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24915" windowHeight="12840"/>
  </bookViews>
  <sheets>
    <sheet name="Krista-091312-04-BL-BC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Coordination!$R$221:$R$224</definedName>
  </definedNames>
  <calcPr calcId="0"/>
</workbook>
</file>

<file path=xl/calcChain.xml><?xml version="1.0" encoding="utf-8"?>
<calcChain xmlns="http://schemas.openxmlformats.org/spreadsheetml/2006/main">
  <c r="BR2" i="3"/>
  <c r="BS2"/>
  <c r="BR5"/>
  <c r="BS5"/>
  <c r="BR6"/>
  <c r="BS6"/>
  <c r="BS7"/>
  <c r="BR9"/>
  <c r="BS10"/>
  <c r="BS11"/>
  <c r="AM4" i="2"/>
  <c r="AL4"/>
  <c r="AM3"/>
  <c r="AM2"/>
  <c r="BZ12" i="4"/>
  <c r="CB12"/>
  <c r="CA12"/>
  <c r="BZ11"/>
  <c r="CB11"/>
  <c r="CA11"/>
  <c r="BY12"/>
  <c r="BW12"/>
  <c r="BX12"/>
  <c r="BY11"/>
  <c r="BW11"/>
  <c r="BX11"/>
  <c r="BV12"/>
  <c r="BT12"/>
  <c r="BU12"/>
  <c r="BV11"/>
  <c r="BT11"/>
  <c r="BU11"/>
  <c r="BS12"/>
  <c r="BR12"/>
  <c r="BQ12"/>
  <c r="BS11"/>
  <c r="BR11"/>
  <c r="BQ11"/>
  <c r="BZ8"/>
  <c r="CB8"/>
  <c r="CA8"/>
  <c r="BZ7"/>
  <c r="CB7"/>
  <c r="CA7"/>
  <c r="BZ6"/>
  <c r="CB6"/>
  <c r="CA6"/>
  <c r="BY7"/>
  <c r="BW7"/>
  <c r="BX7"/>
  <c r="BY6"/>
  <c r="BW6"/>
  <c r="BX6"/>
  <c r="AR3" i="2" s="1"/>
  <c r="BV7" i="4"/>
  <c r="BT7"/>
  <c r="BU7"/>
  <c r="BV6"/>
  <c r="BT6"/>
  <c r="BU6"/>
  <c r="BS8"/>
  <c r="BR8"/>
  <c r="BQ8"/>
  <c r="BS7"/>
  <c r="BR7"/>
  <c r="BQ7"/>
  <c r="BS6"/>
  <c r="BR6"/>
  <c r="BQ6"/>
  <c r="BZ3"/>
  <c r="AV2" i="2" s="1"/>
  <c r="CB3" i="4"/>
  <c r="AV4" i="2" s="1"/>
  <c r="CA3" i="4"/>
  <c r="AU3" i="2" s="1"/>
  <c r="BZ2" i="4"/>
  <c r="AU2" i="2" s="1"/>
  <c r="CB2" i="4"/>
  <c r="CA2"/>
  <c r="BY2"/>
  <c r="AR4" i="2" s="1"/>
  <c r="BX2" i="4"/>
  <c r="AS3" i="2" s="1"/>
  <c r="BW2" i="4"/>
  <c r="AR2" i="2" s="1"/>
  <c r="BV2" i="4"/>
  <c r="AO4" i="2" s="1"/>
  <c r="BT2" i="4"/>
  <c r="AO2" i="2" s="1"/>
  <c r="BU2" i="4"/>
  <c r="AO3" i="2" s="1"/>
  <c r="BS3" i="4"/>
  <c r="BR3"/>
  <c r="BQ3"/>
  <c r="BS2"/>
  <c r="BR2"/>
  <c r="AL3" i="2" s="1"/>
  <c r="BQ2" i="4"/>
  <c r="AL2" i="2" s="1"/>
  <c r="Y4"/>
  <c r="X4"/>
  <c r="Y2"/>
  <c r="BC12" i="4"/>
  <c r="BE12"/>
  <c r="BD12"/>
  <c r="BC11"/>
  <c r="BE11"/>
  <c r="BD11"/>
  <c r="BB12"/>
  <c r="AZ12"/>
  <c r="BA12"/>
  <c r="BB11"/>
  <c r="AZ11"/>
  <c r="BA11"/>
  <c r="AY12"/>
  <c r="AW12"/>
  <c r="AX12"/>
  <c r="AY11"/>
  <c r="AW11"/>
  <c r="AX11"/>
  <c r="AV12"/>
  <c r="AU12"/>
  <c r="AT12"/>
  <c r="AV11"/>
  <c r="AU11"/>
  <c r="AT11"/>
  <c r="BC8"/>
  <c r="BE8"/>
  <c r="BD8"/>
  <c r="BC7"/>
  <c r="BE7"/>
  <c r="BD7"/>
  <c r="BC6"/>
  <c r="BE6"/>
  <c r="BD6"/>
  <c r="BB7"/>
  <c r="AZ7"/>
  <c r="BA7"/>
  <c r="BB6"/>
  <c r="AZ6"/>
  <c r="BA6"/>
  <c r="AD3" i="2" s="1"/>
  <c r="AY7" i="4"/>
  <c r="AW7"/>
  <c r="AX7"/>
  <c r="AY6"/>
  <c r="AW6"/>
  <c r="AX6"/>
  <c r="AV8"/>
  <c r="AU8"/>
  <c r="AT8"/>
  <c r="AV7"/>
  <c r="AU7"/>
  <c r="AT7"/>
  <c r="AV6"/>
  <c r="AU6"/>
  <c r="AT6"/>
  <c r="BC3"/>
  <c r="AH2" i="2" s="1"/>
  <c r="BE3" i="4"/>
  <c r="AH4" i="2" s="1"/>
  <c r="BD3" i="4"/>
  <c r="AG3" i="2" s="1"/>
  <c r="BC2" i="4"/>
  <c r="AG2" i="2" s="1"/>
  <c r="BE2" i="4"/>
  <c r="BD2"/>
  <c r="BB2"/>
  <c r="AD4" i="2" s="1"/>
  <c r="BA2" i="4"/>
  <c r="AE3" i="2" s="1"/>
  <c r="AZ2" i="4"/>
  <c r="AD2" i="2" s="1"/>
  <c r="AY2" i="4"/>
  <c r="AA4" i="2" s="1"/>
  <c r="AW2" i="4"/>
  <c r="AA2" i="2" s="1"/>
  <c r="AX2" i="4"/>
  <c r="AA3" i="2" s="1"/>
  <c r="AV3" i="4"/>
  <c r="AU3"/>
  <c r="AT3"/>
  <c r="AV2"/>
  <c r="AU2"/>
  <c r="Y3" i="2" s="1"/>
  <c r="AT2" i="4"/>
  <c r="X2" i="2" s="1"/>
  <c r="AR6" i="3"/>
  <c r="AR3"/>
  <c r="AQ12"/>
  <c r="AP12"/>
  <c r="AO7"/>
  <c r="AO6"/>
  <c r="AO3"/>
  <c r="AO2"/>
  <c r="O9" i="2"/>
  <c r="O8"/>
  <c r="O7"/>
  <c r="O6"/>
  <c r="O5"/>
  <c r="O4"/>
  <c r="O3"/>
  <c r="AD4" i="4"/>
  <c r="AD2" s="1"/>
  <c r="Z2"/>
  <c r="V9"/>
  <c r="V8"/>
  <c r="V7"/>
  <c r="V6"/>
  <c r="V5"/>
  <c r="V4"/>
  <c r="V3"/>
  <c r="AF4"/>
  <c r="AF2"/>
  <c r="AF8"/>
  <c r="AF6"/>
  <c r="BK4"/>
  <c r="BN2" s="1"/>
  <c r="BK2"/>
  <c r="BJ4"/>
  <c r="BJ3"/>
  <c r="BJ2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BI6"/>
  <c r="BI5"/>
  <c r="BI4"/>
  <c r="BI3"/>
  <c r="BI2"/>
  <c r="BM2" s="1"/>
  <c r="AC35"/>
  <c r="AC21"/>
  <c r="AC15"/>
  <c r="AC7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AL6"/>
  <c r="AL5"/>
  <c r="AL4"/>
  <c r="AL3"/>
  <c r="AL2"/>
  <c r="AK2"/>
  <c r="AJ7"/>
  <c r="AK3" s="1"/>
  <c r="AJ6"/>
  <c r="AK6" s="1"/>
  <c r="AJ5"/>
  <c r="AK5" s="1"/>
  <c r="AJ4"/>
  <c r="AK4" s="1"/>
  <c r="AJ3"/>
  <c r="AJ2"/>
  <c r="DV4" i="2"/>
  <c r="DU4"/>
  <c r="DS4"/>
  <c r="DR4"/>
  <c r="DP4"/>
  <c r="DO4"/>
  <c r="DM4"/>
  <c r="DL4"/>
  <c r="DV3"/>
  <c r="DU3"/>
  <c r="DS3"/>
  <c r="DR3"/>
  <c r="DP3"/>
  <c r="DO3"/>
  <c r="DM3"/>
  <c r="DL3"/>
  <c r="DV2"/>
  <c r="DU2"/>
  <c r="DS2"/>
  <c r="DR2"/>
  <c r="DP2"/>
  <c r="DO2"/>
  <c r="DM2"/>
  <c r="DL2"/>
  <c r="DI4"/>
  <c r="DH4"/>
  <c r="DF4"/>
  <c r="DE4"/>
  <c r="DC4"/>
  <c r="DB4"/>
  <c r="CZ4"/>
  <c r="CY4"/>
  <c r="DI3"/>
  <c r="DH3"/>
  <c r="DF3"/>
  <c r="DE3"/>
  <c r="DC3"/>
  <c r="DB3"/>
  <c r="CZ3"/>
  <c r="CY3"/>
  <c r="DI2"/>
  <c r="DH2"/>
  <c r="DF2"/>
  <c r="DE2"/>
  <c r="DC2"/>
  <c r="DB2"/>
  <c r="CZ2"/>
  <c r="CY2"/>
  <c r="CH4"/>
  <c r="EA12" i="3"/>
  <c r="DZ12"/>
  <c r="CU3" i="2" s="1"/>
  <c r="DY12" i="3"/>
  <c r="EA11"/>
  <c r="DZ11"/>
  <c r="DY11"/>
  <c r="EA8"/>
  <c r="DZ8"/>
  <c r="DY8"/>
  <c r="EA7"/>
  <c r="CU4" i="2" s="1"/>
  <c r="DZ7" i="3"/>
  <c r="DY7"/>
  <c r="EA6"/>
  <c r="DZ6"/>
  <c r="DY6"/>
  <c r="EA3"/>
  <c r="DZ3"/>
  <c r="DY3"/>
  <c r="CU2" i="2" s="1"/>
  <c r="EA2" i="3"/>
  <c r="CV4" i="2" s="1"/>
  <c r="DZ2" i="3"/>
  <c r="CV3" i="2" s="1"/>
  <c r="DY2" i="3"/>
  <c r="CV2" i="2" s="1"/>
  <c r="DX12" i="3"/>
  <c r="DW12"/>
  <c r="DV12"/>
  <c r="DX11"/>
  <c r="DW11"/>
  <c r="DV11"/>
  <c r="CS2" i="2" s="1"/>
  <c r="DX7" i="3"/>
  <c r="DW7"/>
  <c r="DV7"/>
  <c r="DX6"/>
  <c r="DW6"/>
  <c r="DV6"/>
  <c r="DX3"/>
  <c r="CR4" i="2" s="1"/>
  <c r="DW3" i="3"/>
  <c r="CR3" i="2" s="1"/>
  <c r="DV3" i="3"/>
  <c r="CR2" i="2" s="1"/>
  <c r="DX2" i="3"/>
  <c r="DW2"/>
  <c r="DV2"/>
  <c r="DU12"/>
  <c r="DT12"/>
  <c r="DS12"/>
  <c r="DU11"/>
  <c r="DT11"/>
  <c r="DS11"/>
  <c r="DU8"/>
  <c r="DT8"/>
  <c r="DS8"/>
  <c r="DU7"/>
  <c r="DT7"/>
  <c r="DS7"/>
  <c r="DU6"/>
  <c r="DT6"/>
  <c r="DS6"/>
  <c r="DU3"/>
  <c r="DT3"/>
  <c r="DS3"/>
  <c r="DU2"/>
  <c r="CO4" i="2" s="1"/>
  <c r="DT2" i="3"/>
  <c r="CO3" i="2" s="1"/>
  <c r="DS2" i="3"/>
  <c r="CO2" i="2" s="1"/>
  <c r="DR13" i="3"/>
  <c r="DQ13"/>
  <c r="DP13"/>
  <c r="DR12"/>
  <c r="DQ12"/>
  <c r="DP12"/>
  <c r="DR11"/>
  <c r="DQ11"/>
  <c r="DP11"/>
  <c r="DR8"/>
  <c r="DQ8"/>
  <c r="DP8"/>
  <c r="DR7"/>
  <c r="DQ7"/>
  <c r="DP7"/>
  <c r="DR6"/>
  <c r="DQ6"/>
  <c r="DP6"/>
  <c r="DR3"/>
  <c r="DQ3"/>
  <c r="DP3"/>
  <c r="DR2"/>
  <c r="CL4" i="2" s="1"/>
  <c r="DQ2" i="3"/>
  <c r="CL3" i="2" s="1"/>
  <c r="DP2" i="3"/>
  <c r="CL2" i="2" s="1"/>
  <c r="DN12" i="3"/>
  <c r="DM12"/>
  <c r="DL12"/>
  <c r="DN11"/>
  <c r="DM11"/>
  <c r="DL11"/>
  <c r="CH2" i="2" s="1"/>
  <c r="DN8" i="3"/>
  <c r="DM8"/>
  <c r="DL8"/>
  <c r="DN7"/>
  <c r="DM7"/>
  <c r="DL7"/>
  <c r="DN6"/>
  <c r="DM6"/>
  <c r="CH3" i="2" s="1"/>
  <c r="DL6" i="3"/>
  <c r="DN3"/>
  <c r="CI4" i="2" s="1"/>
  <c r="DM3" i="3"/>
  <c r="CI3" i="2" s="1"/>
  <c r="DL3" i="3"/>
  <c r="DN2"/>
  <c r="DM2"/>
  <c r="DL2"/>
  <c r="CI2" i="2" s="1"/>
  <c r="DK12" i="3"/>
  <c r="DJ12"/>
  <c r="CF3" i="2" s="1"/>
  <c r="DI12" i="3"/>
  <c r="DK11"/>
  <c r="DJ11"/>
  <c r="DI11"/>
  <c r="DK7"/>
  <c r="DJ7"/>
  <c r="DI7"/>
  <c r="CE2" i="2" s="1"/>
  <c r="DK6" i="3"/>
  <c r="CE4" i="2" s="1"/>
  <c r="DJ6" i="3"/>
  <c r="CE3" i="2" s="1"/>
  <c r="DI6" i="3"/>
  <c r="DK2"/>
  <c r="DJ2"/>
  <c r="DI2"/>
  <c r="DH12"/>
  <c r="DG12"/>
  <c r="DF12"/>
  <c r="DH11"/>
  <c r="DG11"/>
  <c r="DF11"/>
  <c r="DH7"/>
  <c r="DG7"/>
  <c r="DF7"/>
  <c r="DH6"/>
  <c r="DG6"/>
  <c r="CC3" i="2" s="1"/>
  <c r="DF6" i="3"/>
  <c r="CC2" i="2" s="1"/>
  <c r="DH2" i="3"/>
  <c r="CC4" i="2" s="1"/>
  <c r="DG2" i="3"/>
  <c r="CB3" i="2" s="1"/>
  <c r="DF2" i="3"/>
  <c r="CB2" i="2" s="1"/>
  <c r="DE12" i="3"/>
  <c r="DD12"/>
  <c r="DC12"/>
  <c r="DE11"/>
  <c r="DD11"/>
  <c r="DC11"/>
  <c r="DE8"/>
  <c r="DD8"/>
  <c r="DC8"/>
  <c r="DE7"/>
  <c r="DD7"/>
  <c r="DC7"/>
  <c r="DE6"/>
  <c r="DD6"/>
  <c r="DC6"/>
  <c r="DE3"/>
  <c r="DD3"/>
  <c r="DC3"/>
  <c r="DE2"/>
  <c r="BY4" i="2" s="1"/>
  <c r="DD2" i="3"/>
  <c r="BY3" i="2" s="1"/>
  <c r="DC2" i="3"/>
  <c r="BY2" i="2" s="1"/>
  <c r="BF11"/>
  <c r="BD12" i="3"/>
  <c r="AY12"/>
  <c r="BD11"/>
  <c r="AY11"/>
  <c r="BD8"/>
  <c r="AY8"/>
  <c r="BD7"/>
  <c r="BI11" i="2" s="1"/>
  <c r="AY7" i="3"/>
  <c r="BD6"/>
  <c r="AY6"/>
  <c r="BD3"/>
  <c r="AY3"/>
  <c r="BD2"/>
  <c r="AY2"/>
  <c r="BI10" i="2" s="1"/>
  <c r="BC12" i="3"/>
  <c r="AX12"/>
  <c r="BC11"/>
  <c r="AX11"/>
  <c r="BC7"/>
  <c r="AX7"/>
  <c r="BC6"/>
  <c r="AX6"/>
  <c r="BF10" i="2" s="1"/>
  <c r="BC2" i="3"/>
  <c r="BE11" i="2" s="1"/>
  <c r="AX2" i="3"/>
  <c r="BE10" i="2" s="1"/>
  <c r="BB12" i="3"/>
  <c r="AW12"/>
  <c r="BB11"/>
  <c r="AW11"/>
  <c r="BB7"/>
  <c r="AW7"/>
  <c r="BB6"/>
  <c r="AW6"/>
  <c r="BC10" i="2" s="1"/>
  <c r="BB2" i="3"/>
  <c r="BC11" i="2" s="1"/>
  <c r="AW2" i="3"/>
  <c r="BA12"/>
  <c r="AV12"/>
  <c r="BA11"/>
  <c r="AV11"/>
  <c r="BA8"/>
  <c r="AV8"/>
  <c r="BA7"/>
  <c r="AV7"/>
  <c r="BA6"/>
  <c r="AV6"/>
  <c r="BA3"/>
  <c r="AV3"/>
  <c r="BA2"/>
  <c r="AZ11" i="2" s="1"/>
  <c r="AV2" i="3"/>
  <c r="AY10" i="2" s="1"/>
  <c r="BF8"/>
  <c r="AM12" i="3"/>
  <c r="AM11"/>
  <c r="AM8"/>
  <c r="AM7"/>
  <c r="AM6"/>
  <c r="AM3"/>
  <c r="AM2"/>
  <c r="BI8" i="2" s="1"/>
  <c r="AL12" i="3"/>
  <c r="AL11"/>
  <c r="BE8" i="2" s="1"/>
  <c r="AL7" i="3"/>
  <c r="AL6"/>
  <c r="AL2"/>
  <c r="AK12"/>
  <c r="AK11"/>
  <c r="AK7"/>
  <c r="AK6"/>
  <c r="AK2"/>
  <c r="BC8" i="2" s="1"/>
  <c r="AJ12" i="3"/>
  <c r="AJ11"/>
  <c r="AJ8"/>
  <c r="AJ7"/>
  <c r="AJ6"/>
  <c r="AJ3"/>
  <c r="AJ2"/>
  <c r="AY8" i="2" s="1"/>
  <c r="BB6"/>
  <c r="BC6"/>
  <c r="X12" i="3"/>
  <c r="X11"/>
  <c r="X8"/>
  <c r="X7"/>
  <c r="X6"/>
  <c r="AH2" s="1"/>
  <c r="X3"/>
  <c r="X2"/>
  <c r="BI6" i="2" s="1"/>
  <c r="W12" i="3"/>
  <c r="W11"/>
  <c r="W7"/>
  <c r="W6"/>
  <c r="W2"/>
  <c r="AG2" s="1"/>
  <c r="V12"/>
  <c r="V11"/>
  <c r="V7"/>
  <c r="V6"/>
  <c r="V2"/>
  <c r="AF2" s="1"/>
  <c r="U12"/>
  <c r="AZ6" i="2" s="1"/>
  <c r="U11" i="3"/>
  <c r="U8"/>
  <c r="U7"/>
  <c r="AY6" i="2" s="1"/>
  <c r="U6" i="3"/>
  <c r="U3"/>
  <c r="U2"/>
  <c r="AE2" s="1"/>
  <c r="S12"/>
  <c r="S11"/>
  <c r="S8"/>
  <c r="S7"/>
  <c r="S6"/>
  <c r="S3"/>
  <c r="S2"/>
  <c r="BI5" i="2" s="1"/>
  <c r="R12" i="3"/>
  <c r="R11"/>
  <c r="R7"/>
  <c r="R6"/>
  <c r="R3"/>
  <c r="R2"/>
  <c r="BF5" i="2" s="1"/>
  <c r="Q12" i="3"/>
  <c r="Q11"/>
  <c r="Q8"/>
  <c r="Q7"/>
  <c r="Q6"/>
  <c r="Q3"/>
  <c r="BB5" i="2" s="1"/>
  <c r="Q2" i="3"/>
  <c r="BC5" i="2" s="1"/>
  <c r="P13" i="3"/>
  <c r="P12"/>
  <c r="P11"/>
  <c r="P8"/>
  <c r="P7"/>
  <c r="P6"/>
  <c r="AZ5" i="2" s="1"/>
  <c r="P3" i="3"/>
  <c r="P2"/>
  <c r="AY5" i="2" s="1"/>
  <c r="BF4"/>
  <c r="N12" i="3"/>
  <c r="N11"/>
  <c r="N8"/>
  <c r="N7"/>
  <c r="N6"/>
  <c r="N3"/>
  <c r="BH4" i="2" s="1"/>
  <c r="N2" i="3"/>
  <c r="BI4" i="2" s="1"/>
  <c r="M12" i="3"/>
  <c r="M11"/>
  <c r="BE4" i="2" s="1"/>
  <c r="M7" i="3"/>
  <c r="M6"/>
  <c r="M2"/>
  <c r="L12"/>
  <c r="L11"/>
  <c r="L7"/>
  <c r="L6"/>
  <c r="L2"/>
  <c r="BC4" i="2" s="1"/>
  <c r="K12" i="3"/>
  <c r="K11"/>
  <c r="K8"/>
  <c r="K7"/>
  <c r="K6"/>
  <c r="K3"/>
  <c r="K2"/>
  <c r="AZ4" i="2" s="1"/>
  <c r="BI3"/>
  <c r="BH3"/>
  <c r="BF3"/>
  <c r="BE3"/>
  <c r="BC3"/>
  <c r="BB3"/>
  <c r="AZ3"/>
  <c r="AY3"/>
  <c r="BI2"/>
  <c r="BH2"/>
  <c r="BF2"/>
  <c r="BE2"/>
  <c r="BC2"/>
  <c r="BB2"/>
  <c r="AZ2"/>
  <c r="AY2"/>
  <c r="BQ8"/>
  <c r="BP5"/>
  <c r="BQ5"/>
  <c r="BP6"/>
  <c r="BQ6"/>
  <c r="BO13" i="3"/>
  <c r="BG13"/>
  <c r="BF13"/>
  <c r="BP12"/>
  <c r="BO12"/>
  <c r="BM12"/>
  <c r="BP9" i="2" s="1"/>
  <c r="BL12" i="3"/>
  <c r="BG12"/>
  <c r="BF12"/>
  <c r="AC12"/>
  <c r="AR12" s="1"/>
  <c r="AB12"/>
  <c r="AA12"/>
  <c r="Z12"/>
  <c r="AO12" s="1"/>
  <c r="BP11"/>
  <c r="BO11"/>
  <c r="BM11"/>
  <c r="BQ9" i="2" s="1"/>
  <c r="BL11" i="3"/>
  <c r="BG11"/>
  <c r="BF11"/>
  <c r="AC11"/>
  <c r="AR11" s="1"/>
  <c r="AB11"/>
  <c r="AQ11" s="1"/>
  <c r="AA11"/>
  <c r="AP11" s="1"/>
  <c r="Z11"/>
  <c r="AO11" s="1"/>
  <c r="BP8"/>
  <c r="BO8"/>
  <c r="BL8"/>
  <c r="BG8"/>
  <c r="BF8"/>
  <c r="AC8"/>
  <c r="AR8" s="1"/>
  <c r="Z8"/>
  <c r="AO8" s="1"/>
  <c r="BP7"/>
  <c r="BO7"/>
  <c r="BP14" i="2" s="1"/>
  <c r="BM7" i="3"/>
  <c r="BL7"/>
  <c r="BG7"/>
  <c r="BF7"/>
  <c r="AC7"/>
  <c r="AR7" s="1"/>
  <c r="AB7"/>
  <c r="BF7" i="2" s="1"/>
  <c r="AA7" i="3"/>
  <c r="AP7" s="1"/>
  <c r="Z7"/>
  <c r="BP6"/>
  <c r="BO6"/>
  <c r="BM6"/>
  <c r="BL6"/>
  <c r="BG6"/>
  <c r="BF6"/>
  <c r="BQ2" i="2" s="1"/>
  <c r="AC6" i="3"/>
  <c r="BH7" i="2" s="1"/>
  <c r="AB6" i="3"/>
  <c r="AQ6" s="1"/>
  <c r="AA6"/>
  <c r="AP6" s="1"/>
  <c r="Z6"/>
  <c r="BP3"/>
  <c r="BO3"/>
  <c r="BL3"/>
  <c r="BG3"/>
  <c r="BF3"/>
  <c r="AC3"/>
  <c r="Z3"/>
  <c r="AY7" i="2" s="1"/>
  <c r="BP2" i="3"/>
  <c r="BQ12" i="2" s="1"/>
  <c r="BO2" i="3"/>
  <c r="BQ11" i="2" s="1"/>
  <c r="BM2" i="3"/>
  <c r="BL2"/>
  <c r="BP8" i="2" s="1"/>
  <c r="BG2" i="3"/>
  <c r="BQ3" i="2" s="1"/>
  <c r="BF2" i="3"/>
  <c r="BP2" i="2" s="1"/>
  <c r="AC2" i="3"/>
  <c r="BI7" i="2" s="1"/>
  <c r="AB2" i="3"/>
  <c r="AQ2" s="1"/>
  <c r="AA2"/>
  <c r="BC7" i="2" s="1"/>
  <c r="Z2" i="3"/>
  <c r="AT4" s="1"/>
  <c r="BL2" i="2" l="1"/>
  <c r="BP3"/>
  <c r="AR2" i="3"/>
  <c r="AY4" i="2"/>
  <c r="BE5"/>
  <c r="BE6"/>
  <c r="AY11"/>
  <c r="CP2"/>
  <c r="CP3"/>
  <c r="CP4"/>
  <c r="AG4"/>
  <c r="AU4"/>
  <c r="AZ7"/>
  <c r="BQ14"/>
  <c r="BF6"/>
  <c r="AZ8"/>
  <c r="AZ10"/>
  <c r="CB4"/>
  <c r="AP2" i="3"/>
  <c r="AE2" i="2"/>
  <c r="AE4"/>
  <c r="AS2"/>
  <c r="AS4"/>
  <c r="BP11"/>
  <c r="BH8"/>
  <c r="BH11"/>
  <c r="CF2"/>
  <c r="CF4"/>
  <c r="CS3"/>
  <c r="CS4"/>
  <c r="AH3"/>
  <c r="AV3"/>
  <c r="BB7"/>
  <c r="BP15"/>
  <c r="BB4"/>
  <c r="BH5"/>
  <c r="BH6"/>
  <c r="BB8"/>
  <c r="BB10"/>
  <c r="BB11"/>
  <c r="BZ2"/>
  <c r="BZ3"/>
  <c r="BZ4"/>
  <c r="CM2"/>
  <c r="CM3"/>
  <c r="CM4"/>
  <c r="BM3" i="4"/>
  <c r="AT6" i="3"/>
  <c r="AT2" s="1"/>
  <c r="AQ7"/>
  <c r="BH10" i="2"/>
  <c r="X3"/>
  <c r="BQ15"/>
  <c r="AB2"/>
  <c r="AB3"/>
  <c r="AB4"/>
  <c r="AP2"/>
  <c r="AP3"/>
  <c r="AP4"/>
  <c r="BP12"/>
  <c r="BE7"/>
  <c r="BM2" l="1"/>
</calcChain>
</file>

<file path=xl/sharedStrings.xml><?xml version="1.0" encoding="utf-8"?>
<sst xmlns="http://schemas.openxmlformats.org/spreadsheetml/2006/main" count="819" uniqueCount="307">
  <si>
    <t>Point #1.X</t>
  </si>
  <si>
    <t>Point #1.Y</t>
  </si>
  <si>
    <t>Point #2.X</t>
  </si>
  <si>
    <t>Point #2.Y</t>
  </si>
  <si>
    <t>Point #3.X</t>
  </si>
  <si>
    <t>Point #3.Y</t>
  </si>
  <si>
    <t>Point #4.X</t>
  </si>
  <si>
    <t>Point #4.Y</t>
  </si>
  <si>
    <t>Point #5.X</t>
  </si>
  <si>
    <t>Point #5.Y</t>
  </si>
  <si>
    <t>Point #6.X</t>
  </si>
  <si>
    <t>Point #6.Y</t>
  </si>
  <si>
    <t>Point #7.X</t>
  </si>
  <si>
    <t>Point #7.Y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</si>
  <si>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</si>
  <si>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</si>
  <si>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</si>
  <si>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</si>
  <si>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</si>
  <si>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</si>
  <si>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</si>
  <si>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</si>
  <si>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</si>
  <si>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</si>
  <si>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</si>
  <si>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</si>
  <si>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</si>
  <si>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</si>
  <si>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</si>
  <si>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</si>
  <si>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</si>
  <si>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</si>
  <si>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</si>
  <si>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</si>
  <si>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</si>
  <si>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</si>
  <si>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</si>
  <si>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</si>
  <si>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</si>
  <si>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</si>
  <si>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</si>
  <si>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</si>
  <si>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</si>
  <si>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</si>
  <si>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</si>
  <si>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</si>
  <si>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</si>
  <si>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</si>
  <si>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</si>
  <si>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</si>
  <si>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</si>
  <si>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</si>
  <si>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</si>
  <si>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</si>
  <si>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</si>
  <si>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</si>
  <si>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</si>
  <si>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</si>
  <si>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</si>
  <si>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</si>
  <si>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</si>
  <si>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</si>
  <si>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</si>
  <si>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</si>
  <si>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</si>
  <si>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</si>
  <si>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</si>
  <si>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</si>
  <si>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</si>
  <si>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</si>
  <si>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</si>
  <si>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</si>
  <si>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</si>
  <si>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</si>
  <si>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</si>
  <si>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</si>
  <si>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</si>
  <si>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</si>
  <si>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</si>
  <si>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</si>
  <si>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</si>
  <si>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</si>
  <si>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</si>
  <si>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</si>
  <si>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</si>
  <si>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</si>
  <si>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</si>
  <si>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</si>
  <si>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</si>
  <si>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</si>
  <si>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</si>
  <si>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</si>
  <si>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</si>
  <si>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</si>
  <si>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</si>
  <si>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</si>
  <si>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</si>
  <si>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</si>
  <si>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</si>
  <si>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</si>
  <si>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</si>
  <si>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</si>
  <si>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</si>
  <si>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</si>
  <si>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</si>
  <si>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</si>
  <si>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</si>
  <si>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</si>
  <si>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</si>
  <si>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</si>
  <si>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</si>
  <si>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</si>
  <si>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</si>
  <si>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</si>
  <si>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</si>
  <si>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</si>
  <si>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</si>
  <si>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</si>
  <si>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</si>
  <si>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</si>
  <si>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</si>
  <si>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</si>
  <si>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</si>
  <si>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</si>
  <si>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</si>
  <si>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</si>
  <si>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</si>
  <si>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</si>
  <si>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</si>
  <si>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</si>
  <si>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</si>
  <si>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</si>
  <si>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</si>
  <si>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</si>
  <si>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</si>
  <si>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</si>
  <si>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</si>
  <si>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</si>
  <si>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</si>
  <si>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</si>
  <si>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</si>
  <si>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</si>
  <si>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</si>
  <si>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</si>
  <si>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</si>
  <si>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</si>
  <si>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</si>
  <si>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</si>
  <si>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</si>
  <si>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</si>
  <si>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</si>
  <si>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</si>
  <si>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</si>
  <si>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</si>
  <si>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</si>
  <si>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</si>
  <si>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</si>
  <si>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</si>
  <si>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</si>
  <si>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</si>
  <si>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</si>
  <si>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</si>
  <si>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</si>
  <si>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</si>
  <si>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</si>
  <si>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</si>
  <si>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</si>
  <si>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</si>
  <si>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</si>
  <si>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</si>
  <si>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</si>
  <si>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</si>
  <si>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</si>
  <si>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</si>
  <si>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</si>
  <si>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</si>
  <si>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</si>
  <si>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</si>
  <si>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</si>
  <si>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</si>
  <si>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</si>
  <si>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</si>
  <si>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</si>
  <si>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</si>
  <si>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</si>
  <si>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</si>
  <si>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</si>
  <si>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</si>
  <si>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</si>
  <si>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</si>
  <si>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</si>
  <si>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</si>
  <si>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</si>
  <si>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</si>
  <si>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</si>
  <si>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</si>
  <si>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</si>
  <si>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</si>
  <si>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</si>
  <si>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</si>
  <si>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</si>
  <si>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</si>
  <si>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</si>
  <si>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</si>
  <si>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</si>
  <si>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</si>
  <si>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</si>
  <si>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</si>
  <si>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</si>
  <si>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</si>
  <si>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</si>
  <si>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</si>
  <si>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</si>
  <si>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</si>
  <si>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</si>
  <si>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</si>
  <si>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</si>
  <si>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</si>
  <si>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</si>
  <si>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</si>
  <si>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</si>
  <si>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</si>
  <si>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</si>
  <si>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</si>
  <si>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</si>
  <si>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</si>
  <si>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</si>
  <si>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</si>
  <si>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</si>
  <si>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</si>
  <si>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</si>
  <si>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</si>
  <si>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</si>
  <si>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</si>
  <si>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</si>
  <si>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</si>
  <si>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</si>
  <si>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</si>
  <si>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</si>
  <si>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</si>
  <si>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</si>
  <si>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</si>
  <si>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</si>
  <si>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</si>
  <si>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</si>
  <si>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</si>
  <si>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</si>
  <si>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</si>
  <si>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</si>
  <si>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</si>
  <si>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</si>
  <si>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</si>
  <si>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</si>
  <si>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</si>
  <si>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</si>
  <si>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</si>
  <si>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</si>
  <si>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</si>
  <si>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</si>
  <si>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</si>
  <si>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</si>
  <si>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1423</t>
  </si>
  <si>
    <t>4231</t>
  </si>
  <si>
    <t>2314</t>
  </si>
  <si>
    <t>3142</t>
  </si>
  <si>
    <t>Ab</t>
  </si>
  <si>
    <t>Cruciate a - Ca</t>
  </si>
  <si>
    <t>Alternate a - Aa</t>
  </si>
  <si>
    <t>Rotate a - Ra</t>
  </si>
  <si>
    <t>Cruciate b - Cb</t>
  </si>
  <si>
    <t>Alternate b - Ab</t>
  </si>
  <si>
    <t>Rotate b - Rb</t>
  </si>
  <si>
    <t>Other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</si>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</sst>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Graph!$A$5:$A$58</c:f>
              <c:numCache>
                <c:formatCode>General</c:formatCode>
                <c:ptCount val="54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</c:numCache>
            </c:numRef>
          </c:xVal>
          <c:yVal>
            <c:numRef>
              <c:f>Graph!$D$6:$D$57</c:f>
              <c:numCache>
                <c:formatCode>General</c:formatCode>
                <c:ptCount val="52"/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Graph!$A$5:$A$58</c:f>
              <c:numCache>
                <c:formatCode>General</c:formatCode>
                <c:ptCount val="54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</c:numCache>
            </c:numRef>
          </c:xVal>
          <c:yVal>
            <c:numRef>
              <c:f>Graph!$B$6:$B$57</c:f>
              <c:numCache>
                <c:formatCode>General</c:formatCode>
                <c:ptCount val="52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Graph!$A$5:$A$58</c:f>
              <c:numCache>
                <c:formatCode>General</c:formatCode>
                <c:ptCount val="54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</c:numCache>
            </c:numRef>
          </c:xVal>
          <c:yVal>
            <c:numRef>
              <c:f>Graph!$C$6:$C$57</c:f>
              <c:numCache>
                <c:formatCode>General</c:formatCode>
                <c:ptCount val="52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Graph!$A$5:$A$58</c:f>
              <c:numCache>
                <c:formatCode>General</c:formatCode>
                <c:ptCount val="54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</c:numCache>
            </c:numRef>
          </c:xVal>
          <c:yVal>
            <c:numRef>
              <c:f>Graph!$E$6:$E$57</c:f>
              <c:numCache>
                <c:formatCode>General</c:formatCode>
                <c:ptCount val="52"/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0">
                  <c:v>4</c:v>
                </c:pt>
                <c:pt idx="51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Graph!$A$5:$A$58</c:f>
              <c:numCache>
                <c:formatCode>General</c:formatCode>
                <c:ptCount val="54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</c:numCache>
            </c:numRef>
          </c:xVal>
          <c:yVal>
            <c:numRef>
              <c:f>Graph!$G$6:$G$57</c:f>
              <c:numCache>
                <c:formatCode>General</c:formatCode>
                <c:ptCount val="52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Graph!$A$5:$A$58</c:f>
              <c:numCache>
                <c:formatCode>General</c:formatCode>
                <c:ptCount val="54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</c:numCache>
            </c:numRef>
          </c:xVal>
          <c:yVal>
            <c:numRef>
              <c:f>Graph!$H$6:$H$57</c:f>
              <c:numCache>
                <c:formatCode>General</c:formatCode>
                <c:ptCount val="5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dLbls/>
        <c:axId val="261793280"/>
        <c:axId val="261782528"/>
      </c:scatterChart>
      <c:valAx>
        <c:axId val="261793280"/>
        <c:scaling>
          <c:orientation val="minMax"/>
          <c:max val="239"/>
          <c:min val="186"/>
        </c:scaling>
        <c:axPos val="b"/>
        <c:numFmt formatCode="General" sourceLinked="1"/>
        <c:tickLblPos val="nextTo"/>
        <c:crossAx val="261782528"/>
        <c:crosses val="autoZero"/>
        <c:crossBetween val="midCat"/>
      </c:valAx>
      <c:valAx>
        <c:axId val="261782528"/>
        <c:scaling>
          <c:orientation val="minMax"/>
        </c:scaling>
        <c:delete val="1"/>
        <c:axPos val="l"/>
        <c:numFmt formatCode="General" sourceLinked="1"/>
        <c:tickLblPos val="none"/>
        <c:crossAx val="26179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Graph!$A$61:$A$148</c:f>
              <c:numCache>
                <c:formatCode>General</c:formatCode>
                <c:ptCount val="8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</c:numCache>
            </c:numRef>
          </c:xVal>
          <c:yVal>
            <c:numRef>
              <c:f>Graph!$D$62:$D$147</c:f>
              <c:numCache>
                <c:formatCode>General</c:formatCode>
                <c:ptCount val="86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Graph!$A$61:$A$148</c:f>
              <c:numCache>
                <c:formatCode>General</c:formatCode>
                <c:ptCount val="8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</c:numCache>
            </c:numRef>
          </c:xVal>
          <c:yVal>
            <c:numRef>
              <c:f>Graph!$B$62:$B$147</c:f>
              <c:numCache>
                <c:formatCode>General</c:formatCode>
                <c:ptCount val="8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Graph!$A$61:$A$148</c:f>
              <c:numCache>
                <c:formatCode>General</c:formatCode>
                <c:ptCount val="8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</c:numCache>
            </c:numRef>
          </c:xVal>
          <c:yVal>
            <c:numRef>
              <c:f>Graph!$C$62:$C$147</c:f>
              <c:numCache>
                <c:formatCode>General</c:formatCode>
                <c:ptCount val="86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Graph!$A$61:$A$148</c:f>
              <c:numCache>
                <c:formatCode>General</c:formatCode>
                <c:ptCount val="8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</c:numCache>
            </c:numRef>
          </c:xVal>
          <c:yVal>
            <c:numRef>
              <c:f>Graph!$E$62:$E$147</c:f>
              <c:numCache>
                <c:formatCode>General</c:formatCode>
                <c:ptCount val="86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84">
                  <c:v>4</c:v>
                </c:pt>
                <c:pt idx="85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Graph!$A$61:$A$148</c:f>
              <c:numCache>
                <c:formatCode>General</c:formatCode>
                <c:ptCount val="8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</c:numCache>
            </c:numRef>
          </c:xVal>
          <c:yVal>
            <c:numRef>
              <c:f>Graph!$G$62:$G$147</c:f>
              <c:numCache>
                <c:formatCode>General</c:formatCode>
                <c:ptCount val="86"/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Graph!$A$61:$A$148</c:f>
              <c:numCache>
                <c:formatCode>General</c:formatCode>
                <c:ptCount val="8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</c:numCache>
            </c:numRef>
          </c:xVal>
          <c:yVal>
            <c:numRef>
              <c:f>Graph!$H$62:$H$147</c:f>
              <c:numCache>
                <c:formatCode>General</c:formatCode>
                <c:ptCount val="86"/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</c:ser>
        <c:dLbls/>
        <c:axId val="261957120"/>
        <c:axId val="261942272"/>
      </c:scatterChart>
      <c:valAx>
        <c:axId val="261957120"/>
        <c:scaling>
          <c:orientation val="minMax"/>
          <c:max val="407"/>
          <c:min val="320"/>
        </c:scaling>
        <c:axPos val="b"/>
        <c:numFmt formatCode="General" sourceLinked="1"/>
        <c:tickLblPos val="nextTo"/>
        <c:crossAx val="261942272"/>
        <c:crosses val="autoZero"/>
        <c:crossBetween val="midCat"/>
      </c:valAx>
      <c:valAx>
        <c:axId val="261942272"/>
        <c:scaling>
          <c:orientation val="minMax"/>
        </c:scaling>
        <c:delete val="1"/>
        <c:axPos val="l"/>
        <c:numFmt formatCode="General" sourceLinked="1"/>
        <c:tickLblPos val="none"/>
        <c:crossAx val="26195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Graph!$A$151:$A$221</c:f>
              <c:numCache>
                <c:formatCode>General</c:formatCode>
                <c:ptCount val="71"/>
                <c:pt idx="0">
                  <c:v>472</c:v>
                </c:pt>
                <c:pt idx="1">
                  <c:v>473</c:v>
                </c:pt>
                <c:pt idx="2">
                  <c:v>474</c:v>
                </c:pt>
                <c:pt idx="3">
                  <c:v>475</c:v>
                </c:pt>
                <c:pt idx="4">
                  <c:v>476</c:v>
                </c:pt>
                <c:pt idx="5">
                  <c:v>477</c:v>
                </c:pt>
                <c:pt idx="6">
                  <c:v>478</c:v>
                </c:pt>
                <c:pt idx="7">
                  <c:v>479</c:v>
                </c:pt>
                <c:pt idx="8">
                  <c:v>480</c:v>
                </c:pt>
                <c:pt idx="9">
                  <c:v>481</c:v>
                </c:pt>
                <c:pt idx="10">
                  <c:v>482</c:v>
                </c:pt>
                <c:pt idx="11">
                  <c:v>483</c:v>
                </c:pt>
                <c:pt idx="12">
                  <c:v>484</c:v>
                </c:pt>
                <c:pt idx="13">
                  <c:v>485</c:v>
                </c:pt>
                <c:pt idx="14">
                  <c:v>486</c:v>
                </c:pt>
                <c:pt idx="15">
                  <c:v>487</c:v>
                </c:pt>
                <c:pt idx="16">
                  <c:v>488</c:v>
                </c:pt>
                <c:pt idx="17">
                  <c:v>489</c:v>
                </c:pt>
                <c:pt idx="18">
                  <c:v>490</c:v>
                </c:pt>
                <c:pt idx="19">
                  <c:v>491</c:v>
                </c:pt>
                <c:pt idx="20">
                  <c:v>492</c:v>
                </c:pt>
                <c:pt idx="21">
                  <c:v>493</c:v>
                </c:pt>
                <c:pt idx="22">
                  <c:v>494</c:v>
                </c:pt>
                <c:pt idx="23">
                  <c:v>495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502</c:v>
                </c:pt>
                <c:pt idx="31">
                  <c:v>503</c:v>
                </c:pt>
                <c:pt idx="32">
                  <c:v>504</c:v>
                </c:pt>
                <c:pt idx="33">
                  <c:v>505</c:v>
                </c:pt>
                <c:pt idx="34">
                  <c:v>506</c:v>
                </c:pt>
                <c:pt idx="35">
                  <c:v>507</c:v>
                </c:pt>
                <c:pt idx="36">
                  <c:v>508</c:v>
                </c:pt>
                <c:pt idx="37">
                  <c:v>509</c:v>
                </c:pt>
                <c:pt idx="38">
                  <c:v>510</c:v>
                </c:pt>
                <c:pt idx="39">
                  <c:v>511</c:v>
                </c:pt>
                <c:pt idx="40">
                  <c:v>512</c:v>
                </c:pt>
                <c:pt idx="41">
                  <c:v>513</c:v>
                </c:pt>
                <c:pt idx="42">
                  <c:v>514</c:v>
                </c:pt>
                <c:pt idx="43">
                  <c:v>515</c:v>
                </c:pt>
                <c:pt idx="44">
                  <c:v>516</c:v>
                </c:pt>
                <c:pt idx="45">
                  <c:v>517</c:v>
                </c:pt>
                <c:pt idx="46">
                  <c:v>518</c:v>
                </c:pt>
                <c:pt idx="47">
                  <c:v>519</c:v>
                </c:pt>
                <c:pt idx="48">
                  <c:v>520</c:v>
                </c:pt>
                <c:pt idx="49">
                  <c:v>521</c:v>
                </c:pt>
                <c:pt idx="50">
                  <c:v>522</c:v>
                </c:pt>
                <c:pt idx="51">
                  <c:v>523</c:v>
                </c:pt>
                <c:pt idx="52">
                  <c:v>524</c:v>
                </c:pt>
                <c:pt idx="53">
                  <c:v>525</c:v>
                </c:pt>
                <c:pt idx="54">
                  <c:v>526</c:v>
                </c:pt>
                <c:pt idx="55">
                  <c:v>527</c:v>
                </c:pt>
                <c:pt idx="56">
                  <c:v>528</c:v>
                </c:pt>
                <c:pt idx="57">
                  <c:v>529</c:v>
                </c:pt>
                <c:pt idx="58">
                  <c:v>530</c:v>
                </c:pt>
                <c:pt idx="59">
                  <c:v>531</c:v>
                </c:pt>
                <c:pt idx="60">
                  <c:v>532</c:v>
                </c:pt>
                <c:pt idx="61">
                  <c:v>533</c:v>
                </c:pt>
                <c:pt idx="62">
                  <c:v>534</c:v>
                </c:pt>
                <c:pt idx="63">
                  <c:v>535</c:v>
                </c:pt>
                <c:pt idx="64">
                  <c:v>536</c:v>
                </c:pt>
                <c:pt idx="65">
                  <c:v>537</c:v>
                </c:pt>
                <c:pt idx="66">
                  <c:v>538</c:v>
                </c:pt>
                <c:pt idx="67">
                  <c:v>539</c:v>
                </c:pt>
                <c:pt idx="68">
                  <c:v>540</c:v>
                </c:pt>
                <c:pt idx="69">
                  <c:v>541</c:v>
                </c:pt>
                <c:pt idx="70">
                  <c:v>542</c:v>
                </c:pt>
              </c:numCache>
            </c:numRef>
          </c:xVal>
          <c:yVal>
            <c:numRef>
              <c:f>Graph!$D$152:$D$220</c:f>
              <c:numCache>
                <c:formatCode>General</c:formatCode>
                <c:ptCount val="69"/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67">
                  <c:v>3</c:v>
                </c:pt>
                <c:pt idx="68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Graph!$A$151:$A$221</c:f>
              <c:numCache>
                <c:formatCode>General</c:formatCode>
                <c:ptCount val="71"/>
                <c:pt idx="0">
                  <c:v>472</c:v>
                </c:pt>
                <c:pt idx="1">
                  <c:v>473</c:v>
                </c:pt>
                <c:pt idx="2">
                  <c:v>474</c:v>
                </c:pt>
                <c:pt idx="3">
                  <c:v>475</c:v>
                </c:pt>
                <c:pt idx="4">
                  <c:v>476</c:v>
                </c:pt>
                <c:pt idx="5">
                  <c:v>477</c:v>
                </c:pt>
                <c:pt idx="6">
                  <c:v>478</c:v>
                </c:pt>
                <c:pt idx="7">
                  <c:v>479</c:v>
                </c:pt>
                <c:pt idx="8">
                  <c:v>480</c:v>
                </c:pt>
                <c:pt idx="9">
                  <c:v>481</c:v>
                </c:pt>
                <c:pt idx="10">
                  <c:v>482</c:v>
                </c:pt>
                <c:pt idx="11">
                  <c:v>483</c:v>
                </c:pt>
                <c:pt idx="12">
                  <c:v>484</c:v>
                </c:pt>
                <c:pt idx="13">
                  <c:v>485</c:v>
                </c:pt>
                <c:pt idx="14">
                  <c:v>486</c:v>
                </c:pt>
                <c:pt idx="15">
                  <c:v>487</c:v>
                </c:pt>
                <c:pt idx="16">
                  <c:v>488</c:v>
                </c:pt>
                <c:pt idx="17">
                  <c:v>489</c:v>
                </c:pt>
                <c:pt idx="18">
                  <c:v>490</c:v>
                </c:pt>
                <c:pt idx="19">
                  <c:v>491</c:v>
                </c:pt>
                <c:pt idx="20">
                  <c:v>492</c:v>
                </c:pt>
                <c:pt idx="21">
                  <c:v>493</c:v>
                </c:pt>
                <c:pt idx="22">
                  <c:v>494</c:v>
                </c:pt>
                <c:pt idx="23">
                  <c:v>495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502</c:v>
                </c:pt>
                <c:pt idx="31">
                  <c:v>503</c:v>
                </c:pt>
                <c:pt idx="32">
                  <c:v>504</c:v>
                </c:pt>
                <c:pt idx="33">
                  <c:v>505</c:v>
                </c:pt>
                <c:pt idx="34">
                  <c:v>506</c:v>
                </c:pt>
                <c:pt idx="35">
                  <c:v>507</c:v>
                </c:pt>
                <c:pt idx="36">
                  <c:v>508</c:v>
                </c:pt>
                <c:pt idx="37">
                  <c:v>509</c:v>
                </c:pt>
                <c:pt idx="38">
                  <c:v>510</c:v>
                </c:pt>
                <c:pt idx="39">
                  <c:v>511</c:v>
                </c:pt>
                <c:pt idx="40">
                  <c:v>512</c:v>
                </c:pt>
                <c:pt idx="41">
                  <c:v>513</c:v>
                </c:pt>
                <c:pt idx="42">
                  <c:v>514</c:v>
                </c:pt>
                <c:pt idx="43">
                  <c:v>515</c:v>
                </c:pt>
                <c:pt idx="44">
                  <c:v>516</c:v>
                </c:pt>
                <c:pt idx="45">
                  <c:v>517</c:v>
                </c:pt>
                <c:pt idx="46">
                  <c:v>518</c:v>
                </c:pt>
                <c:pt idx="47">
                  <c:v>519</c:v>
                </c:pt>
                <c:pt idx="48">
                  <c:v>520</c:v>
                </c:pt>
                <c:pt idx="49">
                  <c:v>521</c:v>
                </c:pt>
                <c:pt idx="50">
                  <c:v>522</c:v>
                </c:pt>
                <c:pt idx="51">
                  <c:v>523</c:v>
                </c:pt>
                <c:pt idx="52">
                  <c:v>524</c:v>
                </c:pt>
                <c:pt idx="53">
                  <c:v>525</c:v>
                </c:pt>
                <c:pt idx="54">
                  <c:v>526</c:v>
                </c:pt>
                <c:pt idx="55">
                  <c:v>527</c:v>
                </c:pt>
                <c:pt idx="56">
                  <c:v>528</c:v>
                </c:pt>
                <c:pt idx="57">
                  <c:v>529</c:v>
                </c:pt>
                <c:pt idx="58">
                  <c:v>530</c:v>
                </c:pt>
                <c:pt idx="59">
                  <c:v>531</c:v>
                </c:pt>
                <c:pt idx="60">
                  <c:v>532</c:v>
                </c:pt>
                <c:pt idx="61">
                  <c:v>533</c:v>
                </c:pt>
                <c:pt idx="62">
                  <c:v>534</c:v>
                </c:pt>
                <c:pt idx="63">
                  <c:v>535</c:v>
                </c:pt>
                <c:pt idx="64">
                  <c:v>536</c:v>
                </c:pt>
                <c:pt idx="65">
                  <c:v>537</c:v>
                </c:pt>
                <c:pt idx="66">
                  <c:v>538</c:v>
                </c:pt>
                <c:pt idx="67">
                  <c:v>539</c:v>
                </c:pt>
                <c:pt idx="68">
                  <c:v>540</c:v>
                </c:pt>
                <c:pt idx="69">
                  <c:v>541</c:v>
                </c:pt>
                <c:pt idx="70">
                  <c:v>542</c:v>
                </c:pt>
              </c:numCache>
            </c:numRef>
          </c:xVal>
          <c:yVal>
            <c:numRef>
              <c:f>Graph!$B$152:$B$220</c:f>
              <c:numCache>
                <c:formatCode>General</c:formatCode>
                <c:ptCount val="6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Graph!$A$151:$A$221</c:f>
              <c:numCache>
                <c:formatCode>General</c:formatCode>
                <c:ptCount val="71"/>
                <c:pt idx="0">
                  <c:v>472</c:v>
                </c:pt>
                <c:pt idx="1">
                  <c:v>473</c:v>
                </c:pt>
                <c:pt idx="2">
                  <c:v>474</c:v>
                </c:pt>
                <c:pt idx="3">
                  <c:v>475</c:v>
                </c:pt>
                <c:pt idx="4">
                  <c:v>476</c:v>
                </c:pt>
                <c:pt idx="5">
                  <c:v>477</c:v>
                </c:pt>
                <c:pt idx="6">
                  <c:v>478</c:v>
                </c:pt>
                <c:pt idx="7">
                  <c:v>479</c:v>
                </c:pt>
                <c:pt idx="8">
                  <c:v>480</c:v>
                </c:pt>
                <c:pt idx="9">
                  <c:v>481</c:v>
                </c:pt>
                <c:pt idx="10">
                  <c:v>482</c:v>
                </c:pt>
                <c:pt idx="11">
                  <c:v>483</c:v>
                </c:pt>
                <c:pt idx="12">
                  <c:v>484</c:v>
                </c:pt>
                <c:pt idx="13">
                  <c:v>485</c:v>
                </c:pt>
                <c:pt idx="14">
                  <c:v>486</c:v>
                </c:pt>
                <c:pt idx="15">
                  <c:v>487</c:v>
                </c:pt>
                <c:pt idx="16">
                  <c:v>488</c:v>
                </c:pt>
                <c:pt idx="17">
                  <c:v>489</c:v>
                </c:pt>
                <c:pt idx="18">
                  <c:v>490</c:v>
                </c:pt>
                <c:pt idx="19">
                  <c:v>491</c:v>
                </c:pt>
                <c:pt idx="20">
                  <c:v>492</c:v>
                </c:pt>
                <c:pt idx="21">
                  <c:v>493</c:v>
                </c:pt>
                <c:pt idx="22">
                  <c:v>494</c:v>
                </c:pt>
                <c:pt idx="23">
                  <c:v>495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502</c:v>
                </c:pt>
                <c:pt idx="31">
                  <c:v>503</c:v>
                </c:pt>
                <c:pt idx="32">
                  <c:v>504</c:v>
                </c:pt>
                <c:pt idx="33">
                  <c:v>505</c:v>
                </c:pt>
                <c:pt idx="34">
                  <c:v>506</c:v>
                </c:pt>
                <c:pt idx="35">
                  <c:v>507</c:v>
                </c:pt>
                <c:pt idx="36">
                  <c:v>508</c:v>
                </c:pt>
                <c:pt idx="37">
                  <c:v>509</c:v>
                </c:pt>
                <c:pt idx="38">
                  <c:v>510</c:v>
                </c:pt>
                <c:pt idx="39">
                  <c:v>511</c:v>
                </c:pt>
                <c:pt idx="40">
                  <c:v>512</c:v>
                </c:pt>
                <c:pt idx="41">
                  <c:v>513</c:v>
                </c:pt>
                <c:pt idx="42">
                  <c:v>514</c:v>
                </c:pt>
                <c:pt idx="43">
                  <c:v>515</c:v>
                </c:pt>
                <c:pt idx="44">
                  <c:v>516</c:v>
                </c:pt>
                <c:pt idx="45">
                  <c:v>517</c:v>
                </c:pt>
                <c:pt idx="46">
                  <c:v>518</c:v>
                </c:pt>
                <c:pt idx="47">
                  <c:v>519</c:v>
                </c:pt>
                <c:pt idx="48">
                  <c:v>520</c:v>
                </c:pt>
                <c:pt idx="49">
                  <c:v>521</c:v>
                </c:pt>
                <c:pt idx="50">
                  <c:v>522</c:v>
                </c:pt>
                <c:pt idx="51">
                  <c:v>523</c:v>
                </c:pt>
                <c:pt idx="52">
                  <c:v>524</c:v>
                </c:pt>
                <c:pt idx="53">
                  <c:v>525</c:v>
                </c:pt>
                <c:pt idx="54">
                  <c:v>526</c:v>
                </c:pt>
                <c:pt idx="55">
                  <c:v>527</c:v>
                </c:pt>
                <c:pt idx="56">
                  <c:v>528</c:v>
                </c:pt>
                <c:pt idx="57">
                  <c:v>529</c:v>
                </c:pt>
                <c:pt idx="58">
                  <c:v>530</c:v>
                </c:pt>
                <c:pt idx="59">
                  <c:v>531</c:v>
                </c:pt>
                <c:pt idx="60">
                  <c:v>532</c:v>
                </c:pt>
                <c:pt idx="61">
                  <c:v>533</c:v>
                </c:pt>
                <c:pt idx="62">
                  <c:v>534</c:v>
                </c:pt>
                <c:pt idx="63">
                  <c:v>535</c:v>
                </c:pt>
                <c:pt idx="64">
                  <c:v>536</c:v>
                </c:pt>
                <c:pt idx="65">
                  <c:v>537</c:v>
                </c:pt>
                <c:pt idx="66">
                  <c:v>538</c:v>
                </c:pt>
                <c:pt idx="67">
                  <c:v>539</c:v>
                </c:pt>
                <c:pt idx="68">
                  <c:v>540</c:v>
                </c:pt>
                <c:pt idx="69">
                  <c:v>541</c:v>
                </c:pt>
                <c:pt idx="70">
                  <c:v>542</c:v>
                </c:pt>
              </c:numCache>
            </c:numRef>
          </c:xVal>
          <c:yVal>
            <c:numRef>
              <c:f>Graph!$C$152:$C$220</c:f>
              <c:numCache>
                <c:formatCode>General</c:formatCode>
                <c:ptCount val="69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Graph!$A$151:$A$221</c:f>
              <c:numCache>
                <c:formatCode>General</c:formatCode>
                <c:ptCount val="71"/>
                <c:pt idx="0">
                  <c:v>472</c:v>
                </c:pt>
                <c:pt idx="1">
                  <c:v>473</c:v>
                </c:pt>
                <c:pt idx="2">
                  <c:v>474</c:v>
                </c:pt>
                <c:pt idx="3">
                  <c:v>475</c:v>
                </c:pt>
                <c:pt idx="4">
                  <c:v>476</c:v>
                </c:pt>
                <c:pt idx="5">
                  <c:v>477</c:v>
                </c:pt>
                <c:pt idx="6">
                  <c:v>478</c:v>
                </c:pt>
                <c:pt idx="7">
                  <c:v>479</c:v>
                </c:pt>
                <c:pt idx="8">
                  <c:v>480</c:v>
                </c:pt>
                <c:pt idx="9">
                  <c:v>481</c:v>
                </c:pt>
                <c:pt idx="10">
                  <c:v>482</c:v>
                </c:pt>
                <c:pt idx="11">
                  <c:v>483</c:v>
                </c:pt>
                <c:pt idx="12">
                  <c:v>484</c:v>
                </c:pt>
                <c:pt idx="13">
                  <c:v>485</c:v>
                </c:pt>
                <c:pt idx="14">
                  <c:v>486</c:v>
                </c:pt>
                <c:pt idx="15">
                  <c:v>487</c:v>
                </c:pt>
                <c:pt idx="16">
                  <c:v>488</c:v>
                </c:pt>
                <c:pt idx="17">
                  <c:v>489</c:v>
                </c:pt>
                <c:pt idx="18">
                  <c:v>490</c:v>
                </c:pt>
                <c:pt idx="19">
                  <c:v>491</c:v>
                </c:pt>
                <c:pt idx="20">
                  <c:v>492</c:v>
                </c:pt>
                <c:pt idx="21">
                  <c:v>493</c:v>
                </c:pt>
                <c:pt idx="22">
                  <c:v>494</c:v>
                </c:pt>
                <c:pt idx="23">
                  <c:v>495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502</c:v>
                </c:pt>
                <c:pt idx="31">
                  <c:v>503</c:v>
                </c:pt>
                <c:pt idx="32">
                  <c:v>504</c:v>
                </c:pt>
                <c:pt idx="33">
                  <c:v>505</c:v>
                </c:pt>
                <c:pt idx="34">
                  <c:v>506</c:v>
                </c:pt>
                <c:pt idx="35">
                  <c:v>507</c:v>
                </c:pt>
                <c:pt idx="36">
                  <c:v>508</c:v>
                </c:pt>
                <c:pt idx="37">
                  <c:v>509</c:v>
                </c:pt>
                <c:pt idx="38">
                  <c:v>510</c:v>
                </c:pt>
                <c:pt idx="39">
                  <c:v>511</c:v>
                </c:pt>
                <c:pt idx="40">
                  <c:v>512</c:v>
                </c:pt>
                <c:pt idx="41">
                  <c:v>513</c:v>
                </c:pt>
                <c:pt idx="42">
                  <c:v>514</c:v>
                </c:pt>
                <c:pt idx="43">
                  <c:v>515</c:v>
                </c:pt>
                <c:pt idx="44">
                  <c:v>516</c:v>
                </c:pt>
                <c:pt idx="45">
                  <c:v>517</c:v>
                </c:pt>
                <c:pt idx="46">
                  <c:v>518</c:v>
                </c:pt>
                <c:pt idx="47">
                  <c:v>519</c:v>
                </c:pt>
                <c:pt idx="48">
                  <c:v>520</c:v>
                </c:pt>
                <c:pt idx="49">
                  <c:v>521</c:v>
                </c:pt>
                <c:pt idx="50">
                  <c:v>522</c:v>
                </c:pt>
                <c:pt idx="51">
                  <c:v>523</c:v>
                </c:pt>
                <c:pt idx="52">
                  <c:v>524</c:v>
                </c:pt>
                <c:pt idx="53">
                  <c:v>525</c:v>
                </c:pt>
                <c:pt idx="54">
                  <c:v>526</c:v>
                </c:pt>
                <c:pt idx="55">
                  <c:v>527</c:v>
                </c:pt>
                <c:pt idx="56">
                  <c:v>528</c:v>
                </c:pt>
                <c:pt idx="57">
                  <c:v>529</c:v>
                </c:pt>
                <c:pt idx="58">
                  <c:v>530</c:v>
                </c:pt>
                <c:pt idx="59">
                  <c:v>531</c:v>
                </c:pt>
                <c:pt idx="60">
                  <c:v>532</c:v>
                </c:pt>
                <c:pt idx="61">
                  <c:v>533</c:v>
                </c:pt>
                <c:pt idx="62">
                  <c:v>534</c:v>
                </c:pt>
                <c:pt idx="63">
                  <c:v>535</c:v>
                </c:pt>
                <c:pt idx="64">
                  <c:v>536</c:v>
                </c:pt>
                <c:pt idx="65">
                  <c:v>537</c:v>
                </c:pt>
                <c:pt idx="66">
                  <c:v>538</c:v>
                </c:pt>
                <c:pt idx="67">
                  <c:v>539</c:v>
                </c:pt>
                <c:pt idx="68">
                  <c:v>540</c:v>
                </c:pt>
                <c:pt idx="69">
                  <c:v>541</c:v>
                </c:pt>
                <c:pt idx="70">
                  <c:v>542</c:v>
                </c:pt>
              </c:numCache>
            </c:numRef>
          </c:xVal>
          <c:yVal>
            <c:numRef>
              <c:f>Graph!$E$152:$E$220</c:f>
              <c:numCache>
                <c:formatCode>General</c:formatCode>
                <c:ptCount val="69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Graph!$A$151:$A$221</c:f>
              <c:numCache>
                <c:formatCode>General</c:formatCode>
                <c:ptCount val="71"/>
                <c:pt idx="0">
                  <c:v>472</c:v>
                </c:pt>
                <c:pt idx="1">
                  <c:v>473</c:v>
                </c:pt>
                <c:pt idx="2">
                  <c:v>474</c:v>
                </c:pt>
                <c:pt idx="3">
                  <c:v>475</c:v>
                </c:pt>
                <c:pt idx="4">
                  <c:v>476</c:v>
                </c:pt>
                <c:pt idx="5">
                  <c:v>477</c:v>
                </c:pt>
                <c:pt idx="6">
                  <c:v>478</c:v>
                </c:pt>
                <c:pt idx="7">
                  <c:v>479</c:v>
                </c:pt>
                <c:pt idx="8">
                  <c:v>480</c:v>
                </c:pt>
                <c:pt idx="9">
                  <c:v>481</c:v>
                </c:pt>
                <c:pt idx="10">
                  <c:v>482</c:v>
                </c:pt>
                <c:pt idx="11">
                  <c:v>483</c:v>
                </c:pt>
                <c:pt idx="12">
                  <c:v>484</c:v>
                </c:pt>
                <c:pt idx="13">
                  <c:v>485</c:v>
                </c:pt>
                <c:pt idx="14">
                  <c:v>486</c:v>
                </c:pt>
                <c:pt idx="15">
                  <c:v>487</c:v>
                </c:pt>
                <c:pt idx="16">
                  <c:v>488</c:v>
                </c:pt>
                <c:pt idx="17">
                  <c:v>489</c:v>
                </c:pt>
                <c:pt idx="18">
                  <c:v>490</c:v>
                </c:pt>
                <c:pt idx="19">
                  <c:v>491</c:v>
                </c:pt>
                <c:pt idx="20">
                  <c:v>492</c:v>
                </c:pt>
                <c:pt idx="21">
                  <c:v>493</c:v>
                </c:pt>
                <c:pt idx="22">
                  <c:v>494</c:v>
                </c:pt>
                <c:pt idx="23">
                  <c:v>495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502</c:v>
                </c:pt>
                <c:pt idx="31">
                  <c:v>503</c:v>
                </c:pt>
                <c:pt idx="32">
                  <c:v>504</c:v>
                </c:pt>
                <c:pt idx="33">
                  <c:v>505</c:v>
                </c:pt>
                <c:pt idx="34">
                  <c:v>506</c:v>
                </c:pt>
                <c:pt idx="35">
                  <c:v>507</c:v>
                </c:pt>
                <c:pt idx="36">
                  <c:v>508</c:v>
                </c:pt>
                <c:pt idx="37">
                  <c:v>509</c:v>
                </c:pt>
                <c:pt idx="38">
                  <c:v>510</c:v>
                </c:pt>
                <c:pt idx="39">
                  <c:v>511</c:v>
                </c:pt>
                <c:pt idx="40">
                  <c:v>512</c:v>
                </c:pt>
                <c:pt idx="41">
                  <c:v>513</c:v>
                </c:pt>
                <c:pt idx="42">
                  <c:v>514</c:v>
                </c:pt>
                <c:pt idx="43">
                  <c:v>515</c:v>
                </c:pt>
                <c:pt idx="44">
                  <c:v>516</c:v>
                </c:pt>
                <c:pt idx="45">
                  <c:v>517</c:v>
                </c:pt>
                <c:pt idx="46">
                  <c:v>518</c:v>
                </c:pt>
                <c:pt idx="47">
                  <c:v>519</c:v>
                </c:pt>
                <c:pt idx="48">
                  <c:v>520</c:v>
                </c:pt>
                <c:pt idx="49">
                  <c:v>521</c:v>
                </c:pt>
                <c:pt idx="50">
                  <c:v>522</c:v>
                </c:pt>
                <c:pt idx="51">
                  <c:v>523</c:v>
                </c:pt>
                <c:pt idx="52">
                  <c:v>524</c:v>
                </c:pt>
                <c:pt idx="53">
                  <c:v>525</c:v>
                </c:pt>
                <c:pt idx="54">
                  <c:v>526</c:v>
                </c:pt>
                <c:pt idx="55">
                  <c:v>527</c:v>
                </c:pt>
                <c:pt idx="56">
                  <c:v>528</c:v>
                </c:pt>
                <c:pt idx="57">
                  <c:v>529</c:v>
                </c:pt>
                <c:pt idx="58">
                  <c:v>530</c:v>
                </c:pt>
                <c:pt idx="59">
                  <c:v>531</c:v>
                </c:pt>
                <c:pt idx="60">
                  <c:v>532</c:v>
                </c:pt>
                <c:pt idx="61">
                  <c:v>533</c:v>
                </c:pt>
                <c:pt idx="62">
                  <c:v>534</c:v>
                </c:pt>
                <c:pt idx="63">
                  <c:v>535</c:v>
                </c:pt>
                <c:pt idx="64">
                  <c:v>536</c:v>
                </c:pt>
                <c:pt idx="65">
                  <c:v>537</c:v>
                </c:pt>
                <c:pt idx="66">
                  <c:v>538</c:v>
                </c:pt>
                <c:pt idx="67">
                  <c:v>539</c:v>
                </c:pt>
                <c:pt idx="68">
                  <c:v>540</c:v>
                </c:pt>
                <c:pt idx="69">
                  <c:v>541</c:v>
                </c:pt>
                <c:pt idx="70">
                  <c:v>542</c:v>
                </c:pt>
              </c:numCache>
            </c:numRef>
          </c:xVal>
          <c:yVal>
            <c:numRef>
              <c:f>Graph!$G$152:$G$220</c:f>
              <c:numCache>
                <c:formatCode>General</c:formatCode>
                <c:ptCount val="69"/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Graph!$A$151:$A$221</c:f>
              <c:numCache>
                <c:formatCode>General</c:formatCode>
                <c:ptCount val="71"/>
                <c:pt idx="0">
                  <c:v>472</c:v>
                </c:pt>
                <c:pt idx="1">
                  <c:v>473</c:v>
                </c:pt>
                <c:pt idx="2">
                  <c:v>474</c:v>
                </c:pt>
                <c:pt idx="3">
                  <c:v>475</c:v>
                </c:pt>
                <c:pt idx="4">
                  <c:v>476</c:v>
                </c:pt>
                <c:pt idx="5">
                  <c:v>477</c:v>
                </c:pt>
                <c:pt idx="6">
                  <c:v>478</c:v>
                </c:pt>
                <c:pt idx="7">
                  <c:v>479</c:v>
                </c:pt>
                <c:pt idx="8">
                  <c:v>480</c:v>
                </c:pt>
                <c:pt idx="9">
                  <c:v>481</c:v>
                </c:pt>
                <c:pt idx="10">
                  <c:v>482</c:v>
                </c:pt>
                <c:pt idx="11">
                  <c:v>483</c:v>
                </c:pt>
                <c:pt idx="12">
                  <c:v>484</c:v>
                </c:pt>
                <c:pt idx="13">
                  <c:v>485</c:v>
                </c:pt>
                <c:pt idx="14">
                  <c:v>486</c:v>
                </c:pt>
                <c:pt idx="15">
                  <c:v>487</c:v>
                </c:pt>
                <c:pt idx="16">
                  <c:v>488</c:v>
                </c:pt>
                <c:pt idx="17">
                  <c:v>489</c:v>
                </c:pt>
                <c:pt idx="18">
                  <c:v>490</c:v>
                </c:pt>
                <c:pt idx="19">
                  <c:v>491</c:v>
                </c:pt>
                <c:pt idx="20">
                  <c:v>492</c:v>
                </c:pt>
                <c:pt idx="21">
                  <c:v>493</c:v>
                </c:pt>
                <c:pt idx="22">
                  <c:v>494</c:v>
                </c:pt>
                <c:pt idx="23">
                  <c:v>495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502</c:v>
                </c:pt>
                <c:pt idx="31">
                  <c:v>503</c:v>
                </c:pt>
                <c:pt idx="32">
                  <c:v>504</c:v>
                </c:pt>
                <c:pt idx="33">
                  <c:v>505</c:v>
                </c:pt>
                <c:pt idx="34">
                  <c:v>506</c:v>
                </c:pt>
                <c:pt idx="35">
                  <c:v>507</c:v>
                </c:pt>
                <c:pt idx="36">
                  <c:v>508</c:v>
                </c:pt>
                <c:pt idx="37">
                  <c:v>509</c:v>
                </c:pt>
                <c:pt idx="38">
                  <c:v>510</c:v>
                </c:pt>
                <c:pt idx="39">
                  <c:v>511</c:v>
                </c:pt>
                <c:pt idx="40">
                  <c:v>512</c:v>
                </c:pt>
                <c:pt idx="41">
                  <c:v>513</c:v>
                </c:pt>
                <c:pt idx="42">
                  <c:v>514</c:v>
                </c:pt>
                <c:pt idx="43">
                  <c:v>515</c:v>
                </c:pt>
                <c:pt idx="44">
                  <c:v>516</c:v>
                </c:pt>
                <c:pt idx="45">
                  <c:v>517</c:v>
                </c:pt>
                <c:pt idx="46">
                  <c:v>518</c:v>
                </c:pt>
                <c:pt idx="47">
                  <c:v>519</c:v>
                </c:pt>
                <c:pt idx="48">
                  <c:v>520</c:v>
                </c:pt>
                <c:pt idx="49">
                  <c:v>521</c:v>
                </c:pt>
                <c:pt idx="50">
                  <c:v>522</c:v>
                </c:pt>
                <c:pt idx="51">
                  <c:v>523</c:v>
                </c:pt>
                <c:pt idx="52">
                  <c:v>524</c:v>
                </c:pt>
                <c:pt idx="53">
                  <c:v>525</c:v>
                </c:pt>
                <c:pt idx="54">
                  <c:v>526</c:v>
                </c:pt>
                <c:pt idx="55">
                  <c:v>527</c:v>
                </c:pt>
                <c:pt idx="56">
                  <c:v>528</c:v>
                </c:pt>
                <c:pt idx="57">
                  <c:v>529</c:v>
                </c:pt>
                <c:pt idx="58">
                  <c:v>530</c:v>
                </c:pt>
                <c:pt idx="59">
                  <c:v>531</c:v>
                </c:pt>
                <c:pt idx="60">
                  <c:v>532</c:v>
                </c:pt>
                <c:pt idx="61">
                  <c:v>533</c:v>
                </c:pt>
                <c:pt idx="62">
                  <c:v>534</c:v>
                </c:pt>
                <c:pt idx="63">
                  <c:v>535</c:v>
                </c:pt>
                <c:pt idx="64">
                  <c:v>536</c:v>
                </c:pt>
                <c:pt idx="65">
                  <c:v>537</c:v>
                </c:pt>
                <c:pt idx="66">
                  <c:v>538</c:v>
                </c:pt>
                <c:pt idx="67">
                  <c:v>539</c:v>
                </c:pt>
                <c:pt idx="68">
                  <c:v>540</c:v>
                </c:pt>
                <c:pt idx="69">
                  <c:v>541</c:v>
                </c:pt>
                <c:pt idx="70">
                  <c:v>542</c:v>
                </c:pt>
              </c:numCache>
            </c:numRef>
          </c:xVal>
          <c:yVal>
            <c:numRef>
              <c:f>Graph!$H$152:$H$220</c:f>
              <c:numCache>
                <c:formatCode>General</c:formatCode>
                <c:ptCount val="69"/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dLbls/>
        <c:axId val="262132864"/>
        <c:axId val="261807488"/>
      </c:scatterChart>
      <c:valAx>
        <c:axId val="262132864"/>
        <c:scaling>
          <c:orientation val="minMax"/>
          <c:max val="542"/>
          <c:min val="472"/>
        </c:scaling>
        <c:axPos val="b"/>
        <c:numFmt formatCode="General" sourceLinked="1"/>
        <c:tickLblPos val="nextTo"/>
        <c:crossAx val="261807488"/>
        <c:crosses val="autoZero"/>
        <c:crossBetween val="midCat"/>
      </c:valAx>
      <c:valAx>
        <c:axId val="261807488"/>
        <c:scaling>
          <c:orientation val="minMax"/>
        </c:scaling>
        <c:delete val="1"/>
        <c:axPos val="l"/>
        <c:numFmt formatCode="General" sourceLinked="1"/>
        <c:tickLblPos val="none"/>
        <c:crossAx val="262132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14</xdr:col>
      <xdr:colOff>304800</xdr:colOff>
      <xdr:row>74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14</xdr:col>
      <xdr:colOff>304800</xdr:colOff>
      <xdr:row>164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879"/>
  <sheetViews>
    <sheetView tabSelected="1" workbookViewId="0">
      <selection activeCell="W1" sqref="W1:X1048576"/>
    </sheetView>
  </sheetViews>
  <sheetFormatPr defaultRowHeight="15"/>
  <cols>
    <col min="1" max="1" width="4" bestFit="1" customWidth="1"/>
    <col min="2" max="15" width="10" bestFit="1" customWidth="1"/>
  </cols>
  <sheetData>
    <row r="1" spans="1:15">
      <c r="A1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</row>
    <row r="3" spans="1:15">
      <c r="A3">
        <v>2</v>
      </c>
    </row>
    <row r="4" spans="1:15">
      <c r="A4">
        <v>3</v>
      </c>
    </row>
    <row r="5" spans="1:15">
      <c r="A5">
        <v>4</v>
      </c>
    </row>
    <row r="6" spans="1:15">
      <c r="A6">
        <v>5</v>
      </c>
    </row>
    <row r="7" spans="1:15">
      <c r="A7">
        <v>6</v>
      </c>
    </row>
    <row r="8" spans="1:15">
      <c r="A8">
        <v>7</v>
      </c>
    </row>
    <row r="9" spans="1:15">
      <c r="A9">
        <v>8</v>
      </c>
    </row>
    <row r="10" spans="1:15">
      <c r="A10">
        <v>9</v>
      </c>
    </row>
    <row r="11" spans="1:15">
      <c r="A11">
        <v>10</v>
      </c>
    </row>
    <row r="12" spans="1:15">
      <c r="A12">
        <v>11</v>
      </c>
    </row>
    <row r="13" spans="1:15">
      <c r="A13">
        <v>12</v>
      </c>
    </row>
    <row r="14" spans="1:15">
      <c r="A14">
        <v>13</v>
      </c>
    </row>
    <row r="15" spans="1:15">
      <c r="A15">
        <v>14</v>
      </c>
    </row>
    <row r="16" spans="1:15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1">
      <c r="A177">
        <v>176</v>
      </c>
    </row>
    <row r="178" spans="1:11">
      <c r="A178">
        <v>177</v>
      </c>
    </row>
    <row r="179" spans="1:11">
      <c r="A179">
        <v>178</v>
      </c>
    </row>
    <row r="180" spans="1:11">
      <c r="A180">
        <v>179</v>
      </c>
    </row>
    <row r="181" spans="1:11">
      <c r="A181">
        <v>180</v>
      </c>
    </row>
    <row r="182" spans="1:11">
      <c r="A182">
        <v>181</v>
      </c>
    </row>
    <row r="183" spans="1:11">
      <c r="A183">
        <v>182</v>
      </c>
    </row>
    <row r="184" spans="1:11">
      <c r="A184">
        <v>183</v>
      </c>
    </row>
    <row r="185" spans="1:11">
      <c r="A185">
        <v>184</v>
      </c>
    </row>
    <row r="186" spans="1:11">
      <c r="A186">
        <v>185</v>
      </c>
      <c r="J186">
        <v>15.097085999999999</v>
      </c>
      <c r="K186">
        <v>10.92299</v>
      </c>
    </row>
    <row r="187" spans="1:11">
      <c r="A187">
        <v>186</v>
      </c>
    </row>
    <row r="188" spans="1:11">
      <c r="A188">
        <v>187</v>
      </c>
    </row>
    <row r="189" spans="1:11">
      <c r="A189">
        <v>188</v>
      </c>
      <c r="B189">
        <v>24.433443</v>
      </c>
      <c r="C189">
        <v>11.902161</v>
      </c>
    </row>
    <row r="190" spans="1:11">
      <c r="A190">
        <v>189</v>
      </c>
      <c r="B190">
        <v>24.433443</v>
      </c>
      <c r="C190">
        <v>11.902161</v>
      </c>
    </row>
    <row r="191" spans="1:11">
      <c r="A191">
        <v>190</v>
      </c>
      <c r="B191">
        <v>24.433443</v>
      </c>
      <c r="C191">
        <v>11.902161</v>
      </c>
    </row>
    <row r="192" spans="1:11">
      <c r="A192">
        <v>191</v>
      </c>
      <c r="B192">
        <v>24.433443</v>
      </c>
      <c r="C192">
        <v>11.902161</v>
      </c>
    </row>
    <row r="193" spans="1:15">
      <c r="A193">
        <v>192</v>
      </c>
      <c r="B193">
        <v>24.433443</v>
      </c>
      <c r="C193">
        <v>11.902161</v>
      </c>
      <c r="N193">
        <v>15.825518000000001</v>
      </c>
      <c r="O193">
        <v>10.219313</v>
      </c>
    </row>
    <row r="194" spans="1:15">
      <c r="A194">
        <v>193</v>
      </c>
      <c r="B194">
        <v>24.433443</v>
      </c>
      <c r="C194">
        <v>11.902161</v>
      </c>
      <c r="N194">
        <v>15.825518000000001</v>
      </c>
      <c r="O194">
        <v>10.219313</v>
      </c>
    </row>
    <row r="195" spans="1:15">
      <c r="A195">
        <v>194</v>
      </c>
      <c r="B195">
        <v>24.499680999999999</v>
      </c>
      <c r="C195">
        <v>11.902161</v>
      </c>
      <c r="N195">
        <v>15.825518000000001</v>
      </c>
      <c r="O195">
        <v>10.219313</v>
      </c>
    </row>
    <row r="196" spans="1:15">
      <c r="A196">
        <v>195</v>
      </c>
      <c r="B196">
        <v>24.698301000000001</v>
      </c>
      <c r="C196">
        <v>11.902161</v>
      </c>
      <c r="N196">
        <v>15.825518000000001</v>
      </c>
      <c r="O196">
        <v>10.219313</v>
      </c>
    </row>
    <row r="197" spans="1:15">
      <c r="A197">
        <v>196</v>
      </c>
      <c r="B197">
        <v>24.698301000000001</v>
      </c>
      <c r="C197">
        <v>11.902161</v>
      </c>
      <c r="N197">
        <v>15.825518000000001</v>
      </c>
      <c r="O197">
        <v>10.219313</v>
      </c>
    </row>
    <row r="198" spans="1:15">
      <c r="A198">
        <v>197</v>
      </c>
      <c r="B198">
        <v>24.698301000000001</v>
      </c>
      <c r="C198">
        <v>11.902161</v>
      </c>
      <c r="N198">
        <v>15.825518000000001</v>
      </c>
      <c r="O198">
        <v>10.219313</v>
      </c>
    </row>
    <row r="199" spans="1:15">
      <c r="A199">
        <v>198</v>
      </c>
      <c r="B199">
        <v>24.698301000000001</v>
      </c>
      <c r="C199">
        <v>11.902161</v>
      </c>
      <c r="N199">
        <v>16.024135999999999</v>
      </c>
      <c r="O199">
        <v>10.219313</v>
      </c>
    </row>
    <row r="200" spans="1:15">
      <c r="A200">
        <v>199</v>
      </c>
      <c r="B200">
        <v>24.698301000000001</v>
      </c>
      <c r="C200">
        <v>11.902161</v>
      </c>
      <c r="N200">
        <v>16.024135999999999</v>
      </c>
      <c r="O200">
        <v>10.24987</v>
      </c>
    </row>
    <row r="201" spans="1:15">
      <c r="A201">
        <v>200</v>
      </c>
      <c r="D201">
        <v>34.365752999999998</v>
      </c>
      <c r="E201">
        <v>9.8521479999999997</v>
      </c>
      <c r="N201">
        <v>16.024135999999999</v>
      </c>
      <c r="O201">
        <v>10.24987</v>
      </c>
    </row>
    <row r="202" spans="1:15">
      <c r="A202">
        <v>201</v>
      </c>
      <c r="D202">
        <v>34.365752999999998</v>
      </c>
      <c r="E202">
        <v>9.8521479999999997</v>
      </c>
      <c r="L202">
        <v>23.638870000000001</v>
      </c>
      <c r="M202">
        <v>12.973001999999999</v>
      </c>
      <c r="N202">
        <v>16.024135999999999</v>
      </c>
      <c r="O202">
        <v>10.24987</v>
      </c>
    </row>
    <row r="203" spans="1:15">
      <c r="A203">
        <v>202</v>
      </c>
      <c r="D203">
        <v>34.365752999999998</v>
      </c>
      <c r="E203">
        <v>9.8521479999999997</v>
      </c>
      <c r="L203">
        <v>23.638870000000001</v>
      </c>
      <c r="M203">
        <v>12.973001999999999</v>
      </c>
      <c r="N203">
        <v>16.288993999999999</v>
      </c>
      <c r="O203">
        <v>10.24987</v>
      </c>
    </row>
    <row r="204" spans="1:15">
      <c r="A204">
        <v>203</v>
      </c>
      <c r="D204">
        <v>34.365752999999998</v>
      </c>
      <c r="E204">
        <v>9.8521479999999997</v>
      </c>
      <c r="L204">
        <v>23.638870000000001</v>
      </c>
      <c r="M204">
        <v>12.973001999999999</v>
      </c>
      <c r="N204">
        <v>16.288993999999999</v>
      </c>
      <c r="O204">
        <v>10.24987</v>
      </c>
    </row>
    <row r="205" spans="1:15">
      <c r="A205">
        <v>204</v>
      </c>
      <c r="D205">
        <v>34.431992000000001</v>
      </c>
      <c r="E205">
        <v>9.8521479999999997</v>
      </c>
      <c r="L205">
        <v>23.638870000000001</v>
      </c>
      <c r="M205">
        <v>12.973001999999999</v>
      </c>
    </row>
    <row r="206" spans="1:15">
      <c r="A206">
        <v>205</v>
      </c>
      <c r="D206">
        <v>34.49823</v>
      </c>
      <c r="E206">
        <v>9.8521479999999997</v>
      </c>
      <c r="L206">
        <v>23.638870000000001</v>
      </c>
      <c r="M206">
        <v>12.973001999999999</v>
      </c>
    </row>
    <row r="207" spans="1:15">
      <c r="A207">
        <v>206</v>
      </c>
      <c r="D207">
        <v>34.49823</v>
      </c>
      <c r="E207">
        <v>9.8521479999999997</v>
      </c>
      <c r="L207">
        <v>23.638870000000001</v>
      </c>
      <c r="M207">
        <v>12.973001999999999</v>
      </c>
    </row>
    <row r="208" spans="1:15">
      <c r="A208">
        <v>207</v>
      </c>
      <c r="D208">
        <v>34.49823</v>
      </c>
      <c r="E208">
        <v>9.8521479999999997</v>
      </c>
      <c r="L208">
        <v>23.638870000000001</v>
      </c>
      <c r="M208">
        <v>12.973001999999999</v>
      </c>
    </row>
    <row r="209" spans="1:13">
      <c r="A209">
        <v>208</v>
      </c>
      <c r="D209">
        <v>34.630611000000002</v>
      </c>
      <c r="E209">
        <v>9.8521479999999997</v>
      </c>
      <c r="L209">
        <v>23.638870000000001</v>
      </c>
      <c r="M209">
        <v>12.973001999999999</v>
      </c>
    </row>
    <row r="210" spans="1:13">
      <c r="A210">
        <v>209</v>
      </c>
      <c r="D210">
        <v>34.630611000000002</v>
      </c>
      <c r="E210">
        <v>9.8521479999999997</v>
      </c>
      <c r="L210">
        <v>23.638870000000001</v>
      </c>
      <c r="M210">
        <v>12.973001999999999</v>
      </c>
    </row>
    <row r="211" spans="1:13">
      <c r="A211">
        <v>210</v>
      </c>
      <c r="B211">
        <v>43.569729000000002</v>
      </c>
      <c r="C211">
        <v>10.617035</v>
      </c>
      <c r="D211">
        <v>34.630611000000002</v>
      </c>
      <c r="E211">
        <v>9.8521479999999997</v>
      </c>
      <c r="L211">
        <v>23.969967</v>
      </c>
      <c r="M211">
        <v>12.911792</v>
      </c>
    </row>
    <row r="212" spans="1:13">
      <c r="A212">
        <v>211</v>
      </c>
      <c r="B212">
        <v>43.569729000000002</v>
      </c>
      <c r="C212">
        <v>10.617035</v>
      </c>
      <c r="D212">
        <v>34.961708000000002</v>
      </c>
      <c r="E212">
        <v>9.8215909999999997</v>
      </c>
      <c r="L212">
        <v>24.301062000000002</v>
      </c>
      <c r="M212">
        <v>12.820024</v>
      </c>
    </row>
    <row r="213" spans="1:13">
      <c r="A213">
        <v>212</v>
      </c>
      <c r="B213">
        <v>43.569729000000002</v>
      </c>
      <c r="C213">
        <v>10.617035</v>
      </c>
    </row>
    <row r="214" spans="1:13">
      <c r="A214">
        <v>213</v>
      </c>
      <c r="B214">
        <v>43.569729000000002</v>
      </c>
      <c r="C214">
        <v>10.617035</v>
      </c>
      <c r="H214">
        <v>34.299613999999998</v>
      </c>
      <c r="I214">
        <v>9.3014489999999999</v>
      </c>
    </row>
    <row r="215" spans="1:13">
      <c r="A215">
        <v>214</v>
      </c>
      <c r="B215">
        <v>43.569729000000002</v>
      </c>
      <c r="C215">
        <v>10.617035</v>
      </c>
      <c r="H215">
        <v>34.299613999999998</v>
      </c>
      <c r="I215">
        <v>9.3014489999999999</v>
      </c>
    </row>
    <row r="216" spans="1:13">
      <c r="A216">
        <v>215</v>
      </c>
      <c r="B216">
        <v>43.569729000000002</v>
      </c>
      <c r="C216">
        <v>10.617035</v>
      </c>
      <c r="H216">
        <v>34.299613999999998</v>
      </c>
      <c r="I216">
        <v>9.3014489999999999</v>
      </c>
    </row>
    <row r="217" spans="1:13">
      <c r="A217">
        <v>216</v>
      </c>
      <c r="B217">
        <v>43.569729000000002</v>
      </c>
      <c r="C217">
        <v>10.617035</v>
      </c>
      <c r="H217">
        <v>34.299613999999998</v>
      </c>
      <c r="I217">
        <v>9.3014489999999999</v>
      </c>
    </row>
    <row r="218" spans="1:13">
      <c r="A218">
        <v>217</v>
      </c>
      <c r="B218">
        <v>43.569729000000002</v>
      </c>
      <c r="C218">
        <v>10.617035</v>
      </c>
      <c r="H218">
        <v>34.299613999999998</v>
      </c>
      <c r="I218">
        <v>9.3014489999999999</v>
      </c>
    </row>
    <row r="219" spans="1:13">
      <c r="A219">
        <v>218</v>
      </c>
      <c r="B219">
        <v>43.569729000000002</v>
      </c>
      <c r="C219">
        <v>10.617035</v>
      </c>
      <c r="H219">
        <v>34.299613999999998</v>
      </c>
      <c r="I219">
        <v>9.3014489999999999</v>
      </c>
    </row>
    <row r="220" spans="1:13">
      <c r="A220">
        <v>219</v>
      </c>
      <c r="B220">
        <v>43.569729000000002</v>
      </c>
      <c r="C220">
        <v>10.617035</v>
      </c>
      <c r="H220">
        <v>34.299613999999998</v>
      </c>
      <c r="I220">
        <v>9.3014489999999999</v>
      </c>
    </row>
    <row r="221" spans="1:13">
      <c r="A221">
        <v>220</v>
      </c>
      <c r="B221">
        <v>43.569729000000002</v>
      </c>
      <c r="C221">
        <v>10.617035</v>
      </c>
      <c r="H221">
        <v>34.299613999999998</v>
      </c>
      <c r="I221">
        <v>9.3014489999999999</v>
      </c>
    </row>
    <row r="222" spans="1:13">
      <c r="A222">
        <v>221</v>
      </c>
      <c r="B222">
        <v>43.569729000000002</v>
      </c>
      <c r="C222">
        <v>10.617035</v>
      </c>
      <c r="D222">
        <v>52.177753000000003</v>
      </c>
      <c r="E222">
        <v>7.618601</v>
      </c>
      <c r="H222">
        <v>34.365752999999998</v>
      </c>
      <c r="I222">
        <v>9.3014489999999999</v>
      </c>
    </row>
    <row r="223" spans="1:13">
      <c r="A223">
        <v>222</v>
      </c>
      <c r="D223">
        <v>52.177753000000003</v>
      </c>
      <c r="E223">
        <v>7.618601</v>
      </c>
      <c r="H223">
        <v>34.365752999999998</v>
      </c>
      <c r="I223">
        <v>9.3014489999999999</v>
      </c>
    </row>
    <row r="224" spans="1:13">
      <c r="A224">
        <v>223</v>
      </c>
      <c r="D224">
        <v>52.177753000000003</v>
      </c>
      <c r="E224">
        <v>7.618601</v>
      </c>
      <c r="F224">
        <v>43.106254999999997</v>
      </c>
      <c r="G224">
        <v>11.902161</v>
      </c>
      <c r="H224">
        <v>34.365752999999998</v>
      </c>
      <c r="I224">
        <v>9.3014489999999999</v>
      </c>
    </row>
    <row r="225" spans="1:11">
      <c r="A225">
        <v>224</v>
      </c>
      <c r="D225">
        <v>52.177753000000003</v>
      </c>
      <c r="E225">
        <v>7.618601</v>
      </c>
      <c r="F225">
        <v>43.106254999999997</v>
      </c>
      <c r="G225">
        <v>11.902161</v>
      </c>
      <c r="H225">
        <v>34.365752999999998</v>
      </c>
      <c r="I225">
        <v>9.3014489999999999</v>
      </c>
    </row>
    <row r="226" spans="1:11">
      <c r="A226">
        <v>225</v>
      </c>
      <c r="D226">
        <v>52.177753000000003</v>
      </c>
      <c r="E226">
        <v>7.618601</v>
      </c>
      <c r="F226">
        <v>43.106254999999997</v>
      </c>
      <c r="G226">
        <v>11.902161</v>
      </c>
      <c r="H226">
        <v>34.829326999999999</v>
      </c>
      <c r="I226">
        <v>9.2402379999999997</v>
      </c>
    </row>
    <row r="227" spans="1:11">
      <c r="A227">
        <v>226</v>
      </c>
      <c r="D227">
        <v>52.177753000000003</v>
      </c>
      <c r="E227">
        <v>7.618601</v>
      </c>
      <c r="F227">
        <v>43.106254999999997</v>
      </c>
      <c r="G227">
        <v>11.902161</v>
      </c>
    </row>
    <row r="228" spans="1:11">
      <c r="A228">
        <v>227</v>
      </c>
      <c r="D228">
        <v>52.177753000000003</v>
      </c>
      <c r="E228">
        <v>7.618601</v>
      </c>
      <c r="F228">
        <v>43.106254999999997</v>
      </c>
      <c r="G228">
        <v>11.902161</v>
      </c>
    </row>
    <row r="229" spans="1:11">
      <c r="A229">
        <v>228</v>
      </c>
      <c r="D229">
        <v>52.177753000000003</v>
      </c>
      <c r="E229">
        <v>7.618601</v>
      </c>
      <c r="F229">
        <v>43.106254999999997</v>
      </c>
      <c r="G229">
        <v>11.902161</v>
      </c>
    </row>
    <row r="230" spans="1:11">
      <c r="A230">
        <v>229</v>
      </c>
      <c r="D230">
        <v>52.177753000000003</v>
      </c>
      <c r="E230">
        <v>7.618601</v>
      </c>
      <c r="F230">
        <v>43.106254999999997</v>
      </c>
      <c r="G230">
        <v>11.902161</v>
      </c>
    </row>
    <row r="231" spans="1:11">
      <c r="A231">
        <v>230</v>
      </c>
      <c r="D231">
        <v>52.177753000000003</v>
      </c>
      <c r="E231">
        <v>7.618601</v>
      </c>
      <c r="F231">
        <v>43.106254999999997</v>
      </c>
      <c r="G231">
        <v>11.902161</v>
      </c>
    </row>
    <row r="232" spans="1:11">
      <c r="A232">
        <v>231</v>
      </c>
      <c r="D232">
        <v>52.177753000000003</v>
      </c>
      <c r="E232">
        <v>7.618601</v>
      </c>
      <c r="F232">
        <v>43.106254999999997</v>
      </c>
      <c r="G232">
        <v>11.902161</v>
      </c>
    </row>
    <row r="233" spans="1:11">
      <c r="A233">
        <v>232</v>
      </c>
      <c r="B233">
        <v>60.322201</v>
      </c>
      <c r="C233">
        <v>9.1483749999999997</v>
      </c>
      <c r="D233">
        <v>52.177753000000003</v>
      </c>
      <c r="E233">
        <v>7.618601</v>
      </c>
      <c r="F233">
        <v>43.106254999999997</v>
      </c>
      <c r="G233">
        <v>11.902161</v>
      </c>
    </row>
    <row r="234" spans="1:11">
      <c r="A234">
        <v>233</v>
      </c>
      <c r="B234">
        <v>60.322201</v>
      </c>
      <c r="C234">
        <v>9.1483749999999997</v>
      </c>
      <c r="D234">
        <v>52.177753000000003</v>
      </c>
      <c r="E234">
        <v>7.618601</v>
      </c>
      <c r="F234">
        <v>43.304873999999998</v>
      </c>
      <c r="G234">
        <v>11.596109</v>
      </c>
    </row>
    <row r="235" spans="1:11">
      <c r="A235">
        <v>234</v>
      </c>
      <c r="B235">
        <v>60.322201</v>
      </c>
      <c r="C235">
        <v>9.1483749999999997</v>
      </c>
      <c r="F235">
        <v>43.304873999999998</v>
      </c>
      <c r="G235">
        <v>11.596109</v>
      </c>
    </row>
    <row r="236" spans="1:11">
      <c r="A236">
        <v>235</v>
      </c>
      <c r="B236">
        <v>60.322201</v>
      </c>
      <c r="C236">
        <v>9.1483749999999997</v>
      </c>
      <c r="F236">
        <v>43.768349000000001</v>
      </c>
      <c r="G236">
        <v>11.718529999999999</v>
      </c>
    </row>
    <row r="237" spans="1:11">
      <c r="A237">
        <v>236</v>
      </c>
      <c r="B237">
        <v>60.322201</v>
      </c>
      <c r="C237">
        <v>9.1483749999999997</v>
      </c>
      <c r="H237">
        <v>51.316940000000002</v>
      </c>
      <c r="I237">
        <v>7.7103679999999999</v>
      </c>
    </row>
    <row r="238" spans="1:11">
      <c r="A238">
        <v>237</v>
      </c>
      <c r="B238">
        <v>60.322201</v>
      </c>
      <c r="C238">
        <v>9.1483749999999997</v>
      </c>
      <c r="H238">
        <v>51.316940000000002</v>
      </c>
      <c r="I238">
        <v>7.7103679999999999</v>
      </c>
    </row>
    <row r="239" spans="1:11">
      <c r="A239">
        <v>238</v>
      </c>
      <c r="J239">
        <v>15.097085999999999</v>
      </c>
      <c r="K239">
        <v>11.106621000000001</v>
      </c>
    </row>
    <row r="240" spans="1:1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1">
      <c r="A305">
        <v>304</v>
      </c>
    </row>
    <row r="306" spans="1:11">
      <c r="A306">
        <v>305</v>
      </c>
    </row>
    <row r="307" spans="1:11">
      <c r="A307">
        <v>306</v>
      </c>
    </row>
    <row r="308" spans="1:11">
      <c r="A308">
        <v>307</v>
      </c>
    </row>
    <row r="309" spans="1:11">
      <c r="A309">
        <v>308</v>
      </c>
    </row>
    <row r="310" spans="1:11">
      <c r="A310">
        <v>309</v>
      </c>
    </row>
    <row r="311" spans="1:11">
      <c r="A311">
        <v>310</v>
      </c>
    </row>
    <row r="312" spans="1:11">
      <c r="A312">
        <v>311</v>
      </c>
    </row>
    <row r="313" spans="1:11">
      <c r="A313">
        <v>312</v>
      </c>
    </row>
    <row r="314" spans="1:11">
      <c r="A314">
        <v>313</v>
      </c>
    </row>
    <row r="315" spans="1:11">
      <c r="A315">
        <v>314</v>
      </c>
    </row>
    <row r="316" spans="1:11">
      <c r="A316">
        <v>315</v>
      </c>
    </row>
    <row r="317" spans="1:11">
      <c r="A317">
        <v>316</v>
      </c>
    </row>
    <row r="318" spans="1:11">
      <c r="A318">
        <v>317</v>
      </c>
    </row>
    <row r="319" spans="1:11">
      <c r="A319">
        <v>318</v>
      </c>
    </row>
    <row r="320" spans="1:11">
      <c r="A320">
        <v>319</v>
      </c>
      <c r="J320">
        <v>15.163323999999999</v>
      </c>
      <c r="K320">
        <v>11.16783</v>
      </c>
    </row>
    <row r="321" spans="1:9">
      <c r="A321">
        <v>320</v>
      </c>
    </row>
    <row r="322" spans="1:9">
      <c r="A322">
        <v>321</v>
      </c>
      <c r="B322">
        <v>47.741314000000003</v>
      </c>
      <c r="C322">
        <v>4.9260260000000002</v>
      </c>
    </row>
    <row r="323" spans="1:9">
      <c r="A323">
        <v>322</v>
      </c>
      <c r="B323">
        <v>47.741314000000003</v>
      </c>
      <c r="C323">
        <v>4.9260260000000002</v>
      </c>
    </row>
    <row r="324" spans="1:9">
      <c r="A324">
        <v>323</v>
      </c>
      <c r="B324">
        <v>47.741314000000003</v>
      </c>
      <c r="C324">
        <v>4.9260260000000002</v>
      </c>
    </row>
    <row r="325" spans="1:9">
      <c r="A325">
        <v>324</v>
      </c>
      <c r="B325">
        <v>47.608837000000001</v>
      </c>
      <c r="C325">
        <v>4.9260260000000002</v>
      </c>
    </row>
    <row r="326" spans="1:9">
      <c r="A326">
        <v>325</v>
      </c>
      <c r="B326">
        <v>47.608837000000001</v>
      </c>
      <c r="C326">
        <v>4.9260260000000002</v>
      </c>
    </row>
    <row r="327" spans="1:9">
      <c r="A327">
        <v>326</v>
      </c>
      <c r="B327">
        <v>47.608837000000001</v>
      </c>
      <c r="C327">
        <v>4.9260260000000002</v>
      </c>
    </row>
    <row r="328" spans="1:9">
      <c r="A328">
        <v>327</v>
      </c>
      <c r="B328">
        <v>47.542693999999997</v>
      </c>
      <c r="C328">
        <v>4.8954690000000003</v>
      </c>
      <c r="H328">
        <v>54.892569999999999</v>
      </c>
      <c r="I328">
        <v>7.557391</v>
      </c>
    </row>
    <row r="329" spans="1:9">
      <c r="A329">
        <v>328</v>
      </c>
      <c r="B329">
        <v>47.410217000000003</v>
      </c>
      <c r="C329">
        <v>4.8954690000000003</v>
      </c>
      <c r="H329">
        <v>54.892569999999999</v>
      </c>
      <c r="I329">
        <v>7.557391</v>
      </c>
    </row>
    <row r="330" spans="1:9">
      <c r="A330">
        <v>329</v>
      </c>
      <c r="B330">
        <v>47.410217000000003</v>
      </c>
      <c r="C330">
        <v>4.8954690000000003</v>
      </c>
      <c r="H330">
        <v>54.892569999999999</v>
      </c>
      <c r="I330">
        <v>7.557391</v>
      </c>
    </row>
    <row r="331" spans="1:9">
      <c r="A331">
        <v>330</v>
      </c>
      <c r="B331">
        <v>47.410217000000003</v>
      </c>
      <c r="C331">
        <v>4.8954690000000003</v>
      </c>
      <c r="H331">
        <v>54.892569999999999</v>
      </c>
      <c r="I331">
        <v>7.557391</v>
      </c>
    </row>
    <row r="332" spans="1:9">
      <c r="A332">
        <v>331</v>
      </c>
      <c r="B332">
        <v>47.410217000000003</v>
      </c>
      <c r="C332">
        <v>4.8954690000000003</v>
      </c>
      <c r="H332">
        <v>54.892569999999999</v>
      </c>
      <c r="I332">
        <v>7.557391</v>
      </c>
    </row>
    <row r="333" spans="1:9">
      <c r="A333">
        <v>332</v>
      </c>
      <c r="B333">
        <v>47.410217000000003</v>
      </c>
      <c r="C333">
        <v>4.8954690000000003</v>
      </c>
      <c r="H333">
        <v>54.892569999999999</v>
      </c>
      <c r="I333">
        <v>7.557391</v>
      </c>
    </row>
    <row r="334" spans="1:9">
      <c r="A334">
        <v>333</v>
      </c>
      <c r="B334">
        <v>47.410217000000003</v>
      </c>
      <c r="C334">
        <v>4.8954690000000003</v>
      </c>
      <c r="H334">
        <v>54.892569999999999</v>
      </c>
      <c r="I334">
        <v>7.557391</v>
      </c>
    </row>
    <row r="335" spans="1:9">
      <c r="A335">
        <v>334</v>
      </c>
      <c r="B335">
        <v>47.410217000000003</v>
      </c>
      <c r="C335">
        <v>4.8954690000000003</v>
      </c>
      <c r="H335">
        <v>54.892569999999999</v>
      </c>
      <c r="I335">
        <v>7.557391</v>
      </c>
    </row>
    <row r="336" spans="1:9">
      <c r="A336">
        <v>335</v>
      </c>
      <c r="D336">
        <v>41.186011999999998</v>
      </c>
      <c r="E336">
        <v>7.9245559999999999</v>
      </c>
      <c r="H336">
        <v>54.892569999999999</v>
      </c>
      <c r="I336">
        <v>7.557391</v>
      </c>
    </row>
    <row r="337" spans="1:9">
      <c r="A337">
        <v>336</v>
      </c>
      <c r="D337">
        <v>41.186011999999998</v>
      </c>
      <c r="E337">
        <v>7.9245559999999999</v>
      </c>
      <c r="H337">
        <v>54.760094000000002</v>
      </c>
      <c r="I337">
        <v>7.557391</v>
      </c>
    </row>
    <row r="338" spans="1:9">
      <c r="A338">
        <v>337</v>
      </c>
      <c r="D338">
        <v>41.186011999999998</v>
      </c>
      <c r="E338">
        <v>7.9245559999999999</v>
      </c>
      <c r="H338">
        <v>54.760094000000002</v>
      </c>
      <c r="I338">
        <v>7.557391</v>
      </c>
    </row>
    <row r="339" spans="1:9">
      <c r="A339">
        <v>338</v>
      </c>
      <c r="D339">
        <v>41.186011999999998</v>
      </c>
      <c r="E339">
        <v>7.9245559999999999</v>
      </c>
      <c r="H339">
        <v>54.760094000000002</v>
      </c>
      <c r="I339">
        <v>7.557391</v>
      </c>
    </row>
    <row r="340" spans="1:9">
      <c r="A340">
        <v>339</v>
      </c>
      <c r="D340">
        <v>41.186011999999998</v>
      </c>
      <c r="E340">
        <v>7.9245559999999999</v>
      </c>
      <c r="F340">
        <v>48.734504999999999</v>
      </c>
      <c r="G340">
        <v>4.6200710000000003</v>
      </c>
      <c r="H340">
        <v>54.693950999999998</v>
      </c>
      <c r="I340">
        <v>7.557391</v>
      </c>
    </row>
    <row r="341" spans="1:9">
      <c r="A341">
        <v>340</v>
      </c>
      <c r="D341">
        <v>41.186011999999998</v>
      </c>
      <c r="E341">
        <v>7.9245559999999999</v>
      </c>
      <c r="F341">
        <v>48.734504999999999</v>
      </c>
      <c r="G341">
        <v>4.6200710000000003</v>
      </c>
      <c r="H341">
        <v>54.693950999999998</v>
      </c>
      <c r="I341">
        <v>7.557391</v>
      </c>
    </row>
    <row r="342" spans="1:9">
      <c r="A342">
        <v>341</v>
      </c>
      <c r="D342">
        <v>41.186011999999998</v>
      </c>
      <c r="E342">
        <v>7.9245559999999999</v>
      </c>
      <c r="F342">
        <v>48.734504999999999</v>
      </c>
      <c r="G342">
        <v>4.6200710000000003</v>
      </c>
      <c r="H342">
        <v>54.495235000000001</v>
      </c>
      <c r="I342">
        <v>7.557391</v>
      </c>
    </row>
    <row r="343" spans="1:9">
      <c r="A343">
        <v>342</v>
      </c>
      <c r="D343">
        <v>41.186011999999998</v>
      </c>
      <c r="E343">
        <v>7.9245559999999999</v>
      </c>
      <c r="F343">
        <v>48.734504999999999</v>
      </c>
      <c r="G343">
        <v>4.6200710000000003</v>
      </c>
    </row>
    <row r="344" spans="1:9">
      <c r="A344">
        <v>343</v>
      </c>
      <c r="D344">
        <v>41.186011999999998</v>
      </c>
      <c r="E344">
        <v>7.9245559999999999</v>
      </c>
      <c r="F344">
        <v>48.734504999999999</v>
      </c>
      <c r="G344">
        <v>4.6200710000000003</v>
      </c>
    </row>
    <row r="345" spans="1:9">
      <c r="A345">
        <v>344</v>
      </c>
      <c r="D345">
        <v>41.186011999999998</v>
      </c>
      <c r="E345">
        <v>7.9245559999999999</v>
      </c>
      <c r="F345">
        <v>48.734504999999999</v>
      </c>
      <c r="G345">
        <v>4.6200710000000003</v>
      </c>
    </row>
    <row r="346" spans="1:9">
      <c r="A346">
        <v>345</v>
      </c>
      <c r="B346">
        <v>35.292805000000001</v>
      </c>
      <c r="C346">
        <v>5.9051970000000003</v>
      </c>
      <c r="D346">
        <v>41.186011999999998</v>
      </c>
      <c r="E346">
        <v>7.9245559999999999</v>
      </c>
      <c r="F346">
        <v>48.734504999999999</v>
      </c>
      <c r="G346">
        <v>4.6200710000000003</v>
      </c>
    </row>
    <row r="347" spans="1:9">
      <c r="A347">
        <v>346</v>
      </c>
      <c r="B347">
        <v>35.292805000000001</v>
      </c>
      <c r="C347">
        <v>5.9051970000000003</v>
      </c>
      <c r="D347">
        <v>41.186011999999998</v>
      </c>
      <c r="E347">
        <v>7.9245559999999999</v>
      </c>
      <c r="F347">
        <v>48.734504999999999</v>
      </c>
      <c r="G347">
        <v>4.6200710000000003</v>
      </c>
    </row>
    <row r="348" spans="1:9">
      <c r="A348">
        <v>347</v>
      </c>
      <c r="B348">
        <v>35.292805000000001</v>
      </c>
      <c r="C348">
        <v>5.9051970000000003</v>
      </c>
      <c r="D348">
        <v>41.186011999999998</v>
      </c>
      <c r="E348">
        <v>7.9245559999999999</v>
      </c>
      <c r="F348">
        <v>48.734504999999999</v>
      </c>
      <c r="G348">
        <v>4.6200710000000003</v>
      </c>
    </row>
    <row r="349" spans="1:9">
      <c r="A349">
        <v>348</v>
      </c>
      <c r="B349">
        <v>35.292805000000001</v>
      </c>
      <c r="C349">
        <v>5.9051970000000003</v>
      </c>
      <c r="D349">
        <v>41.186011999999998</v>
      </c>
      <c r="E349">
        <v>7.9245559999999999</v>
      </c>
      <c r="F349">
        <v>48.734504999999999</v>
      </c>
      <c r="G349">
        <v>4.6200710000000003</v>
      </c>
    </row>
    <row r="350" spans="1:9">
      <c r="A350">
        <v>349</v>
      </c>
      <c r="B350">
        <v>35.160423000000002</v>
      </c>
      <c r="C350">
        <v>5.9051970000000003</v>
      </c>
      <c r="D350">
        <v>40.656295999999998</v>
      </c>
      <c r="E350">
        <v>7.893999</v>
      </c>
      <c r="F350">
        <v>48.535885</v>
      </c>
      <c r="G350">
        <v>4.6200710000000003</v>
      </c>
    </row>
    <row r="351" spans="1:9">
      <c r="A351">
        <v>350</v>
      </c>
      <c r="B351">
        <v>35.094185000000003</v>
      </c>
      <c r="C351">
        <v>5.9051970000000003</v>
      </c>
      <c r="D351">
        <v>40.656295999999998</v>
      </c>
      <c r="E351">
        <v>7.893999</v>
      </c>
      <c r="F351">
        <v>48.535885</v>
      </c>
      <c r="G351">
        <v>4.6200710000000003</v>
      </c>
    </row>
    <row r="352" spans="1:9">
      <c r="A352">
        <v>351</v>
      </c>
      <c r="B352">
        <v>35.094185000000003</v>
      </c>
      <c r="C352">
        <v>5.9051970000000003</v>
      </c>
      <c r="D352">
        <v>40.391438000000001</v>
      </c>
      <c r="E352">
        <v>7.9551129999999999</v>
      </c>
      <c r="F352">
        <v>48.535885</v>
      </c>
      <c r="G352">
        <v>4.6200710000000003</v>
      </c>
    </row>
    <row r="353" spans="1:15">
      <c r="A353">
        <v>352</v>
      </c>
      <c r="B353">
        <v>35.094185000000003</v>
      </c>
      <c r="C353">
        <v>5.9051970000000003</v>
      </c>
      <c r="F353">
        <v>48.535885</v>
      </c>
      <c r="G353">
        <v>4.6200710000000003</v>
      </c>
      <c r="N353">
        <v>43.503489999999999</v>
      </c>
      <c r="O353">
        <v>8.3529309999999999</v>
      </c>
    </row>
    <row r="354" spans="1:15">
      <c r="A354">
        <v>353</v>
      </c>
      <c r="B354">
        <v>35.094185000000003</v>
      </c>
      <c r="C354">
        <v>5.9664070000000002</v>
      </c>
      <c r="F354">
        <v>48.403506999999998</v>
      </c>
      <c r="G354">
        <v>4.5895140000000003</v>
      </c>
      <c r="N354">
        <v>43.503489999999999</v>
      </c>
      <c r="O354">
        <v>8.3529309999999999</v>
      </c>
    </row>
    <row r="355" spans="1:15">
      <c r="A355">
        <v>354</v>
      </c>
      <c r="B355">
        <v>35.094185000000003</v>
      </c>
      <c r="C355">
        <v>5.9664070000000002</v>
      </c>
      <c r="F355">
        <v>48.204788000000001</v>
      </c>
      <c r="G355">
        <v>4.5283040000000003</v>
      </c>
      <c r="N355">
        <v>43.503489999999999</v>
      </c>
      <c r="O355">
        <v>8.3529309999999999</v>
      </c>
    </row>
    <row r="356" spans="1:15">
      <c r="A356">
        <v>355</v>
      </c>
      <c r="B356">
        <v>35.094185000000003</v>
      </c>
      <c r="C356">
        <v>5.9664070000000002</v>
      </c>
      <c r="F356">
        <v>48.204788000000001</v>
      </c>
      <c r="G356">
        <v>4.5283040000000003</v>
      </c>
      <c r="N356">
        <v>43.371113000000001</v>
      </c>
      <c r="O356">
        <v>8.3529309999999999</v>
      </c>
    </row>
    <row r="357" spans="1:15">
      <c r="A357">
        <v>356</v>
      </c>
      <c r="B357">
        <v>35.094185000000003</v>
      </c>
      <c r="C357">
        <v>5.9664070000000002</v>
      </c>
      <c r="N357">
        <v>43.371113000000001</v>
      </c>
      <c r="O357">
        <v>8.3529309999999999</v>
      </c>
    </row>
    <row r="358" spans="1:15">
      <c r="A358">
        <v>357</v>
      </c>
      <c r="B358">
        <v>34.961708000000002</v>
      </c>
      <c r="C358">
        <v>5.9969640000000002</v>
      </c>
      <c r="N358">
        <v>43.371113000000001</v>
      </c>
      <c r="O358">
        <v>8.3529309999999999</v>
      </c>
    </row>
    <row r="359" spans="1:15">
      <c r="A359">
        <v>358</v>
      </c>
      <c r="B359">
        <v>34.961708000000002</v>
      </c>
      <c r="C359">
        <v>5.9969640000000002</v>
      </c>
      <c r="N359">
        <v>43.371113000000001</v>
      </c>
      <c r="O359">
        <v>8.3529309999999999</v>
      </c>
    </row>
    <row r="360" spans="1:15">
      <c r="A360">
        <v>359</v>
      </c>
      <c r="B360">
        <v>34.961708000000002</v>
      </c>
      <c r="C360">
        <v>5.9969640000000002</v>
      </c>
      <c r="N360">
        <v>43.371113000000001</v>
      </c>
      <c r="O360">
        <v>8.3529309999999999</v>
      </c>
    </row>
    <row r="361" spans="1:15">
      <c r="A361">
        <v>360</v>
      </c>
      <c r="B361">
        <v>34.961708000000002</v>
      </c>
      <c r="C361">
        <v>5.9969640000000002</v>
      </c>
      <c r="D361">
        <v>28.075310000000002</v>
      </c>
      <c r="E361">
        <v>10.831223</v>
      </c>
      <c r="N361">
        <v>43.371113000000001</v>
      </c>
      <c r="O361">
        <v>8.3529309999999999</v>
      </c>
    </row>
    <row r="362" spans="1:15">
      <c r="A362">
        <v>361</v>
      </c>
      <c r="B362">
        <v>34.961708000000002</v>
      </c>
      <c r="C362">
        <v>5.9969640000000002</v>
      </c>
      <c r="D362">
        <v>28.075310000000002</v>
      </c>
      <c r="E362">
        <v>10.770011999999999</v>
      </c>
      <c r="N362">
        <v>43.371113000000001</v>
      </c>
      <c r="O362">
        <v>8.3529309999999999</v>
      </c>
    </row>
    <row r="363" spans="1:15">
      <c r="A363">
        <v>362</v>
      </c>
      <c r="B363">
        <v>34.961708000000002</v>
      </c>
      <c r="C363">
        <v>5.9969640000000002</v>
      </c>
      <c r="D363">
        <v>28.075310000000002</v>
      </c>
      <c r="E363">
        <v>10.770011999999999</v>
      </c>
      <c r="N363">
        <v>43.371113000000001</v>
      </c>
      <c r="O363">
        <v>8.3529309999999999</v>
      </c>
    </row>
    <row r="364" spans="1:15">
      <c r="A364">
        <v>363</v>
      </c>
      <c r="D364">
        <v>28.075310000000002</v>
      </c>
      <c r="E364">
        <v>10.770011999999999</v>
      </c>
      <c r="N364">
        <v>43.371113000000001</v>
      </c>
      <c r="O364">
        <v>8.3529309999999999</v>
      </c>
    </row>
    <row r="365" spans="1:15">
      <c r="A365">
        <v>364</v>
      </c>
      <c r="D365">
        <v>28.075310000000002</v>
      </c>
      <c r="E365">
        <v>10.770011999999999</v>
      </c>
      <c r="N365">
        <v>43.304873999999998</v>
      </c>
      <c r="O365">
        <v>8.3529309999999999</v>
      </c>
    </row>
    <row r="366" spans="1:15">
      <c r="A366">
        <v>365</v>
      </c>
      <c r="D366">
        <v>28.075310000000002</v>
      </c>
      <c r="E366">
        <v>10.770011999999999</v>
      </c>
      <c r="F366">
        <v>36.418475999999998</v>
      </c>
      <c r="G366">
        <v>5.7827760000000001</v>
      </c>
      <c r="N366">
        <v>43.172393999999997</v>
      </c>
      <c r="O366">
        <v>8.3529309999999999</v>
      </c>
    </row>
    <row r="367" spans="1:15">
      <c r="A367">
        <v>366</v>
      </c>
      <c r="D367">
        <v>28.075310000000002</v>
      </c>
      <c r="E367">
        <v>10.770011999999999</v>
      </c>
      <c r="F367">
        <v>36.285995</v>
      </c>
      <c r="G367">
        <v>5.7827760000000001</v>
      </c>
      <c r="N367">
        <v>43.106254999999997</v>
      </c>
      <c r="O367">
        <v>8.3529309999999999</v>
      </c>
    </row>
    <row r="368" spans="1:15">
      <c r="A368">
        <v>367</v>
      </c>
      <c r="D368">
        <v>28.075310000000002</v>
      </c>
      <c r="E368">
        <v>10.770011999999999</v>
      </c>
      <c r="F368">
        <v>36.219856</v>
      </c>
      <c r="G368">
        <v>5.7522200000000003</v>
      </c>
    </row>
    <row r="369" spans="1:9">
      <c r="A369">
        <v>368</v>
      </c>
      <c r="D369">
        <v>28.075310000000002</v>
      </c>
      <c r="E369">
        <v>10.770011999999999</v>
      </c>
      <c r="F369">
        <v>36.087378999999999</v>
      </c>
      <c r="G369">
        <v>5.7522200000000003</v>
      </c>
    </row>
    <row r="370" spans="1:9">
      <c r="A370">
        <v>369</v>
      </c>
      <c r="D370">
        <v>28.075310000000002</v>
      </c>
      <c r="E370">
        <v>10.770011999999999</v>
      </c>
      <c r="F370">
        <v>36.021141</v>
      </c>
      <c r="G370">
        <v>5.7522200000000003</v>
      </c>
    </row>
    <row r="371" spans="1:9">
      <c r="A371">
        <v>370</v>
      </c>
      <c r="D371">
        <v>28.075310000000002</v>
      </c>
      <c r="E371">
        <v>10.770011999999999</v>
      </c>
      <c r="F371">
        <v>36.021141</v>
      </c>
      <c r="G371">
        <v>5.6910090000000002</v>
      </c>
    </row>
    <row r="372" spans="1:9">
      <c r="A372">
        <v>371</v>
      </c>
      <c r="D372">
        <v>28.075310000000002</v>
      </c>
      <c r="E372">
        <v>10.770011999999999</v>
      </c>
      <c r="F372">
        <v>36.021141</v>
      </c>
      <c r="G372">
        <v>5.6910090000000002</v>
      </c>
    </row>
    <row r="373" spans="1:9">
      <c r="A373">
        <v>372</v>
      </c>
      <c r="D373">
        <v>27.942927999999998</v>
      </c>
      <c r="E373">
        <v>10.739455</v>
      </c>
      <c r="F373">
        <v>36.021141</v>
      </c>
      <c r="G373">
        <v>5.6910090000000002</v>
      </c>
    </row>
    <row r="374" spans="1:9">
      <c r="A374">
        <v>373</v>
      </c>
      <c r="B374">
        <v>21.25515</v>
      </c>
      <c r="C374">
        <v>9.4237730000000006</v>
      </c>
      <c r="D374">
        <v>27.942927999999998</v>
      </c>
      <c r="E374">
        <v>10.739455</v>
      </c>
      <c r="F374">
        <v>36.021141</v>
      </c>
      <c r="G374">
        <v>5.6910090000000002</v>
      </c>
    </row>
    <row r="375" spans="1:9">
      <c r="A375">
        <v>374</v>
      </c>
      <c r="B375">
        <v>21.25515</v>
      </c>
      <c r="C375">
        <v>9.4237730000000006</v>
      </c>
      <c r="D375">
        <v>27.942927999999998</v>
      </c>
      <c r="E375">
        <v>10.739455</v>
      </c>
      <c r="F375">
        <v>36.021141</v>
      </c>
      <c r="G375">
        <v>5.6910090000000002</v>
      </c>
    </row>
    <row r="376" spans="1:9">
      <c r="A376">
        <v>375</v>
      </c>
      <c r="B376">
        <v>21.25515</v>
      </c>
      <c r="C376">
        <v>9.4237730000000006</v>
      </c>
      <c r="D376">
        <v>27.678072</v>
      </c>
      <c r="E376">
        <v>10.678246</v>
      </c>
      <c r="F376">
        <v>36.021141</v>
      </c>
      <c r="G376">
        <v>5.6910090000000002</v>
      </c>
    </row>
    <row r="377" spans="1:9">
      <c r="A377">
        <v>376</v>
      </c>
      <c r="B377">
        <v>21.25515</v>
      </c>
      <c r="C377">
        <v>9.4237730000000006</v>
      </c>
      <c r="D377">
        <v>27.678072</v>
      </c>
      <c r="E377">
        <v>10.678246</v>
      </c>
      <c r="F377">
        <v>35.888759999999998</v>
      </c>
      <c r="G377">
        <v>5.6910090000000002</v>
      </c>
    </row>
    <row r="378" spans="1:9">
      <c r="A378">
        <v>377</v>
      </c>
      <c r="B378">
        <v>21.122672999999999</v>
      </c>
      <c r="C378">
        <v>9.4237730000000006</v>
      </c>
      <c r="F378">
        <v>35.888759999999998</v>
      </c>
      <c r="G378">
        <v>5.7827760000000001</v>
      </c>
    </row>
    <row r="379" spans="1:9">
      <c r="A379">
        <v>378</v>
      </c>
      <c r="B379">
        <v>21.122672999999999</v>
      </c>
      <c r="C379">
        <v>9.4237730000000006</v>
      </c>
      <c r="F379">
        <v>35.888759999999998</v>
      </c>
      <c r="G379">
        <v>5.9357540000000002</v>
      </c>
      <c r="H379">
        <v>29.664455</v>
      </c>
      <c r="I379">
        <v>11.229041</v>
      </c>
    </row>
    <row r="380" spans="1:9">
      <c r="A380">
        <v>379</v>
      </c>
      <c r="B380">
        <v>21.122672999999999</v>
      </c>
      <c r="C380">
        <v>9.4237730000000006</v>
      </c>
      <c r="F380">
        <v>35.756283000000003</v>
      </c>
      <c r="G380">
        <v>5.9969640000000002</v>
      </c>
      <c r="H380">
        <v>29.664455</v>
      </c>
      <c r="I380">
        <v>11.198387</v>
      </c>
    </row>
    <row r="381" spans="1:9">
      <c r="A381">
        <v>380</v>
      </c>
      <c r="B381">
        <v>21.122672999999999</v>
      </c>
      <c r="C381">
        <v>9.4237730000000006</v>
      </c>
      <c r="H381">
        <v>29.664455</v>
      </c>
      <c r="I381">
        <v>11.198387</v>
      </c>
    </row>
    <row r="382" spans="1:9">
      <c r="A382">
        <v>381</v>
      </c>
      <c r="B382">
        <v>20.924053000000001</v>
      </c>
      <c r="C382">
        <v>9.3320059999999998</v>
      </c>
      <c r="H382">
        <v>29.664455</v>
      </c>
      <c r="I382">
        <v>11.198387</v>
      </c>
    </row>
    <row r="383" spans="1:9">
      <c r="A383">
        <v>382</v>
      </c>
      <c r="B383">
        <v>20.791674</v>
      </c>
      <c r="C383">
        <v>9.2402379999999997</v>
      </c>
      <c r="H383">
        <v>29.664455</v>
      </c>
      <c r="I383">
        <v>11.198387</v>
      </c>
    </row>
    <row r="384" spans="1:9">
      <c r="A384">
        <v>383</v>
      </c>
      <c r="B384">
        <v>20.791674</v>
      </c>
      <c r="C384">
        <v>9.2402379999999997</v>
      </c>
      <c r="H384">
        <v>29.664455</v>
      </c>
      <c r="I384">
        <v>11.198387</v>
      </c>
    </row>
    <row r="385" spans="1:13">
      <c r="A385">
        <v>384</v>
      </c>
      <c r="B385">
        <v>20.791674</v>
      </c>
      <c r="C385">
        <v>9.2402379999999997</v>
      </c>
      <c r="H385">
        <v>29.664455</v>
      </c>
      <c r="I385">
        <v>11.198387</v>
      </c>
    </row>
    <row r="386" spans="1:13">
      <c r="A386">
        <v>385</v>
      </c>
      <c r="B386">
        <v>20.791674</v>
      </c>
      <c r="C386">
        <v>9.2402379999999997</v>
      </c>
      <c r="H386">
        <v>29.664455</v>
      </c>
      <c r="I386">
        <v>11.198387</v>
      </c>
    </row>
    <row r="387" spans="1:13">
      <c r="A387">
        <v>386</v>
      </c>
      <c r="B387">
        <v>20.791674</v>
      </c>
      <c r="C387">
        <v>9.2402379999999997</v>
      </c>
      <c r="H387">
        <v>29.333456000000002</v>
      </c>
      <c r="I387">
        <v>11.16783</v>
      </c>
    </row>
    <row r="388" spans="1:13">
      <c r="A388">
        <v>387</v>
      </c>
      <c r="B388">
        <v>20.791674</v>
      </c>
      <c r="C388">
        <v>9.2402379999999997</v>
      </c>
      <c r="H388">
        <v>29.333456000000002</v>
      </c>
      <c r="I388">
        <v>11.16783</v>
      </c>
    </row>
    <row r="389" spans="1:13">
      <c r="A389">
        <v>388</v>
      </c>
      <c r="B389">
        <v>20.791674</v>
      </c>
      <c r="C389">
        <v>9.2402379999999997</v>
      </c>
      <c r="H389">
        <v>29.333456000000002</v>
      </c>
      <c r="I389">
        <v>11.16783</v>
      </c>
    </row>
    <row r="390" spans="1:13">
      <c r="A390">
        <v>389</v>
      </c>
      <c r="B390">
        <v>20.791674</v>
      </c>
      <c r="C390">
        <v>9.2402379999999997</v>
      </c>
      <c r="D390">
        <v>12.514747</v>
      </c>
      <c r="E390">
        <v>11.718529999999999</v>
      </c>
      <c r="H390">
        <v>29.333456000000002</v>
      </c>
      <c r="I390">
        <v>11.16783</v>
      </c>
    </row>
    <row r="391" spans="1:13">
      <c r="A391">
        <v>390</v>
      </c>
      <c r="D391">
        <v>12.580889000000001</v>
      </c>
      <c r="E391">
        <v>11.749184</v>
      </c>
      <c r="H391">
        <v>29.333456000000002</v>
      </c>
      <c r="I391">
        <v>11.16783</v>
      </c>
    </row>
    <row r="392" spans="1:13">
      <c r="A392">
        <v>391</v>
      </c>
      <c r="D392">
        <v>12.580889000000001</v>
      </c>
      <c r="E392">
        <v>11.749184</v>
      </c>
      <c r="H392">
        <v>29.333456000000002</v>
      </c>
      <c r="I392">
        <v>11.16783</v>
      </c>
      <c r="L392">
        <v>22.579439000000001</v>
      </c>
      <c r="M392">
        <v>8.1080900000000007</v>
      </c>
    </row>
    <row r="393" spans="1:13">
      <c r="A393">
        <v>392</v>
      </c>
      <c r="D393">
        <v>12.580889000000001</v>
      </c>
      <c r="E393">
        <v>11.749184</v>
      </c>
      <c r="H393">
        <v>28.936121</v>
      </c>
      <c r="I393">
        <v>11.16783</v>
      </c>
      <c r="L393">
        <v>22.579439000000001</v>
      </c>
      <c r="M393">
        <v>8.1080900000000007</v>
      </c>
    </row>
    <row r="394" spans="1:13">
      <c r="A394">
        <v>393</v>
      </c>
      <c r="D394">
        <v>12.580889000000001</v>
      </c>
      <c r="E394">
        <v>11.749184</v>
      </c>
      <c r="H394">
        <v>28.27393</v>
      </c>
      <c r="I394">
        <v>11.106621000000001</v>
      </c>
      <c r="L394">
        <v>22.579439000000001</v>
      </c>
      <c r="M394">
        <v>8.1080900000000007</v>
      </c>
    </row>
    <row r="395" spans="1:13">
      <c r="A395">
        <v>394</v>
      </c>
      <c r="D395">
        <v>12.580889000000001</v>
      </c>
      <c r="E395">
        <v>11.749184</v>
      </c>
      <c r="L395">
        <v>22.579439000000001</v>
      </c>
      <c r="M395">
        <v>8.1080900000000007</v>
      </c>
    </row>
    <row r="396" spans="1:13">
      <c r="A396">
        <v>395</v>
      </c>
      <c r="D396">
        <v>12.580889000000001</v>
      </c>
      <c r="E396">
        <v>11.749184</v>
      </c>
      <c r="L396">
        <v>22.579439000000001</v>
      </c>
      <c r="M396">
        <v>8.1080900000000007</v>
      </c>
    </row>
    <row r="397" spans="1:13">
      <c r="A397">
        <v>396</v>
      </c>
      <c r="D397">
        <v>12.580889000000001</v>
      </c>
      <c r="E397">
        <v>11.749184</v>
      </c>
      <c r="L397">
        <v>22.579439000000001</v>
      </c>
      <c r="M397">
        <v>8.1080900000000007</v>
      </c>
    </row>
    <row r="398" spans="1:13">
      <c r="A398">
        <v>397</v>
      </c>
      <c r="D398">
        <v>12.580889000000001</v>
      </c>
      <c r="E398">
        <v>11.749184</v>
      </c>
      <c r="L398">
        <v>22.579439000000001</v>
      </c>
      <c r="M398">
        <v>8.1080900000000007</v>
      </c>
    </row>
    <row r="399" spans="1:13">
      <c r="A399">
        <v>398</v>
      </c>
      <c r="D399">
        <v>12.580889000000001</v>
      </c>
      <c r="E399">
        <v>11.749184</v>
      </c>
      <c r="L399">
        <v>22.579439000000001</v>
      </c>
      <c r="M399">
        <v>8.1080900000000007</v>
      </c>
    </row>
    <row r="400" spans="1:13">
      <c r="A400">
        <v>399</v>
      </c>
      <c r="D400">
        <v>12.580889000000001</v>
      </c>
      <c r="E400">
        <v>11.749184</v>
      </c>
      <c r="L400">
        <v>22.447057999999998</v>
      </c>
      <c r="M400">
        <v>8.077534</v>
      </c>
    </row>
    <row r="401" spans="1:13">
      <c r="A401">
        <v>400</v>
      </c>
      <c r="D401">
        <v>12.580889000000001</v>
      </c>
      <c r="E401">
        <v>11.749184</v>
      </c>
      <c r="L401">
        <v>22.447057999999998</v>
      </c>
      <c r="M401">
        <v>8.077534</v>
      </c>
    </row>
    <row r="402" spans="1:13">
      <c r="A402">
        <v>401</v>
      </c>
      <c r="B402">
        <v>5.6944900000000001</v>
      </c>
      <c r="C402">
        <v>9.6074040000000007</v>
      </c>
      <c r="D402">
        <v>12.580889000000001</v>
      </c>
      <c r="E402">
        <v>11.749184</v>
      </c>
      <c r="L402">
        <v>22.447057999999998</v>
      </c>
      <c r="M402">
        <v>8.077534</v>
      </c>
    </row>
    <row r="403" spans="1:13">
      <c r="A403">
        <v>402</v>
      </c>
      <c r="B403">
        <v>5.6944900000000001</v>
      </c>
      <c r="C403">
        <v>9.6074040000000007</v>
      </c>
      <c r="D403">
        <v>12.38227</v>
      </c>
      <c r="E403">
        <v>11.749184</v>
      </c>
      <c r="L403">
        <v>22.447057999999998</v>
      </c>
      <c r="M403">
        <v>8.077534</v>
      </c>
    </row>
    <row r="404" spans="1:13">
      <c r="A404">
        <v>403</v>
      </c>
      <c r="B404">
        <v>5.6944900000000001</v>
      </c>
      <c r="C404">
        <v>9.6074040000000007</v>
      </c>
      <c r="L404">
        <v>22.314581</v>
      </c>
      <c r="M404">
        <v>8.077534</v>
      </c>
    </row>
    <row r="405" spans="1:13">
      <c r="A405">
        <v>404</v>
      </c>
      <c r="B405">
        <v>5.6944900000000001</v>
      </c>
      <c r="C405">
        <v>9.6074040000000007</v>
      </c>
      <c r="H405">
        <v>13.375559000000001</v>
      </c>
      <c r="I405">
        <v>13.034212</v>
      </c>
      <c r="L405">
        <v>22.248342999999998</v>
      </c>
      <c r="M405">
        <v>8.077534</v>
      </c>
    </row>
    <row r="406" spans="1:13">
      <c r="A406">
        <v>405</v>
      </c>
      <c r="B406">
        <v>5.6944900000000001</v>
      </c>
      <c r="C406">
        <v>9.6074040000000007</v>
      </c>
      <c r="H406">
        <v>13.375559000000001</v>
      </c>
      <c r="I406">
        <v>13.003558999999999</v>
      </c>
      <c r="L406">
        <v>22.115960999999999</v>
      </c>
      <c r="M406">
        <v>8.077534</v>
      </c>
    </row>
    <row r="407" spans="1:13">
      <c r="A407">
        <v>406</v>
      </c>
      <c r="J407">
        <v>14.964705</v>
      </c>
      <c r="K407">
        <v>11.106621000000001</v>
      </c>
    </row>
    <row r="408" spans="1:13">
      <c r="A408">
        <v>407</v>
      </c>
    </row>
    <row r="409" spans="1:13">
      <c r="A409">
        <v>408</v>
      </c>
    </row>
    <row r="410" spans="1:13">
      <c r="A410">
        <v>409</v>
      </c>
    </row>
    <row r="411" spans="1:13">
      <c r="A411">
        <v>410</v>
      </c>
    </row>
    <row r="412" spans="1:13">
      <c r="A412">
        <v>411</v>
      </c>
    </row>
    <row r="413" spans="1:13">
      <c r="A413">
        <v>412</v>
      </c>
    </row>
    <row r="414" spans="1:13">
      <c r="A414">
        <v>413</v>
      </c>
    </row>
    <row r="415" spans="1:13">
      <c r="A415">
        <v>414</v>
      </c>
    </row>
    <row r="416" spans="1:13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1">
      <c r="A465">
        <v>464</v>
      </c>
    </row>
    <row r="466" spans="1:11">
      <c r="A466">
        <v>465</v>
      </c>
    </row>
    <row r="467" spans="1:11">
      <c r="A467">
        <v>466</v>
      </c>
    </row>
    <row r="468" spans="1:11">
      <c r="A468">
        <v>467</v>
      </c>
    </row>
    <row r="469" spans="1:11">
      <c r="A469">
        <v>468</v>
      </c>
    </row>
    <row r="470" spans="1:11">
      <c r="A470">
        <v>469</v>
      </c>
    </row>
    <row r="471" spans="1:11">
      <c r="A471">
        <v>470</v>
      </c>
    </row>
    <row r="472" spans="1:11">
      <c r="A472">
        <v>471</v>
      </c>
      <c r="J472">
        <v>14.037655000000001</v>
      </c>
      <c r="K472">
        <v>11.382018</v>
      </c>
    </row>
    <row r="473" spans="1:11">
      <c r="A473">
        <v>472</v>
      </c>
    </row>
    <row r="474" spans="1:11">
      <c r="A474">
        <v>473</v>
      </c>
      <c r="B474">
        <v>20.791674</v>
      </c>
      <c r="C474">
        <v>12.697604</v>
      </c>
    </row>
    <row r="475" spans="1:11">
      <c r="A475">
        <v>474</v>
      </c>
      <c r="B475">
        <v>20.791674</v>
      </c>
      <c r="C475">
        <v>12.697604</v>
      </c>
    </row>
    <row r="476" spans="1:11">
      <c r="A476">
        <v>475</v>
      </c>
      <c r="B476">
        <v>20.791674</v>
      </c>
      <c r="C476">
        <v>12.697604</v>
      </c>
    </row>
    <row r="477" spans="1:11">
      <c r="A477">
        <v>476</v>
      </c>
      <c r="B477">
        <v>20.791674</v>
      </c>
      <c r="C477">
        <v>12.697604</v>
      </c>
    </row>
    <row r="478" spans="1:11">
      <c r="A478">
        <v>477</v>
      </c>
      <c r="B478">
        <v>20.791674</v>
      </c>
      <c r="C478">
        <v>12.697604</v>
      </c>
      <c r="H478">
        <v>12.647126999999999</v>
      </c>
      <c r="I478">
        <v>9.8827049999999996</v>
      </c>
    </row>
    <row r="479" spans="1:11">
      <c r="A479">
        <v>478</v>
      </c>
      <c r="B479">
        <v>20.857814999999999</v>
      </c>
      <c r="C479">
        <v>12.697604</v>
      </c>
      <c r="H479">
        <v>12.647126999999999</v>
      </c>
      <c r="I479">
        <v>9.8827049999999996</v>
      </c>
    </row>
    <row r="480" spans="1:11">
      <c r="A480">
        <v>479</v>
      </c>
      <c r="B480">
        <v>20.857814999999999</v>
      </c>
      <c r="C480">
        <v>12.697604</v>
      </c>
      <c r="H480">
        <v>12.647126999999999</v>
      </c>
      <c r="I480">
        <v>9.8827049999999996</v>
      </c>
    </row>
    <row r="481" spans="1:13">
      <c r="A481">
        <v>480</v>
      </c>
      <c r="B481">
        <v>20.857814999999999</v>
      </c>
      <c r="C481">
        <v>12.697604</v>
      </c>
      <c r="H481">
        <v>12.647126999999999</v>
      </c>
      <c r="I481">
        <v>9.8827049999999996</v>
      </c>
    </row>
    <row r="482" spans="1:13">
      <c r="A482">
        <v>481</v>
      </c>
      <c r="B482">
        <v>20.857814999999999</v>
      </c>
      <c r="C482">
        <v>12.697604</v>
      </c>
      <c r="H482">
        <v>12.647126999999999</v>
      </c>
      <c r="I482">
        <v>9.8827049999999996</v>
      </c>
    </row>
    <row r="483" spans="1:13">
      <c r="A483">
        <v>482</v>
      </c>
      <c r="B483">
        <v>20.857814999999999</v>
      </c>
      <c r="C483">
        <v>12.697604</v>
      </c>
      <c r="H483">
        <v>12.647126999999999</v>
      </c>
      <c r="I483">
        <v>9.8827049999999996</v>
      </c>
    </row>
    <row r="484" spans="1:13">
      <c r="A484">
        <v>483</v>
      </c>
      <c r="B484">
        <v>20.857814999999999</v>
      </c>
      <c r="C484">
        <v>12.697604</v>
      </c>
      <c r="H484">
        <v>12.647126999999999</v>
      </c>
      <c r="I484">
        <v>9.8827049999999996</v>
      </c>
    </row>
    <row r="485" spans="1:13">
      <c r="A485">
        <v>484</v>
      </c>
      <c r="B485">
        <v>20.857814999999999</v>
      </c>
      <c r="C485">
        <v>12.697604</v>
      </c>
      <c r="D485">
        <v>27.148354999999999</v>
      </c>
      <c r="E485">
        <v>11.443132</v>
      </c>
      <c r="H485">
        <v>12.647126999999999</v>
      </c>
      <c r="I485">
        <v>9.8827049999999996</v>
      </c>
    </row>
    <row r="486" spans="1:13">
      <c r="A486">
        <v>485</v>
      </c>
      <c r="B486">
        <v>20.857814999999999</v>
      </c>
      <c r="C486">
        <v>12.697604</v>
      </c>
      <c r="D486">
        <v>27.148354999999999</v>
      </c>
      <c r="E486">
        <v>11.443132</v>
      </c>
      <c r="H486">
        <v>12.647126999999999</v>
      </c>
      <c r="I486">
        <v>9.8827049999999996</v>
      </c>
    </row>
    <row r="487" spans="1:13">
      <c r="A487">
        <v>486</v>
      </c>
      <c r="B487">
        <v>20.857814999999999</v>
      </c>
      <c r="C487">
        <v>12.697604</v>
      </c>
      <c r="D487">
        <v>27.148354999999999</v>
      </c>
      <c r="E487">
        <v>11.443132</v>
      </c>
      <c r="H487">
        <v>12.647126999999999</v>
      </c>
      <c r="I487">
        <v>9.8827049999999996</v>
      </c>
    </row>
    <row r="488" spans="1:13">
      <c r="A488">
        <v>487</v>
      </c>
      <c r="B488">
        <v>20.924053000000001</v>
      </c>
      <c r="C488">
        <v>12.697604</v>
      </c>
      <c r="D488">
        <v>27.148354999999999</v>
      </c>
      <c r="E488">
        <v>11.443132</v>
      </c>
      <c r="H488">
        <v>12.647126999999999</v>
      </c>
      <c r="I488">
        <v>9.8827049999999996</v>
      </c>
    </row>
    <row r="489" spans="1:13">
      <c r="A489">
        <v>488</v>
      </c>
      <c r="B489">
        <v>21.453769999999999</v>
      </c>
      <c r="C489">
        <v>12.667047999999999</v>
      </c>
      <c r="D489">
        <v>27.148354999999999</v>
      </c>
      <c r="E489">
        <v>11.443132</v>
      </c>
      <c r="H489">
        <v>12.647126999999999</v>
      </c>
      <c r="I489">
        <v>9.8827049999999996</v>
      </c>
    </row>
    <row r="490" spans="1:13">
      <c r="A490">
        <v>489</v>
      </c>
      <c r="D490">
        <v>27.148354999999999</v>
      </c>
      <c r="E490">
        <v>11.443132</v>
      </c>
      <c r="H490">
        <v>12.647126999999999</v>
      </c>
      <c r="I490">
        <v>9.8827049999999996</v>
      </c>
    </row>
    <row r="491" spans="1:13">
      <c r="A491">
        <v>490</v>
      </c>
      <c r="D491">
        <v>27.148354999999999</v>
      </c>
      <c r="E491">
        <v>11.443132</v>
      </c>
      <c r="H491">
        <v>12.647126999999999</v>
      </c>
      <c r="I491">
        <v>9.8827049999999996</v>
      </c>
    </row>
    <row r="492" spans="1:13">
      <c r="A492">
        <v>491</v>
      </c>
      <c r="D492">
        <v>27.148354999999999</v>
      </c>
      <c r="E492">
        <v>11.443132</v>
      </c>
      <c r="H492">
        <v>12.647126999999999</v>
      </c>
      <c r="I492">
        <v>9.8827049999999996</v>
      </c>
      <c r="L492">
        <v>19.798383999999999</v>
      </c>
      <c r="M492">
        <v>12.881235</v>
      </c>
    </row>
    <row r="493" spans="1:13">
      <c r="A493">
        <v>492</v>
      </c>
      <c r="D493">
        <v>27.148354999999999</v>
      </c>
      <c r="E493">
        <v>11.443132</v>
      </c>
      <c r="H493">
        <v>12.845746999999999</v>
      </c>
      <c r="I493">
        <v>9.9439150000000005</v>
      </c>
      <c r="L493">
        <v>19.798383999999999</v>
      </c>
      <c r="M493">
        <v>12.881235</v>
      </c>
    </row>
    <row r="494" spans="1:13">
      <c r="A494">
        <v>493</v>
      </c>
      <c r="D494">
        <v>27.148354999999999</v>
      </c>
      <c r="E494">
        <v>11.443132</v>
      </c>
      <c r="L494">
        <v>19.798383999999999</v>
      </c>
      <c r="M494">
        <v>12.881235</v>
      </c>
    </row>
    <row r="495" spans="1:13">
      <c r="A495">
        <v>494</v>
      </c>
      <c r="D495">
        <v>27.148354999999999</v>
      </c>
      <c r="E495">
        <v>11.443132</v>
      </c>
      <c r="L495">
        <v>19.798383999999999</v>
      </c>
      <c r="M495">
        <v>12.881235</v>
      </c>
    </row>
    <row r="496" spans="1:13">
      <c r="A496">
        <v>495</v>
      </c>
      <c r="D496">
        <v>27.148354999999999</v>
      </c>
      <c r="E496">
        <v>11.443132</v>
      </c>
      <c r="L496">
        <v>19.798383999999999</v>
      </c>
      <c r="M496">
        <v>12.881235</v>
      </c>
    </row>
    <row r="497" spans="1:13">
      <c r="A497">
        <v>496</v>
      </c>
      <c r="D497">
        <v>27.148354999999999</v>
      </c>
      <c r="E497">
        <v>11.443132</v>
      </c>
      <c r="L497">
        <v>19.798383999999999</v>
      </c>
      <c r="M497">
        <v>12.881235</v>
      </c>
    </row>
    <row r="498" spans="1:13">
      <c r="A498">
        <v>497</v>
      </c>
      <c r="D498">
        <v>27.148354999999999</v>
      </c>
      <c r="E498">
        <v>11.443132</v>
      </c>
      <c r="L498">
        <v>19.798383999999999</v>
      </c>
      <c r="M498">
        <v>12.881235</v>
      </c>
    </row>
    <row r="499" spans="1:13">
      <c r="A499">
        <v>498</v>
      </c>
      <c r="B499">
        <v>34.365752999999998</v>
      </c>
      <c r="C499">
        <v>12.942446</v>
      </c>
      <c r="D499">
        <v>27.148354999999999</v>
      </c>
      <c r="E499">
        <v>11.443132</v>
      </c>
      <c r="L499">
        <v>19.798383999999999</v>
      </c>
      <c r="M499">
        <v>12.881235</v>
      </c>
    </row>
    <row r="500" spans="1:13">
      <c r="A500">
        <v>499</v>
      </c>
      <c r="B500">
        <v>34.365752999999998</v>
      </c>
      <c r="C500">
        <v>12.942446</v>
      </c>
      <c r="D500">
        <v>27.148354999999999</v>
      </c>
      <c r="E500">
        <v>11.443132</v>
      </c>
      <c r="L500">
        <v>19.798383999999999</v>
      </c>
      <c r="M500">
        <v>12.881235</v>
      </c>
    </row>
    <row r="501" spans="1:13">
      <c r="A501">
        <v>500</v>
      </c>
      <c r="B501">
        <v>34.365752999999998</v>
      </c>
      <c r="C501">
        <v>12.942446</v>
      </c>
      <c r="L501">
        <v>19.798383999999999</v>
      </c>
      <c r="M501">
        <v>12.881235</v>
      </c>
    </row>
    <row r="502" spans="1:13">
      <c r="A502">
        <v>501</v>
      </c>
      <c r="B502">
        <v>34.365752999999998</v>
      </c>
      <c r="C502">
        <v>12.942446</v>
      </c>
      <c r="L502">
        <v>19.798383999999999</v>
      </c>
      <c r="M502">
        <v>12.881235</v>
      </c>
    </row>
    <row r="503" spans="1:13">
      <c r="A503">
        <v>502</v>
      </c>
      <c r="B503">
        <v>34.365752999999998</v>
      </c>
      <c r="C503">
        <v>12.942446</v>
      </c>
      <c r="L503">
        <v>19.798383999999999</v>
      </c>
      <c r="M503">
        <v>12.881235</v>
      </c>
    </row>
    <row r="504" spans="1:13">
      <c r="A504">
        <v>503</v>
      </c>
      <c r="B504">
        <v>34.365752999999998</v>
      </c>
      <c r="C504">
        <v>12.942446</v>
      </c>
      <c r="H504">
        <v>27.479355000000002</v>
      </c>
      <c r="I504">
        <v>10.280523000000001</v>
      </c>
      <c r="L504">
        <v>19.798383999999999</v>
      </c>
      <c r="M504">
        <v>12.881235</v>
      </c>
    </row>
    <row r="505" spans="1:13">
      <c r="A505">
        <v>504</v>
      </c>
      <c r="B505">
        <v>34.365752999999998</v>
      </c>
      <c r="C505">
        <v>12.942446</v>
      </c>
      <c r="H505">
        <v>27.479355000000002</v>
      </c>
      <c r="I505">
        <v>10.280523000000001</v>
      </c>
      <c r="L505">
        <v>20.394338999999999</v>
      </c>
      <c r="M505">
        <v>12.850581999999999</v>
      </c>
    </row>
    <row r="506" spans="1:13">
      <c r="A506">
        <v>505</v>
      </c>
      <c r="B506">
        <v>34.365752999999998</v>
      </c>
      <c r="C506">
        <v>12.942446</v>
      </c>
      <c r="H506">
        <v>27.479355000000002</v>
      </c>
      <c r="I506">
        <v>10.280523000000001</v>
      </c>
    </row>
    <row r="507" spans="1:13">
      <c r="A507">
        <v>506</v>
      </c>
      <c r="B507">
        <v>34.49823</v>
      </c>
      <c r="C507">
        <v>12.942446</v>
      </c>
      <c r="H507">
        <v>27.479355000000002</v>
      </c>
      <c r="I507">
        <v>10.280523000000001</v>
      </c>
    </row>
    <row r="508" spans="1:13">
      <c r="A508">
        <v>507</v>
      </c>
      <c r="B508">
        <v>34.564467999999998</v>
      </c>
      <c r="C508">
        <v>12.942446</v>
      </c>
      <c r="H508">
        <v>27.479355000000002</v>
      </c>
      <c r="I508">
        <v>10.280523000000001</v>
      </c>
    </row>
    <row r="509" spans="1:13">
      <c r="A509">
        <v>508</v>
      </c>
      <c r="B509">
        <v>34.564467999999998</v>
      </c>
      <c r="C509">
        <v>12.942446</v>
      </c>
      <c r="H509">
        <v>27.479355000000002</v>
      </c>
      <c r="I509">
        <v>10.280523000000001</v>
      </c>
    </row>
    <row r="510" spans="1:13">
      <c r="A510">
        <v>509</v>
      </c>
      <c r="B510">
        <v>34.564467999999998</v>
      </c>
      <c r="C510">
        <v>12.942446</v>
      </c>
      <c r="D510">
        <v>43.106254999999997</v>
      </c>
      <c r="E510">
        <v>10.18866</v>
      </c>
      <c r="H510">
        <v>27.479355000000002</v>
      </c>
      <c r="I510">
        <v>10.280523000000001</v>
      </c>
    </row>
    <row r="511" spans="1:13">
      <c r="A511">
        <v>510</v>
      </c>
      <c r="B511">
        <v>34.829326999999999</v>
      </c>
      <c r="C511">
        <v>12.881235</v>
      </c>
      <c r="D511">
        <v>43.106254999999997</v>
      </c>
      <c r="E511">
        <v>10.158103000000001</v>
      </c>
      <c r="H511">
        <v>27.479355000000002</v>
      </c>
      <c r="I511">
        <v>10.280523000000001</v>
      </c>
    </row>
    <row r="512" spans="1:13">
      <c r="A512">
        <v>511</v>
      </c>
      <c r="D512">
        <v>43.106254999999997</v>
      </c>
      <c r="E512">
        <v>10.158103000000001</v>
      </c>
      <c r="H512">
        <v>27.479355000000002</v>
      </c>
      <c r="I512">
        <v>10.280523000000001</v>
      </c>
    </row>
    <row r="513" spans="1:9">
      <c r="A513">
        <v>512</v>
      </c>
      <c r="D513">
        <v>43.106254999999997</v>
      </c>
      <c r="E513">
        <v>10.158103000000001</v>
      </c>
      <c r="H513">
        <v>27.479355000000002</v>
      </c>
      <c r="I513">
        <v>10.280523000000001</v>
      </c>
    </row>
    <row r="514" spans="1:9">
      <c r="A514">
        <v>513</v>
      </c>
      <c r="D514">
        <v>43.106254999999997</v>
      </c>
      <c r="E514">
        <v>10.158103000000001</v>
      </c>
      <c r="F514">
        <v>34.564467999999998</v>
      </c>
      <c r="G514">
        <v>12.636490999999999</v>
      </c>
      <c r="H514">
        <v>27.479355000000002</v>
      </c>
      <c r="I514">
        <v>10.280523000000001</v>
      </c>
    </row>
    <row r="515" spans="1:9">
      <c r="A515">
        <v>514</v>
      </c>
      <c r="D515">
        <v>43.106254999999997</v>
      </c>
      <c r="E515">
        <v>10.158103000000001</v>
      </c>
      <c r="F515">
        <v>34.564467999999998</v>
      </c>
      <c r="G515">
        <v>12.636490999999999</v>
      </c>
      <c r="H515">
        <v>27.479355000000002</v>
      </c>
      <c r="I515">
        <v>10.280523000000001</v>
      </c>
    </row>
    <row r="516" spans="1:9">
      <c r="A516">
        <v>515</v>
      </c>
      <c r="D516">
        <v>43.106254999999997</v>
      </c>
      <c r="E516">
        <v>10.158103000000001</v>
      </c>
      <c r="F516">
        <v>34.564467999999998</v>
      </c>
      <c r="G516">
        <v>12.636490999999999</v>
      </c>
      <c r="H516">
        <v>27.479355000000002</v>
      </c>
      <c r="I516">
        <v>10.280523000000001</v>
      </c>
    </row>
    <row r="517" spans="1:9">
      <c r="A517">
        <v>516</v>
      </c>
      <c r="D517">
        <v>43.106254999999997</v>
      </c>
      <c r="E517">
        <v>10.158103000000001</v>
      </c>
      <c r="F517">
        <v>34.564467999999998</v>
      </c>
      <c r="G517">
        <v>12.697604</v>
      </c>
      <c r="H517">
        <v>27.942927999999998</v>
      </c>
      <c r="I517">
        <v>10.31108</v>
      </c>
    </row>
    <row r="518" spans="1:9">
      <c r="A518">
        <v>517</v>
      </c>
      <c r="D518">
        <v>43.106254999999997</v>
      </c>
      <c r="E518">
        <v>10.158103000000001</v>
      </c>
      <c r="F518">
        <v>34.564467999999998</v>
      </c>
      <c r="G518">
        <v>12.697604</v>
      </c>
      <c r="H518">
        <v>28.27393</v>
      </c>
      <c r="I518">
        <v>10.280523000000001</v>
      </c>
    </row>
    <row r="519" spans="1:9">
      <c r="A519">
        <v>518</v>
      </c>
      <c r="D519">
        <v>43.106254999999997</v>
      </c>
      <c r="E519">
        <v>10.158103000000001</v>
      </c>
      <c r="F519">
        <v>34.564467999999998</v>
      </c>
      <c r="G519">
        <v>12.697604</v>
      </c>
    </row>
    <row r="520" spans="1:9">
      <c r="A520">
        <v>519</v>
      </c>
      <c r="D520">
        <v>43.106254999999997</v>
      </c>
      <c r="E520">
        <v>10.158103000000001</v>
      </c>
      <c r="F520">
        <v>34.564467999999998</v>
      </c>
      <c r="G520">
        <v>12.697604</v>
      </c>
    </row>
    <row r="521" spans="1:9">
      <c r="A521">
        <v>520</v>
      </c>
      <c r="D521">
        <v>43.106254999999997</v>
      </c>
      <c r="E521">
        <v>10.158103000000001</v>
      </c>
      <c r="F521">
        <v>34.564467999999998</v>
      </c>
      <c r="G521">
        <v>12.697604</v>
      </c>
    </row>
    <row r="522" spans="1:9">
      <c r="A522">
        <v>521</v>
      </c>
      <c r="D522">
        <v>43.172393999999997</v>
      </c>
      <c r="E522">
        <v>10.158103000000001</v>
      </c>
      <c r="F522">
        <v>34.564467999999998</v>
      </c>
      <c r="G522">
        <v>12.697604</v>
      </c>
    </row>
    <row r="523" spans="1:9">
      <c r="A523">
        <v>522</v>
      </c>
      <c r="D523">
        <v>43.172393999999997</v>
      </c>
      <c r="E523">
        <v>10.158103000000001</v>
      </c>
      <c r="F523">
        <v>34.564467999999998</v>
      </c>
      <c r="G523">
        <v>12.697604</v>
      </c>
    </row>
    <row r="524" spans="1:9">
      <c r="A524">
        <v>523</v>
      </c>
      <c r="B524">
        <v>50.323749999999997</v>
      </c>
      <c r="C524">
        <v>10.617035</v>
      </c>
      <c r="D524">
        <v>43.172393999999997</v>
      </c>
      <c r="E524">
        <v>10.158103000000001</v>
      </c>
      <c r="F524">
        <v>34.564467999999998</v>
      </c>
      <c r="G524">
        <v>12.697604</v>
      </c>
    </row>
    <row r="525" spans="1:9">
      <c r="A525">
        <v>524</v>
      </c>
      <c r="B525">
        <v>50.323749999999997</v>
      </c>
      <c r="C525">
        <v>10.617035</v>
      </c>
      <c r="D525">
        <v>43.172393999999997</v>
      </c>
      <c r="E525">
        <v>10.158103000000001</v>
      </c>
      <c r="F525">
        <v>34.564467999999998</v>
      </c>
      <c r="G525">
        <v>12.697604</v>
      </c>
    </row>
    <row r="526" spans="1:9">
      <c r="A526">
        <v>525</v>
      </c>
      <c r="B526">
        <v>50.323749999999997</v>
      </c>
      <c r="C526">
        <v>10.617035</v>
      </c>
      <c r="F526">
        <v>34.564467999999998</v>
      </c>
      <c r="G526">
        <v>12.697604</v>
      </c>
    </row>
    <row r="527" spans="1:9">
      <c r="A527">
        <v>526</v>
      </c>
      <c r="B527">
        <v>50.323749999999997</v>
      </c>
      <c r="C527">
        <v>10.617035</v>
      </c>
      <c r="F527">
        <v>34.564467999999998</v>
      </c>
      <c r="G527">
        <v>12.697604</v>
      </c>
    </row>
    <row r="528" spans="1:9">
      <c r="A528">
        <v>527</v>
      </c>
      <c r="B528">
        <v>50.323749999999997</v>
      </c>
      <c r="C528">
        <v>10.617035</v>
      </c>
      <c r="F528">
        <v>34.564467999999998</v>
      </c>
      <c r="G528">
        <v>12.697604</v>
      </c>
    </row>
    <row r="529" spans="1:15">
      <c r="A529">
        <v>528</v>
      </c>
      <c r="B529">
        <v>50.323749999999997</v>
      </c>
      <c r="C529">
        <v>10.617035</v>
      </c>
      <c r="F529">
        <v>34.763088000000003</v>
      </c>
      <c r="G529">
        <v>12.636490999999999</v>
      </c>
      <c r="N529">
        <v>42.841396000000003</v>
      </c>
      <c r="O529">
        <v>9.1790289999999999</v>
      </c>
    </row>
    <row r="530" spans="1:15">
      <c r="A530">
        <v>529</v>
      </c>
      <c r="B530">
        <v>50.323749999999997</v>
      </c>
      <c r="C530">
        <v>10.617035</v>
      </c>
      <c r="F530">
        <v>35.094185000000003</v>
      </c>
      <c r="G530">
        <v>12.544627</v>
      </c>
      <c r="N530">
        <v>42.841396000000003</v>
      </c>
      <c r="O530">
        <v>9.1790289999999999</v>
      </c>
    </row>
    <row r="531" spans="1:15">
      <c r="A531">
        <v>530</v>
      </c>
      <c r="B531">
        <v>50.323749999999997</v>
      </c>
      <c r="C531">
        <v>10.617035</v>
      </c>
      <c r="N531">
        <v>42.841396000000003</v>
      </c>
      <c r="O531">
        <v>9.1790289999999999</v>
      </c>
    </row>
    <row r="532" spans="1:15">
      <c r="A532">
        <v>531</v>
      </c>
      <c r="B532">
        <v>50.323749999999997</v>
      </c>
      <c r="C532">
        <v>10.617035</v>
      </c>
      <c r="N532">
        <v>42.841396000000003</v>
      </c>
      <c r="O532">
        <v>9.1790289999999999</v>
      </c>
    </row>
    <row r="533" spans="1:15">
      <c r="A533">
        <v>532</v>
      </c>
      <c r="B533">
        <v>50.323749999999997</v>
      </c>
      <c r="C533">
        <v>10.617035</v>
      </c>
      <c r="N533">
        <v>42.841396000000003</v>
      </c>
      <c r="O533">
        <v>9.1790289999999999</v>
      </c>
    </row>
    <row r="534" spans="1:15">
      <c r="A534">
        <v>533</v>
      </c>
      <c r="B534">
        <v>50.456130999999999</v>
      </c>
      <c r="C534">
        <v>10.617035</v>
      </c>
      <c r="N534">
        <v>42.841396000000003</v>
      </c>
      <c r="O534">
        <v>9.1790289999999999</v>
      </c>
    </row>
    <row r="535" spans="1:15">
      <c r="A535">
        <v>534</v>
      </c>
      <c r="B535">
        <v>50.456130999999999</v>
      </c>
      <c r="C535">
        <v>10.617035</v>
      </c>
      <c r="N535">
        <v>42.841396000000003</v>
      </c>
      <c r="O535">
        <v>9.1790289999999999</v>
      </c>
    </row>
    <row r="536" spans="1:15">
      <c r="A536">
        <v>535</v>
      </c>
      <c r="B536">
        <v>50.456130999999999</v>
      </c>
      <c r="C536">
        <v>10.617035</v>
      </c>
      <c r="D536">
        <v>58.203339</v>
      </c>
      <c r="E536">
        <v>8.5671189999999999</v>
      </c>
      <c r="N536">
        <v>42.841396000000003</v>
      </c>
      <c r="O536">
        <v>9.1790289999999999</v>
      </c>
    </row>
    <row r="537" spans="1:15">
      <c r="A537">
        <v>536</v>
      </c>
      <c r="D537">
        <v>58.203339</v>
      </c>
      <c r="E537">
        <v>8.5671189999999999</v>
      </c>
      <c r="N537">
        <v>42.841396000000003</v>
      </c>
      <c r="O537">
        <v>9.1790289999999999</v>
      </c>
    </row>
    <row r="538" spans="1:15">
      <c r="A538">
        <v>537</v>
      </c>
      <c r="D538">
        <v>58.203339</v>
      </c>
      <c r="E538">
        <v>8.5671189999999999</v>
      </c>
      <c r="N538">
        <v>42.841396000000003</v>
      </c>
      <c r="O538">
        <v>9.1790289999999999</v>
      </c>
    </row>
    <row r="539" spans="1:15">
      <c r="A539">
        <v>538</v>
      </c>
      <c r="D539">
        <v>58.203339</v>
      </c>
      <c r="E539">
        <v>8.5671189999999999</v>
      </c>
      <c r="N539">
        <v>42.841396000000003</v>
      </c>
      <c r="O539">
        <v>9.1790289999999999</v>
      </c>
    </row>
    <row r="540" spans="1:15">
      <c r="A540">
        <v>539</v>
      </c>
      <c r="D540">
        <v>58.203339</v>
      </c>
      <c r="E540">
        <v>8.5671189999999999</v>
      </c>
      <c r="F540">
        <v>50.323749999999997</v>
      </c>
      <c r="G540">
        <v>11.075967</v>
      </c>
      <c r="N540">
        <v>42.841396000000003</v>
      </c>
      <c r="O540">
        <v>9.1790289999999999</v>
      </c>
    </row>
    <row r="541" spans="1:15">
      <c r="A541">
        <v>540</v>
      </c>
      <c r="D541">
        <v>58.203339</v>
      </c>
      <c r="E541">
        <v>8.5671189999999999</v>
      </c>
      <c r="F541">
        <v>50.323749999999997</v>
      </c>
      <c r="G541">
        <v>11.075967</v>
      </c>
      <c r="N541">
        <v>43.304873999999998</v>
      </c>
      <c r="O541">
        <v>9.1790289999999999</v>
      </c>
    </row>
    <row r="542" spans="1:15">
      <c r="A542">
        <v>541</v>
      </c>
      <c r="J542">
        <v>14.898467</v>
      </c>
      <c r="K542">
        <v>11.137176999999999</v>
      </c>
    </row>
    <row r="543" spans="1:15">
      <c r="A543">
        <v>542</v>
      </c>
    </row>
    <row r="544" spans="1:15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  <row r="652" spans="1:1">
      <c r="A652">
        <v>651</v>
      </c>
    </row>
    <row r="653" spans="1:1">
      <c r="A653">
        <v>652</v>
      </c>
    </row>
    <row r="654" spans="1:1">
      <c r="A654">
        <v>653</v>
      </c>
    </row>
    <row r="655" spans="1:1">
      <c r="A655">
        <v>654</v>
      </c>
    </row>
    <row r="656" spans="1:1">
      <c r="A656">
        <v>655</v>
      </c>
    </row>
    <row r="657" spans="1:1">
      <c r="A657">
        <v>656</v>
      </c>
    </row>
    <row r="658" spans="1:1">
      <c r="A658">
        <v>657</v>
      </c>
    </row>
    <row r="659" spans="1:1">
      <c r="A659">
        <v>658</v>
      </c>
    </row>
    <row r="660" spans="1:1">
      <c r="A660">
        <v>659</v>
      </c>
    </row>
    <row r="661" spans="1:1">
      <c r="A661">
        <v>660</v>
      </c>
    </row>
    <row r="662" spans="1:1">
      <c r="A662">
        <v>661</v>
      </c>
    </row>
    <row r="663" spans="1:1">
      <c r="A663">
        <v>662</v>
      </c>
    </row>
    <row r="664" spans="1:1">
      <c r="A664">
        <v>663</v>
      </c>
    </row>
    <row r="665" spans="1:1">
      <c r="A665">
        <v>664</v>
      </c>
    </row>
    <row r="666" spans="1:1">
      <c r="A666">
        <v>665</v>
      </c>
    </row>
    <row r="667" spans="1:1">
      <c r="A667">
        <v>666</v>
      </c>
    </row>
    <row r="668" spans="1:1">
      <c r="A668">
        <v>667</v>
      </c>
    </row>
    <row r="669" spans="1:1">
      <c r="A669">
        <v>668</v>
      </c>
    </row>
    <row r="670" spans="1:1">
      <c r="A670">
        <v>669</v>
      </c>
    </row>
    <row r="671" spans="1:1">
      <c r="A671">
        <v>670</v>
      </c>
    </row>
    <row r="672" spans="1:1">
      <c r="A672">
        <v>671</v>
      </c>
    </row>
    <row r="673" spans="1:1">
      <c r="A673">
        <v>672</v>
      </c>
    </row>
    <row r="674" spans="1:1">
      <c r="A674">
        <v>673</v>
      </c>
    </row>
    <row r="675" spans="1:1">
      <c r="A675">
        <v>674</v>
      </c>
    </row>
    <row r="676" spans="1:1">
      <c r="A676">
        <v>675</v>
      </c>
    </row>
    <row r="677" spans="1:1">
      <c r="A677">
        <v>676</v>
      </c>
    </row>
    <row r="678" spans="1:1">
      <c r="A678">
        <v>677</v>
      </c>
    </row>
    <row r="679" spans="1:1">
      <c r="A679">
        <v>678</v>
      </c>
    </row>
    <row r="680" spans="1:1">
      <c r="A680">
        <v>679</v>
      </c>
    </row>
    <row r="681" spans="1:1">
      <c r="A681">
        <v>680</v>
      </c>
    </row>
    <row r="682" spans="1:1">
      <c r="A682">
        <v>681</v>
      </c>
    </row>
    <row r="683" spans="1:1">
      <c r="A683">
        <v>682</v>
      </c>
    </row>
    <row r="684" spans="1:1">
      <c r="A684">
        <v>683</v>
      </c>
    </row>
    <row r="685" spans="1:1">
      <c r="A685">
        <v>684</v>
      </c>
    </row>
    <row r="686" spans="1:1">
      <c r="A686">
        <v>685</v>
      </c>
    </row>
    <row r="687" spans="1:1">
      <c r="A687">
        <v>686</v>
      </c>
    </row>
    <row r="688" spans="1:1">
      <c r="A688">
        <v>687</v>
      </c>
    </row>
    <row r="689" spans="1:1">
      <c r="A689">
        <v>688</v>
      </c>
    </row>
    <row r="690" spans="1:1">
      <c r="A690">
        <v>689</v>
      </c>
    </row>
    <row r="691" spans="1:1">
      <c r="A691">
        <v>690</v>
      </c>
    </row>
    <row r="692" spans="1:1">
      <c r="A692">
        <v>691</v>
      </c>
    </row>
    <row r="693" spans="1:1">
      <c r="A693">
        <v>692</v>
      </c>
    </row>
    <row r="694" spans="1:1">
      <c r="A694">
        <v>693</v>
      </c>
    </row>
    <row r="695" spans="1:1">
      <c r="A695">
        <v>694</v>
      </c>
    </row>
    <row r="696" spans="1:1">
      <c r="A696">
        <v>695</v>
      </c>
    </row>
    <row r="697" spans="1:1">
      <c r="A697">
        <v>696</v>
      </c>
    </row>
    <row r="698" spans="1:1">
      <c r="A698">
        <v>697</v>
      </c>
    </row>
    <row r="699" spans="1:1">
      <c r="A699">
        <v>698</v>
      </c>
    </row>
    <row r="700" spans="1:1">
      <c r="A700">
        <v>699</v>
      </c>
    </row>
    <row r="701" spans="1:1">
      <c r="A701">
        <v>700</v>
      </c>
    </row>
    <row r="702" spans="1:1">
      <c r="A702">
        <v>701</v>
      </c>
    </row>
    <row r="703" spans="1:1">
      <c r="A703">
        <v>702</v>
      </c>
    </row>
    <row r="704" spans="1:1">
      <c r="A704">
        <v>703</v>
      </c>
    </row>
    <row r="705" spans="1:1">
      <c r="A705">
        <v>704</v>
      </c>
    </row>
    <row r="706" spans="1:1">
      <c r="A706">
        <v>705</v>
      </c>
    </row>
    <row r="707" spans="1:1">
      <c r="A707">
        <v>706</v>
      </c>
    </row>
    <row r="708" spans="1:1">
      <c r="A708">
        <v>707</v>
      </c>
    </row>
    <row r="709" spans="1:1">
      <c r="A709">
        <v>708</v>
      </c>
    </row>
    <row r="710" spans="1:1">
      <c r="A710">
        <v>709</v>
      </c>
    </row>
    <row r="711" spans="1:1">
      <c r="A711">
        <v>710</v>
      </c>
    </row>
    <row r="712" spans="1:1">
      <c r="A712">
        <v>711</v>
      </c>
    </row>
    <row r="713" spans="1:1">
      <c r="A713">
        <v>712</v>
      </c>
    </row>
    <row r="714" spans="1:1">
      <c r="A714">
        <v>713</v>
      </c>
    </row>
    <row r="715" spans="1:1">
      <c r="A715">
        <v>714</v>
      </c>
    </row>
    <row r="716" spans="1:1">
      <c r="A716">
        <v>715</v>
      </c>
    </row>
    <row r="717" spans="1:1">
      <c r="A717">
        <v>716</v>
      </c>
    </row>
    <row r="718" spans="1:1">
      <c r="A718">
        <v>717</v>
      </c>
    </row>
    <row r="719" spans="1:1">
      <c r="A719">
        <v>718</v>
      </c>
    </row>
    <row r="720" spans="1:1">
      <c r="A720">
        <v>719</v>
      </c>
    </row>
    <row r="721" spans="1:1">
      <c r="A721">
        <v>720</v>
      </c>
    </row>
    <row r="722" spans="1:1">
      <c r="A722">
        <v>721</v>
      </c>
    </row>
    <row r="723" spans="1:1">
      <c r="A723">
        <v>722</v>
      </c>
    </row>
    <row r="724" spans="1:1">
      <c r="A724">
        <v>723</v>
      </c>
    </row>
    <row r="725" spans="1:1">
      <c r="A725">
        <v>724</v>
      </c>
    </row>
    <row r="726" spans="1:1">
      <c r="A726">
        <v>725</v>
      </c>
    </row>
    <row r="727" spans="1:1">
      <c r="A727">
        <v>726</v>
      </c>
    </row>
    <row r="728" spans="1:1">
      <c r="A728">
        <v>727</v>
      </c>
    </row>
    <row r="729" spans="1:1">
      <c r="A729">
        <v>728</v>
      </c>
    </row>
    <row r="730" spans="1:1">
      <c r="A730">
        <v>729</v>
      </c>
    </row>
    <row r="731" spans="1:1">
      <c r="A731">
        <v>730</v>
      </c>
    </row>
    <row r="732" spans="1:1">
      <c r="A732">
        <v>731</v>
      </c>
    </row>
    <row r="733" spans="1:1">
      <c r="A733">
        <v>732</v>
      </c>
    </row>
    <row r="734" spans="1:1">
      <c r="A734">
        <v>733</v>
      </c>
    </row>
    <row r="735" spans="1:1">
      <c r="A735">
        <v>734</v>
      </c>
    </row>
    <row r="736" spans="1:1">
      <c r="A736">
        <v>735</v>
      </c>
    </row>
    <row r="737" spans="1:1">
      <c r="A737">
        <v>736</v>
      </c>
    </row>
    <row r="738" spans="1:1">
      <c r="A738">
        <v>737</v>
      </c>
    </row>
    <row r="739" spans="1:1">
      <c r="A739">
        <v>738</v>
      </c>
    </row>
    <row r="740" spans="1:1">
      <c r="A740">
        <v>739</v>
      </c>
    </row>
    <row r="741" spans="1:1">
      <c r="A741">
        <v>740</v>
      </c>
    </row>
    <row r="742" spans="1:1">
      <c r="A742">
        <v>741</v>
      </c>
    </row>
    <row r="743" spans="1:1">
      <c r="A743">
        <v>742</v>
      </c>
    </row>
    <row r="744" spans="1:1">
      <c r="A744">
        <v>743</v>
      </c>
    </row>
    <row r="745" spans="1:1">
      <c r="A745">
        <v>744</v>
      </c>
    </row>
    <row r="746" spans="1:1">
      <c r="A746">
        <v>745</v>
      </c>
    </row>
    <row r="747" spans="1:1">
      <c r="A747">
        <v>746</v>
      </c>
    </row>
    <row r="748" spans="1:1">
      <c r="A748">
        <v>747</v>
      </c>
    </row>
    <row r="749" spans="1:1">
      <c r="A749">
        <v>748</v>
      </c>
    </row>
    <row r="750" spans="1:1">
      <c r="A750">
        <v>749</v>
      </c>
    </row>
    <row r="751" spans="1:1">
      <c r="A751">
        <v>750</v>
      </c>
    </row>
    <row r="752" spans="1:1">
      <c r="A752">
        <v>751</v>
      </c>
    </row>
    <row r="753" spans="1:1">
      <c r="A753">
        <v>752</v>
      </c>
    </row>
    <row r="754" spans="1:1">
      <c r="A754">
        <v>753</v>
      </c>
    </row>
    <row r="755" spans="1:1">
      <c r="A755">
        <v>754</v>
      </c>
    </row>
    <row r="756" spans="1:1">
      <c r="A756">
        <v>755</v>
      </c>
    </row>
    <row r="757" spans="1:1">
      <c r="A757">
        <v>756</v>
      </c>
    </row>
    <row r="758" spans="1:1">
      <c r="A758">
        <v>757</v>
      </c>
    </row>
    <row r="759" spans="1:1">
      <c r="A759">
        <v>758</v>
      </c>
    </row>
    <row r="760" spans="1:1">
      <c r="A760">
        <v>759</v>
      </c>
    </row>
    <row r="761" spans="1:1">
      <c r="A761">
        <v>760</v>
      </c>
    </row>
    <row r="762" spans="1:1">
      <c r="A762">
        <v>761</v>
      </c>
    </row>
    <row r="763" spans="1:1">
      <c r="A763">
        <v>762</v>
      </c>
    </row>
    <row r="764" spans="1:1">
      <c r="A764">
        <v>763</v>
      </c>
    </row>
    <row r="765" spans="1:1">
      <c r="A765">
        <v>764</v>
      </c>
    </row>
    <row r="766" spans="1:1">
      <c r="A766">
        <v>765</v>
      </c>
    </row>
    <row r="767" spans="1:1">
      <c r="A767">
        <v>766</v>
      </c>
    </row>
    <row r="768" spans="1:1">
      <c r="A768">
        <v>767</v>
      </c>
    </row>
    <row r="769" spans="1:1">
      <c r="A769">
        <v>768</v>
      </c>
    </row>
    <row r="770" spans="1:1">
      <c r="A770">
        <v>769</v>
      </c>
    </row>
    <row r="771" spans="1:1">
      <c r="A771">
        <v>770</v>
      </c>
    </row>
    <row r="772" spans="1:1">
      <c r="A772">
        <v>771</v>
      </c>
    </row>
    <row r="773" spans="1:1">
      <c r="A773">
        <v>772</v>
      </c>
    </row>
    <row r="774" spans="1:1">
      <c r="A774">
        <v>773</v>
      </c>
    </row>
    <row r="775" spans="1:1">
      <c r="A775">
        <v>774</v>
      </c>
    </row>
    <row r="776" spans="1:1">
      <c r="A776">
        <v>775</v>
      </c>
    </row>
    <row r="777" spans="1:1">
      <c r="A777">
        <v>776</v>
      </c>
    </row>
    <row r="778" spans="1:1">
      <c r="A778">
        <v>777</v>
      </c>
    </row>
    <row r="779" spans="1:1">
      <c r="A779">
        <v>778</v>
      </c>
    </row>
    <row r="780" spans="1:1">
      <c r="A780">
        <v>779</v>
      </c>
    </row>
    <row r="781" spans="1:1">
      <c r="A781">
        <v>780</v>
      </c>
    </row>
    <row r="782" spans="1:1">
      <c r="A782">
        <v>781</v>
      </c>
    </row>
    <row r="783" spans="1:1">
      <c r="A783">
        <v>782</v>
      </c>
    </row>
    <row r="784" spans="1:1">
      <c r="A784">
        <v>783</v>
      </c>
    </row>
    <row r="785" spans="1:1">
      <c r="A785">
        <v>784</v>
      </c>
    </row>
    <row r="786" spans="1:1">
      <c r="A786">
        <v>785</v>
      </c>
    </row>
    <row r="787" spans="1:1">
      <c r="A787">
        <v>786</v>
      </c>
    </row>
    <row r="788" spans="1:1">
      <c r="A788">
        <v>787</v>
      </c>
    </row>
    <row r="789" spans="1:1">
      <c r="A789">
        <v>788</v>
      </c>
    </row>
    <row r="790" spans="1:1">
      <c r="A790">
        <v>789</v>
      </c>
    </row>
    <row r="791" spans="1:1">
      <c r="A791">
        <v>790</v>
      </c>
    </row>
    <row r="792" spans="1:1">
      <c r="A792">
        <v>791</v>
      </c>
    </row>
    <row r="793" spans="1:1">
      <c r="A793">
        <v>792</v>
      </c>
    </row>
    <row r="794" spans="1:1">
      <c r="A794">
        <v>793</v>
      </c>
    </row>
    <row r="795" spans="1:1">
      <c r="A795">
        <v>794</v>
      </c>
    </row>
    <row r="796" spans="1:1">
      <c r="A796">
        <v>795</v>
      </c>
    </row>
    <row r="797" spans="1:1">
      <c r="A797">
        <v>796</v>
      </c>
    </row>
    <row r="798" spans="1:1">
      <c r="A798">
        <v>797</v>
      </c>
    </row>
    <row r="799" spans="1:1">
      <c r="A799">
        <v>798</v>
      </c>
    </row>
    <row r="800" spans="1:1">
      <c r="A800">
        <v>799</v>
      </c>
    </row>
    <row r="801" spans="1:1">
      <c r="A801">
        <v>800</v>
      </c>
    </row>
    <row r="802" spans="1:1">
      <c r="A802">
        <v>801</v>
      </c>
    </row>
    <row r="803" spans="1:1">
      <c r="A803">
        <v>802</v>
      </c>
    </row>
    <row r="804" spans="1:1">
      <c r="A804">
        <v>803</v>
      </c>
    </row>
    <row r="805" spans="1:1">
      <c r="A805">
        <v>804</v>
      </c>
    </row>
    <row r="806" spans="1:1">
      <c r="A806">
        <v>805</v>
      </c>
    </row>
    <row r="807" spans="1:1">
      <c r="A807">
        <v>806</v>
      </c>
    </row>
    <row r="808" spans="1:1">
      <c r="A808">
        <v>807</v>
      </c>
    </row>
    <row r="809" spans="1:1">
      <c r="A809">
        <v>808</v>
      </c>
    </row>
    <row r="810" spans="1:1">
      <c r="A810">
        <v>809</v>
      </c>
    </row>
    <row r="811" spans="1:1">
      <c r="A811">
        <v>810</v>
      </c>
    </row>
    <row r="812" spans="1:1">
      <c r="A812">
        <v>811</v>
      </c>
    </row>
    <row r="813" spans="1:1">
      <c r="A813">
        <v>812</v>
      </c>
    </row>
    <row r="814" spans="1:1">
      <c r="A814">
        <v>813</v>
      </c>
    </row>
    <row r="815" spans="1:1">
      <c r="A815">
        <v>814</v>
      </c>
    </row>
    <row r="816" spans="1:1">
      <c r="A816">
        <v>815</v>
      </c>
    </row>
    <row r="817" spans="1:1">
      <c r="A817">
        <v>816</v>
      </c>
    </row>
    <row r="818" spans="1:1">
      <c r="A818">
        <v>817</v>
      </c>
    </row>
    <row r="819" spans="1:1">
      <c r="A819">
        <v>818</v>
      </c>
    </row>
    <row r="820" spans="1:1">
      <c r="A820">
        <v>819</v>
      </c>
    </row>
    <row r="821" spans="1:1">
      <c r="A821">
        <v>820</v>
      </c>
    </row>
    <row r="822" spans="1:1">
      <c r="A822">
        <v>821</v>
      </c>
    </row>
    <row r="823" spans="1:1">
      <c r="A823">
        <v>822</v>
      </c>
    </row>
    <row r="824" spans="1:1">
      <c r="A824">
        <v>823</v>
      </c>
    </row>
    <row r="825" spans="1:1">
      <c r="A825">
        <v>824</v>
      </c>
    </row>
    <row r="826" spans="1:1">
      <c r="A826">
        <v>825</v>
      </c>
    </row>
    <row r="827" spans="1:1">
      <c r="A827">
        <v>826</v>
      </c>
    </row>
    <row r="828" spans="1:1">
      <c r="A828">
        <v>827</v>
      </c>
    </row>
    <row r="829" spans="1:1">
      <c r="A829">
        <v>828</v>
      </c>
    </row>
    <row r="830" spans="1:1">
      <c r="A830">
        <v>829</v>
      </c>
    </row>
    <row r="831" spans="1:1">
      <c r="A831">
        <v>830</v>
      </c>
    </row>
    <row r="832" spans="1:1">
      <c r="A832">
        <v>831</v>
      </c>
    </row>
    <row r="833" spans="1:1">
      <c r="A833">
        <v>832</v>
      </c>
    </row>
    <row r="834" spans="1:1">
      <c r="A834">
        <v>833</v>
      </c>
    </row>
    <row r="835" spans="1:1">
      <c r="A835">
        <v>834</v>
      </c>
    </row>
    <row r="836" spans="1:1">
      <c r="A836">
        <v>835</v>
      </c>
    </row>
    <row r="837" spans="1:1">
      <c r="A837">
        <v>836</v>
      </c>
    </row>
    <row r="838" spans="1:1">
      <c r="A838">
        <v>837</v>
      </c>
    </row>
    <row r="839" spans="1:1">
      <c r="A839">
        <v>838</v>
      </c>
    </row>
    <row r="840" spans="1:1">
      <c r="A840">
        <v>839</v>
      </c>
    </row>
    <row r="841" spans="1:1">
      <c r="A841">
        <v>840</v>
      </c>
    </row>
    <row r="842" spans="1:1">
      <c r="A842">
        <v>841</v>
      </c>
    </row>
    <row r="843" spans="1:1">
      <c r="A843">
        <v>842</v>
      </c>
    </row>
    <row r="844" spans="1:1">
      <c r="A844">
        <v>843</v>
      </c>
    </row>
    <row r="845" spans="1:1">
      <c r="A845">
        <v>844</v>
      </c>
    </row>
    <row r="846" spans="1:1">
      <c r="A846">
        <v>845</v>
      </c>
    </row>
    <row r="847" spans="1:1">
      <c r="A847">
        <v>846</v>
      </c>
    </row>
    <row r="848" spans="1:1">
      <c r="A848">
        <v>847</v>
      </c>
    </row>
    <row r="849" spans="1:1">
      <c r="A849">
        <v>848</v>
      </c>
    </row>
    <row r="850" spans="1:1">
      <c r="A850">
        <v>849</v>
      </c>
    </row>
    <row r="851" spans="1:1">
      <c r="A851">
        <v>850</v>
      </c>
    </row>
    <row r="852" spans="1:1">
      <c r="A852">
        <v>851</v>
      </c>
    </row>
    <row r="853" spans="1:1">
      <c r="A853">
        <v>852</v>
      </c>
    </row>
    <row r="854" spans="1:1">
      <c r="A854">
        <v>853</v>
      </c>
    </row>
    <row r="855" spans="1:1">
      <c r="A855">
        <v>854</v>
      </c>
    </row>
    <row r="856" spans="1:1">
      <c r="A856">
        <v>855</v>
      </c>
    </row>
    <row r="857" spans="1:1">
      <c r="A857">
        <v>856</v>
      </c>
    </row>
    <row r="858" spans="1:1">
      <c r="A858">
        <v>857</v>
      </c>
    </row>
    <row r="859" spans="1:1">
      <c r="A859">
        <v>858</v>
      </c>
    </row>
    <row r="860" spans="1:1">
      <c r="A860">
        <v>859</v>
      </c>
    </row>
    <row r="861" spans="1:1">
      <c r="A861">
        <v>860</v>
      </c>
    </row>
    <row r="862" spans="1:1">
      <c r="A862">
        <v>861</v>
      </c>
    </row>
    <row r="863" spans="1:1">
      <c r="A863">
        <v>862</v>
      </c>
    </row>
    <row r="864" spans="1:1">
      <c r="A864">
        <v>863</v>
      </c>
    </row>
    <row r="865" spans="1:1">
      <c r="A865">
        <v>864</v>
      </c>
    </row>
    <row r="866" spans="1:1">
      <c r="A866">
        <v>865</v>
      </c>
    </row>
    <row r="867" spans="1:1">
      <c r="A867">
        <v>866</v>
      </c>
    </row>
    <row r="868" spans="1:1">
      <c r="A868">
        <v>867</v>
      </c>
    </row>
    <row r="869" spans="1:1">
      <c r="A869">
        <v>868</v>
      </c>
    </row>
    <row r="870" spans="1:1">
      <c r="A870">
        <v>869</v>
      </c>
    </row>
    <row r="871" spans="1:1">
      <c r="A871">
        <v>870</v>
      </c>
    </row>
    <row r="872" spans="1:1">
      <c r="A872">
        <v>871</v>
      </c>
    </row>
    <row r="873" spans="1:1">
      <c r="A873">
        <v>872</v>
      </c>
    </row>
    <row r="874" spans="1:1">
      <c r="A874">
        <v>873</v>
      </c>
    </row>
    <row r="875" spans="1:1">
      <c r="A875">
        <v>874</v>
      </c>
    </row>
    <row r="876" spans="1:1">
      <c r="A876">
        <v>875</v>
      </c>
    </row>
    <row r="877" spans="1:1">
      <c r="A877">
        <v>876</v>
      </c>
    </row>
    <row r="878" spans="1:1">
      <c r="A878">
        <v>877</v>
      </c>
    </row>
    <row r="879" spans="1:1">
      <c r="A879">
        <v>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V221"/>
  <sheetViews>
    <sheetView workbookViewId="0">
      <selection activeCell="BO10" sqref="BO10:BQ12"/>
    </sheetView>
  </sheetViews>
  <sheetFormatPr defaultRowHeight="15"/>
  <cols>
    <col min="1" max="1" width="4" bestFit="1" customWidth="1"/>
    <col min="2" max="5" width="2" bestFit="1" customWidth="1"/>
    <col min="6" max="6" width="9.7109375" bestFit="1" customWidth="1"/>
    <col min="7" max="8" width="3.28515625" bestFit="1" customWidth="1"/>
    <col min="10" max="10" width="24.85546875" bestFit="1" customWidth="1"/>
    <col min="11" max="11" width="12" bestFit="1" customWidth="1"/>
    <col min="13" max="13" width="18.5703125" bestFit="1" customWidth="1"/>
    <col min="14" max="14" width="8.28515625" bestFit="1" customWidth="1"/>
    <col min="15" max="15" width="7.85546875" bestFit="1" customWidth="1"/>
    <col min="18" max="18" width="18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4.140625" bestFit="1" customWidth="1"/>
    <col min="51" max="52" width="12" bestFit="1" customWidth="1"/>
    <col min="53" max="53" width="23.85546875" bestFit="1" customWidth="1"/>
    <col min="54" max="55" width="12" bestFit="1" customWidth="1"/>
    <col min="56" max="56" width="24.28515625" bestFit="1" customWidth="1"/>
    <col min="57" max="58" width="12" bestFit="1" customWidth="1"/>
    <col min="59" max="59" width="24" bestFit="1" customWidth="1"/>
    <col min="60" max="61" width="12" bestFit="1" customWidth="1"/>
    <col min="63" max="63" width="19.42578125" bestFit="1" customWidth="1"/>
    <col min="64" max="64" width="12" bestFit="1" customWidth="1"/>
    <col min="65" max="65" width="11" bestFit="1" customWidth="1"/>
    <col min="67" max="67" width="17.42578125" bestFit="1" customWidth="1"/>
    <col min="68" max="69" width="12" bestFit="1" customWidth="1"/>
    <col min="71" max="71" width="12.28515625" bestFit="1" customWidth="1"/>
    <col min="72" max="72" width="7.42578125" bestFit="1" customWidth="1"/>
    <col min="73" max="74" width="12" bestFit="1" customWidth="1"/>
    <col min="76" max="76" width="14.7109375" bestFit="1" customWidth="1"/>
    <col min="77" max="78" width="12" bestFit="1" customWidth="1"/>
    <col min="79" max="79" width="14.42578125" bestFit="1" customWidth="1"/>
    <col min="80" max="81" width="12" bestFit="1" customWidth="1"/>
    <col min="82" max="82" width="14.7109375" bestFit="1" customWidth="1"/>
    <col min="83" max="84" width="12" bestFit="1" customWidth="1"/>
    <col min="85" max="85" width="14.5703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" bestFit="1" customWidth="1"/>
    <col min="116" max="117" width="12" bestFit="1" customWidth="1"/>
    <col min="118" max="118" width="15.7109375" bestFit="1" customWidth="1"/>
    <col min="119" max="120" width="12" bestFit="1" customWidth="1"/>
    <col min="121" max="121" width="16" bestFit="1" customWidth="1"/>
    <col min="122" max="123" width="12" bestFit="1" customWidth="1"/>
    <col min="124" max="124" width="15.85546875" bestFit="1" customWidth="1"/>
    <col min="125" max="126" width="12" bestFit="1" customWidth="1"/>
  </cols>
  <sheetData>
    <row r="1" spans="1:126">
      <c r="A1">
        <v>60</v>
      </c>
      <c r="F1" t="s">
        <v>9</v>
      </c>
      <c r="J1" t="s">
        <v>274</v>
      </c>
      <c r="K1">
        <v>100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289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287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T1" t="s">
        <v>212</v>
      </c>
      <c r="BU1" t="s">
        <v>213</v>
      </c>
      <c r="BV1" t="s">
        <v>214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>
      <c r="A2">
        <v>1</v>
      </c>
      <c r="J2" t="s">
        <v>275</v>
      </c>
      <c r="K2">
        <v>44.444444444444443</v>
      </c>
      <c r="M2" t="s">
        <v>273</v>
      </c>
      <c r="N2">
        <v>27</v>
      </c>
      <c r="R2" t="s">
        <v>238</v>
      </c>
      <c r="S2">
        <v>0.3037037037037037</v>
      </c>
      <c r="T2">
        <v>4.899270252073188E-2</v>
      </c>
      <c r="W2" t="s">
        <v>221</v>
      </c>
      <c r="X2">
        <f>AVERAGE(Coordination!AT:AT)</f>
        <v>0.51656153370439084</v>
      </c>
      <c r="Y2">
        <f>STDEV(Coordination!AT:AT)</f>
        <v>5.8691453632308349E-2</v>
      </c>
      <c r="Z2" t="s">
        <v>224</v>
      </c>
      <c r="AA2">
        <f>AVERAGE(Coordination!AW:AW)</f>
        <v>0.48458557534419605</v>
      </c>
      <c r="AB2">
        <f>STDEV(Coordination!AW:AW)</f>
        <v>6.544758851979543E-2</v>
      </c>
      <c r="AC2" t="s">
        <v>227</v>
      </c>
      <c r="AD2">
        <f>AVERAGE(Coordination!AZ:AZ)</f>
        <v>0.33006993006993007</v>
      </c>
      <c r="AE2">
        <f>STDEV(Coordination!AZ:AZ)</f>
        <v>7.0217938958203469E-2</v>
      </c>
      <c r="AF2" t="s">
        <v>230</v>
      </c>
      <c r="AG2">
        <f>AVERAGE(Coordination!BC:BC)</f>
        <v>0.81474711623779938</v>
      </c>
      <c r="AH2">
        <f>STDEV(Coordination!BC:BC)</f>
        <v>5.1803474578730975E-2</v>
      </c>
      <c r="AK2" t="s">
        <v>290</v>
      </c>
      <c r="AL2">
        <f>AVERAGE(Coordination!BQ:BQ)</f>
        <v>0.44915275200989491</v>
      </c>
      <c r="AM2">
        <f>STDEV(Coordination!BQ:BQ)</f>
        <v>2.7355720822042063E-2</v>
      </c>
      <c r="AN2" t="s">
        <v>293</v>
      </c>
      <c r="AO2">
        <f>AVERAGE(Coordination!BT:BT)</f>
        <v>0.44520095995958064</v>
      </c>
      <c r="AP2">
        <f>STDEV(Coordination!BT:BT)</f>
        <v>2.8752807962075952E-2</v>
      </c>
      <c r="AQ2" t="s">
        <v>296</v>
      </c>
      <c r="AR2">
        <f>AVERAGE(Coordination!BW:BW)</f>
        <v>0.33006993006993007</v>
      </c>
      <c r="AS2">
        <f>STDEV(Coordination!BW:BW)</f>
        <v>7.0217938958203469E-2</v>
      </c>
      <c r="AT2" t="s">
        <v>299</v>
      </c>
      <c r="AU2">
        <f>AVERAGE(Coordination!BZ:BZ)</f>
        <v>0.18525288376220053</v>
      </c>
      <c r="AV2">
        <f>STDEV(Coordination!BZ:BZ)</f>
        <v>5.1803474578728199E-2</v>
      </c>
      <c r="AX2" t="s">
        <v>103</v>
      </c>
      <c r="AY2">
        <f>AVERAGE(Cycle!$CL:$CL)</f>
        <v>14.375</v>
      </c>
      <c r="AZ2">
        <f>STDEV(Cycle!$CL:$CL)</f>
        <v>2.3260942125619688</v>
      </c>
      <c r="BA2" t="s">
        <v>104</v>
      </c>
      <c r="BB2">
        <f>AVERAGE(Cycle!$CP:$CP)</f>
        <v>15</v>
      </c>
      <c r="BC2">
        <f>STDEV(Cycle!$CP:$CP)</f>
        <v>2</v>
      </c>
      <c r="BD2" t="s">
        <v>105</v>
      </c>
      <c r="BE2">
        <f>AVERAGE(Cycle!$CT:$CT)</f>
        <v>14.5</v>
      </c>
      <c r="BF2">
        <f>STDEV(Cycle!$CT:$CT)</f>
        <v>2.3452078799117149</v>
      </c>
      <c r="BG2" t="s">
        <v>106</v>
      </c>
      <c r="BH2">
        <f>AVERAGE(Cycle!$CX:$CX)</f>
        <v>14.571428571428571</v>
      </c>
      <c r="BI2">
        <f>STDEV(Cycle!$CX:$CX)</f>
        <v>1.5118578920369126</v>
      </c>
      <c r="BK2" t="s">
        <v>288</v>
      </c>
      <c r="BL2">
        <f>AVERAGE(Cycle!AO:AR)</f>
        <v>37.985892319528936</v>
      </c>
      <c r="BM2">
        <f>STDEV(Cycle!AO:AR)</f>
        <v>7.9225692096870066</v>
      </c>
      <c r="BO2" t="s">
        <v>32</v>
      </c>
      <c r="BP2">
        <f>AVERAGE(Cycle!BF:BF)</f>
        <v>2.6657417499999991</v>
      </c>
      <c r="BQ2">
        <f>STDEV(Cycle!BF:BF)</f>
        <v>1.084023199095554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</v>
      </c>
      <c r="BZ2">
        <f>STDEV(Cycle!DC:DC)</f>
        <v>0</v>
      </c>
      <c r="CA2" t="s">
        <v>143</v>
      </c>
      <c r="CB2">
        <f>AVERAGE(Cycle!DF:DF)</f>
        <v>0</v>
      </c>
      <c r="CC2">
        <f>STDEV(Cycle!DF:DF)</f>
        <v>0</v>
      </c>
      <c r="CD2" t="s">
        <v>146</v>
      </c>
      <c r="CE2">
        <f>AVERAGE(Cycle!DI:DI)</f>
        <v>19.747474747474747</v>
      </c>
      <c r="CF2">
        <f>STDEV(Cycle!DI:DI)</f>
        <v>10.552413625475936</v>
      </c>
      <c r="CG2" t="s">
        <v>149</v>
      </c>
      <c r="CH2">
        <f>AVERAGE(Cycle!DL:DL)</f>
        <v>54.458874458874455</v>
      </c>
      <c r="CI2">
        <f>STDEV(Cycle!DL:DL)</f>
        <v>13.287011231039099</v>
      </c>
      <c r="CK2" t="s">
        <v>152</v>
      </c>
      <c r="CL2">
        <f>AVERAGE(Cycle!DP:DP)</f>
        <v>24.38293426344897</v>
      </c>
      <c r="CM2">
        <f>STDEV(Cycle!DP:DP)</f>
        <v>18.032130967738116</v>
      </c>
      <c r="CN2" t="s">
        <v>155</v>
      </c>
      <c r="CO2">
        <f>AVERAGE(Cycle!DS:DS)</f>
        <v>30.325014621233105</v>
      </c>
      <c r="CP2">
        <f>STDEV(Cycle!DS:DS)</f>
        <v>11.271839599247544</v>
      </c>
      <c r="CQ2" t="s">
        <v>158</v>
      </c>
      <c r="CR2">
        <f>AVERAGE(Cycle!DV:DV)</f>
        <v>41.916678093148676</v>
      </c>
      <c r="CS2">
        <f>STDEV(Cycle!DV:DV)</f>
        <v>16.096008072147701</v>
      </c>
      <c r="CT2" t="s">
        <v>161</v>
      </c>
      <c r="CU2">
        <f>AVERAGE(Cycle!DY:DY)</f>
        <v>66.556776556776555</v>
      </c>
      <c r="CV2">
        <f>STDEV(Cycle!DY:DY)</f>
        <v>9.5339654218865775</v>
      </c>
      <c r="CX2" t="s">
        <v>176</v>
      </c>
      <c r="CY2">
        <f>AVERAGE(Cycle!BV:BV)/60</f>
        <v>0</v>
      </c>
      <c r="CZ2">
        <f>STDEV(Cycle!BV:BV)/60</f>
        <v>0</v>
      </c>
      <c r="DA2" t="s">
        <v>177</v>
      </c>
      <c r="DB2">
        <f>AVERAGE(Cycle!BZ:BZ)/60</f>
        <v>0</v>
      </c>
      <c r="DC2">
        <f>STDEV(Cycle!BZ:BZ)/60</f>
        <v>0</v>
      </c>
      <c r="DD2" t="s">
        <v>178</v>
      </c>
      <c r="DE2">
        <f>AVERAGE(Cycle!CD:CD)/60</f>
        <v>3.0000000000000002E-2</v>
      </c>
      <c r="DF2">
        <f>STDEV(Cycle!CD:CD)/60</f>
        <v>1.3944333775567927E-2</v>
      </c>
      <c r="DG2" t="s">
        <v>179</v>
      </c>
      <c r="DH2">
        <f>AVERAGE(Cycle!CH:CH)/60</f>
        <v>9.0476190476190474E-2</v>
      </c>
      <c r="DI2">
        <f>STDEV(Cycle!CH:CH)/60</f>
        <v>2.1206967009345067E-2</v>
      </c>
      <c r="DK2" t="s">
        <v>192</v>
      </c>
      <c r="DL2">
        <f>AVERAGE(Cycle!CM:CM)/60</f>
        <v>6.25E-2</v>
      </c>
      <c r="DM2">
        <f>STDEV(Cycle!CM:CM)/60</f>
        <v>5.3266326955231175E-2</v>
      </c>
      <c r="DN2" t="s">
        <v>193</v>
      </c>
      <c r="DO2">
        <f>AVERAGE(Cycle!CQ:CQ)/60</f>
        <v>7.857142857142857E-2</v>
      </c>
      <c r="DP2">
        <f>STDEV(Cycle!CQ:CQ)/60</f>
        <v>3.6911161759471373E-2</v>
      </c>
      <c r="DQ2" t="s">
        <v>194</v>
      </c>
      <c r="DR2">
        <f>AVERAGE(Cycle!CU:CU)/60</f>
        <v>0.10555555555555556</v>
      </c>
      <c r="DS2">
        <f>STDEV(Cycle!CU:CU)/60</f>
        <v>5.127991448539701E-2</v>
      </c>
      <c r="DT2" t="s">
        <v>195</v>
      </c>
      <c r="DU2">
        <f>AVERAGE(Cycle!CY:CY)/60</f>
        <v>0.16190476190476188</v>
      </c>
      <c r="DV2">
        <f>STDEV(Cycle!CY:CY)/60</f>
        <v>3.1497039417435618E-2</v>
      </c>
    </row>
    <row r="3" spans="1:126">
      <c r="A3">
        <v>184</v>
      </c>
      <c r="J3" t="s">
        <v>276</v>
      </c>
      <c r="K3">
        <v>66.666666666666657</v>
      </c>
      <c r="M3" t="s">
        <v>266</v>
      </c>
      <c r="N3">
        <v>0</v>
      </c>
      <c r="O3">
        <f xml:space="preserve"> (N3/N$2)*100</f>
        <v>0</v>
      </c>
      <c r="R3" t="s">
        <v>241</v>
      </c>
      <c r="S3">
        <v>7.7142857142857144</v>
      </c>
      <c r="W3" t="s">
        <v>222</v>
      </c>
      <c r="X3">
        <f>AVERAGE(Coordination!AU:AU)</f>
        <v>0.65842300556586264</v>
      </c>
      <c r="Y3">
        <f>STDEV(Coordination!AU:AU)</f>
        <v>6.8398970977189819E-2</v>
      </c>
      <c r="Z3" t="s">
        <v>225</v>
      </c>
      <c r="AA3">
        <f>AVERAGE(Coordination!AX:AX)</f>
        <v>0.16277579891372995</v>
      </c>
      <c r="AB3">
        <f>STDEV(Coordination!AX:AX)</f>
        <v>8.2436225716766939E-2</v>
      </c>
      <c r="AC3" t="s">
        <v>228</v>
      </c>
      <c r="AD3">
        <f>AVERAGE(Coordination!BA:BA)</f>
        <v>0.86083916083916079</v>
      </c>
      <c r="AE3">
        <f>STDEV(Coordination!BA:BA)</f>
        <v>5.2587226602855509E-2</v>
      </c>
      <c r="AF3" t="s">
        <v>231</v>
      </c>
      <c r="AG3">
        <f>AVERAGE(Coordination!BD:BD)</f>
        <v>0.32696835255841467</v>
      </c>
      <c r="AH3">
        <f>STDEV(Coordination!BD:BD)</f>
        <v>6.311817547436159E-2</v>
      </c>
      <c r="AK3" t="s">
        <v>291</v>
      </c>
      <c r="AL3">
        <f>AVERAGE(Coordination!BR:BR)</f>
        <v>0.3415769944341373</v>
      </c>
      <c r="AM3">
        <f>STDEV(Coordination!BR:BR)</f>
        <v>6.8398970977188736E-2</v>
      </c>
      <c r="AN3" t="s">
        <v>294</v>
      </c>
      <c r="AO3">
        <f>AVERAGE(Coordination!BU:BU)</f>
        <v>0.16277579891372995</v>
      </c>
      <c r="AP3">
        <f>STDEV(Coordination!BU:BU)</f>
        <v>8.2436225716766939E-2</v>
      </c>
      <c r="AQ3" t="s">
        <v>297</v>
      </c>
      <c r="AR3">
        <f>AVERAGE(Coordination!BX:BX)</f>
        <v>0.13916083916083916</v>
      </c>
      <c r="AS3">
        <f>STDEV(Coordination!BX:BX)</f>
        <v>5.2587226602855176E-2</v>
      </c>
      <c r="AT3" t="s">
        <v>300</v>
      </c>
      <c r="AU3">
        <f>AVERAGE(Coordination!CA:CA)</f>
        <v>0.32696835255841467</v>
      </c>
      <c r="AV3">
        <f>STDEV(Coordination!CA:CA)</f>
        <v>6.311817547436159E-2</v>
      </c>
      <c r="AX3" t="s">
        <v>107</v>
      </c>
      <c r="AY3">
        <f>AVERAGE(Cycle!$BU:$BU)</f>
        <v>10.285714285714286</v>
      </c>
      <c r="AZ3">
        <f>STDEV(Cycle!$BU:$BU)</f>
        <v>0.9511897312113432</v>
      </c>
      <c r="BA3" t="s">
        <v>108</v>
      </c>
      <c r="BB3">
        <f>AVERAGE(Cycle!$BY:$BY)</f>
        <v>9.6</v>
      </c>
      <c r="BC3">
        <f>STDEV(Cycle!$BY:$BY)</f>
        <v>1.5165750888103091</v>
      </c>
      <c r="BD3" t="s">
        <v>109</v>
      </c>
      <c r="BE3">
        <f>AVERAGE(Cycle!$CC:$CC)</f>
        <v>9.6</v>
      </c>
      <c r="BF3">
        <f>STDEV(Cycle!$CC:$CC)</f>
        <v>1.3416407864998727</v>
      </c>
      <c r="BG3" t="s">
        <v>110</v>
      </c>
      <c r="BH3">
        <f>AVERAGE(Cycle!$CG:$CG)</f>
        <v>10</v>
      </c>
      <c r="BI3">
        <f>STDEV(Cycle!$CG:$CG)</f>
        <v>0.57735026918962573</v>
      </c>
      <c r="BK3" t="s">
        <v>284</v>
      </c>
      <c r="BL3">
        <v>37.439368203091355</v>
      </c>
      <c r="BO3" t="s">
        <v>33</v>
      </c>
      <c r="BP3">
        <f>AVERAGE(Cycle!BG:BG)</f>
        <v>2.6542828749999998</v>
      </c>
      <c r="BQ3">
        <f>STDEV(Cycle!BG:BG)</f>
        <v>0.39619388762013114</v>
      </c>
      <c r="BS3" t="s">
        <v>207</v>
      </c>
      <c r="BT3">
        <v>15</v>
      </c>
      <c r="BU3">
        <v>7.389162561576355</v>
      </c>
      <c r="BV3">
        <v>0.25</v>
      </c>
      <c r="BX3" t="s">
        <v>141</v>
      </c>
      <c r="BY3">
        <f>AVERAGE(Cycle!DD:DD)</f>
        <v>18.282828282828284</v>
      </c>
      <c r="BZ3">
        <f>STDEV(Cycle!DD:DD)</f>
        <v>10.911896384490021</v>
      </c>
      <c r="CA3" t="s">
        <v>144</v>
      </c>
      <c r="CB3">
        <f>AVERAGE(Cycle!DG:DG)</f>
        <v>63.888888888888893</v>
      </c>
      <c r="CC3">
        <f>STDEV(Cycle!DG:DG)</f>
        <v>23.405971592156536</v>
      </c>
      <c r="CD3" t="s">
        <v>147</v>
      </c>
      <c r="CE3">
        <f>AVERAGE(Cycle!DJ:DJ)</f>
        <v>62.727272727272727</v>
      </c>
      <c r="CF3">
        <f>STDEV(Cycle!DJ:DJ)</f>
        <v>17.864800783381149</v>
      </c>
      <c r="CG3" t="s">
        <v>150</v>
      </c>
      <c r="CH3">
        <f>AVERAGE(Cycle!DM:DM)</f>
        <v>15.743145743145744</v>
      </c>
      <c r="CI3">
        <f>STDEV(Cycle!DM:DM)</f>
        <v>11.337070116753674</v>
      </c>
      <c r="CK3" t="s">
        <v>153</v>
      </c>
      <c r="CL3">
        <f>AVERAGE(Cycle!DQ:DQ)</f>
        <v>28.330819507290094</v>
      </c>
      <c r="CM3">
        <f>STDEV(Cycle!DQ:DQ)</f>
        <v>26.953879406779013</v>
      </c>
      <c r="CN3" t="s">
        <v>156</v>
      </c>
      <c r="CO3">
        <f>AVERAGE(Cycle!DT:DT)</f>
        <v>77.186451503678398</v>
      </c>
      <c r="CP3">
        <f>STDEV(Cycle!DT:DT)</f>
        <v>11.724291903132775</v>
      </c>
      <c r="CQ3" t="s">
        <v>159</v>
      </c>
      <c r="CR3">
        <f>AVERAGE(Cycle!DW:DW)</f>
        <v>79.326653738418443</v>
      </c>
      <c r="CS3">
        <f>STDEV(Cycle!DW:DW)</f>
        <v>12.381908106701106</v>
      </c>
      <c r="CT3" t="s">
        <v>162</v>
      </c>
      <c r="CU3">
        <f>AVERAGE(Cycle!DZ:DZ)</f>
        <v>44.661172161172153</v>
      </c>
      <c r="CV3">
        <f>STDEV(Cycle!DZ:DZ)</f>
        <v>10.986654903609628</v>
      </c>
      <c r="CX3" t="s">
        <v>180</v>
      </c>
      <c r="CY3">
        <f>AVERAGE(Cycle!BW:BW)/60</f>
        <v>3.0952380952380953E-2</v>
      </c>
      <c r="CZ3">
        <f>STDEV(Cycle!BW:BW)/60</f>
        <v>1.7817416127494958E-2</v>
      </c>
      <c r="DA3" t="s">
        <v>181</v>
      </c>
      <c r="DB3">
        <f>AVERAGE(Cycle!CA:CA)/60</f>
        <v>0.10333333333333333</v>
      </c>
      <c r="DC3">
        <f>STDEV(Cycle!CA:CA)/60</f>
        <v>4.3140597018482621E-2</v>
      </c>
      <c r="DD3" t="s">
        <v>182</v>
      </c>
      <c r="DE3">
        <f>AVERAGE(Cycle!CE:CE)/60</f>
        <v>0.10333333333333333</v>
      </c>
      <c r="DF3">
        <f>STDEV(Cycle!CE:CE)/60</f>
        <v>4.3140597018482621E-2</v>
      </c>
      <c r="DG3" t="s">
        <v>183</v>
      </c>
      <c r="DH3">
        <f>AVERAGE(Cycle!CI:CI)/60</f>
        <v>2.6190476190476191E-2</v>
      </c>
      <c r="DI3">
        <f>STDEV(Cycle!CI:CI)/60</f>
        <v>1.8898223650461361E-2</v>
      </c>
      <c r="DK3" t="s">
        <v>196</v>
      </c>
      <c r="DL3">
        <f>AVERAGE(Cycle!CN:CN)/60</f>
        <v>7.0833333333333331E-2</v>
      </c>
      <c r="DM3">
        <f>STDEV(Cycle!CN:CN)/60</f>
        <v>7.1130329744236456E-2</v>
      </c>
      <c r="DN3" t="s">
        <v>197</v>
      </c>
      <c r="DO3">
        <f>AVERAGE(Cycle!CR:CR)/60</f>
        <v>0.19047619047619049</v>
      </c>
      <c r="DP3">
        <f>STDEV(Cycle!CR:CR)/60</f>
        <v>2.1206967009345004E-2</v>
      </c>
      <c r="DQ3" t="s">
        <v>198</v>
      </c>
      <c r="DR3">
        <f>AVERAGE(Cycle!CV:CV)/60</f>
        <v>0.18888888888888891</v>
      </c>
      <c r="DS3">
        <f>STDEV(Cycle!CV:CV)/60</f>
        <v>2.2771001702132487E-2</v>
      </c>
      <c r="DT3" t="s">
        <v>199</v>
      </c>
      <c r="DU3">
        <f>AVERAGE(Cycle!CZ:CZ)/60</f>
        <v>0.10952380952380952</v>
      </c>
      <c r="DV3">
        <f>STDEV(Cycle!CZ:CZ)/60</f>
        <v>3.3134326579600172E-2</v>
      </c>
    </row>
    <row r="4" spans="1:126">
      <c r="A4">
        <v>185</v>
      </c>
      <c r="J4" t="s">
        <v>277</v>
      </c>
      <c r="K4">
        <v>33.333333333333329</v>
      </c>
      <c r="M4" t="s">
        <v>267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0.19382189239332095</v>
      </c>
      <c r="Y4">
        <f>STDEV(Coordination!AV:AV)</f>
        <v>4.3151218344189946E-2</v>
      </c>
      <c r="Z4" t="s">
        <v>226</v>
      </c>
      <c r="AA4">
        <f>AVERAGE(Coordination!AY:AY)</f>
        <v>0.68210130099785271</v>
      </c>
      <c r="AB4">
        <f>STDEV(Coordination!AY:AY)</f>
        <v>6.3616717949791082E-2</v>
      </c>
      <c r="AC4" t="s">
        <v>229</v>
      </c>
      <c r="AD4">
        <f>AVERAGE(Coordination!BB:BB)</f>
        <v>0.53356643356643352</v>
      </c>
      <c r="AE4">
        <f>STDEV(Coordination!BB:BB)</f>
        <v>3.3225983267705338E-2</v>
      </c>
      <c r="AF4" t="s">
        <v>232</v>
      </c>
      <c r="AG4">
        <f>AVERAGE(Coordination!BE:BE)</f>
        <v>0.46883079653265985</v>
      </c>
      <c r="AH4">
        <f>STDEV(Coordination!BE:BE)</f>
        <v>4.9047603020230354E-2</v>
      </c>
      <c r="AK4" t="s">
        <v>292</v>
      </c>
      <c r="AL4">
        <f>AVERAGE(Coordination!BS:BS)</f>
        <v>0.19382189239332095</v>
      </c>
      <c r="AM4">
        <f>STDEV(Coordination!BS:BS)</f>
        <v>4.3151218344189946E-2</v>
      </c>
      <c r="AN4" t="s">
        <v>295</v>
      </c>
      <c r="AO4">
        <f>AVERAGE(Coordination!BV:BV)</f>
        <v>0.31789869900214729</v>
      </c>
      <c r="AP4">
        <f>STDEV(Coordination!BV:BV)</f>
        <v>6.3616717949790416E-2</v>
      </c>
      <c r="AQ4" t="s">
        <v>298</v>
      </c>
      <c r="AR4">
        <f>AVERAGE(Coordination!BY:BY)</f>
        <v>0.46643356643356648</v>
      </c>
      <c r="AS4">
        <f>STDEV(Coordination!BY:BY)</f>
        <v>3.3225983267703672E-2</v>
      </c>
      <c r="AT4" t="s">
        <v>301</v>
      </c>
      <c r="AU4">
        <f>AVERAGE(Coordination!CB:CB)</f>
        <v>0.4578417855436489</v>
      </c>
      <c r="AV4">
        <f>STDEV(Coordination!CB:CB)</f>
        <v>3.8282793268572105E-2</v>
      </c>
      <c r="AX4" t="s">
        <v>112</v>
      </c>
      <c r="AY4">
        <f>AVERAGE(Cycle!$K$2:$K$13)</f>
        <v>0.17142857142857143</v>
      </c>
      <c r="AZ4">
        <f>STDEV(Cycle!$K$2:$K$13)</f>
        <v>1.5853162186855584E-2</v>
      </c>
      <c r="BA4" t="s">
        <v>113</v>
      </c>
      <c r="BB4">
        <f>AVERAGE(Cycle!$L$2:$L$13)</f>
        <v>0.15999999999999998</v>
      </c>
      <c r="BC4">
        <f>STDEV(Cycle!$L$2:$L$13)</f>
        <v>2.527625148017186E-2</v>
      </c>
      <c r="BD4" t="s">
        <v>114</v>
      </c>
      <c r="BE4">
        <f>AVERAGE(Cycle!$M$2:$M$13)</f>
        <v>0.15999999999999998</v>
      </c>
      <c r="BF4">
        <f>STDEV(Cycle!$M$2:$M$13)</f>
        <v>2.2360679774997907E-2</v>
      </c>
      <c r="BG4" t="s">
        <v>115</v>
      </c>
      <c r="BH4">
        <f>AVERAGE(Cycle!$N$2:$N$13)</f>
        <v>0.16666666666666666</v>
      </c>
      <c r="BI4">
        <f>STDEV(Cycle!$N$2:$N$13)</f>
        <v>9.6225044864937607E-3</v>
      </c>
      <c r="BO4" t="s">
        <v>36</v>
      </c>
      <c r="BS4" t="s">
        <v>208</v>
      </c>
      <c r="BT4">
        <v>119</v>
      </c>
      <c r="BU4">
        <v>58.620689655172406</v>
      </c>
      <c r="BV4">
        <v>1.9833333333333334</v>
      </c>
      <c r="BX4" t="s">
        <v>142</v>
      </c>
      <c r="BY4">
        <f>AVERAGE(Cycle!DE:DE)</f>
        <v>52.979797979797979</v>
      </c>
      <c r="BZ4">
        <f>STDEV(Cycle!DE:DE)</f>
        <v>12.410376593772874</v>
      </c>
      <c r="CA4" t="s">
        <v>145</v>
      </c>
      <c r="CB4">
        <f>AVERAGE(Cycle!DH:DH)</f>
        <v>16.555555555555554</v>
      </c>
      <c r="CC4">
        <f>STDEV(Cycle!DH:DH)</f>
        <v>14.435894905699302</v>
      </c>
      <c r="CD4" t="s">
        <v>148</v>
      </c>
      <c r="CE4">
        <f>AVERAGE(Cycle!DK:DK)</f>
        <v>1.8181818181818183</v>
      </c>
      <c r="CF4">
        <f>STDEV(Cycle!DK:DK)</f>
        <v>4.0655781409087091</v>
      </c>
      <c r="CG4" t="s">
        <v>151</v>
      </c>
      <c r="CH4">
        <f>AVERAGE(Cycle!DN:DN)</f>
        <v>1.5873015873015872</v>
      </c>
      <c r="CI4">
        <f>STDEV(Cycle!DN:DN)</f>
        <v>4.1996052556580805</v>
      </c>
      <c r="CK4" t="s">
        <v>154</v>
      </c>
      <c r="CL4">
        <f>AVERAGE(Cycle!DR:DR)</f>
        <v>66.073224161459464</v>
      </c>
      <c r="CM4">
        <f>STDEV(Cycle!DR:DR)</f>
        <v>6.8202882048797777</v>
      </c>
      <c r="CN4" t="s">
        <v>157</v>
      </c>
      <c r="CO4">
        <f>AVERAGE(Cycle!DU:DU)</f>
        <v>43.194585526518303</v>
      </c>
      <c r="CP4">
        <f>STDEV(Cycle!DU:DU)</f>
        <v>9.3508839562081878</v>
      </c>
      <c r="CQ4" t="s">
        <v>160</v>
      </c>
      <c r="CR4">
        <f>AVERAGE(Cycle!DX:DX)</f>
        <v>31.323447794036031</v>
      </c>
      <c r="CS4">
        <f>STDEV(Cycle!DX:DX)</f>
        <v>7.8464876637582179</v>
      </c>
      <c r="CT4" t="s">
        <v>163</v>
      </c>
      <c r="CU4">
        <f>AVERAGE(Cycle!EA:EA)</f>
        <v>28.356227106227106</v>
      </c>
      <c r="CV4">
        <f>STDEV(Cycle!EA:EA)</f>
        <v>11.829379714482778</v>
      </c>
      <c r="CX4" t="s">
        <v>184</v>
      </c>
      <c r="CY4">
        <f>AVERAGE(Cycle!BX:BX)/60</f>
        <v>9.0476190476190474E-2</v>
      </c>
      <c r="CZ4">
        <f>STDEV(Cycle!BX:BX)/60</f>
        <v>2.1206967009345067E-2</v>
      </c>
      <c r="DA4" t="s">
        <v>185</v>
      </c>
      <c r="DB4">
        <f>AVERAGE(Cycle!CB:CB)/60</f>
        <v>2.6666666666666668E-2</v>
      </c>
      <c r="DC4">
        <f>STDEV(Cycle!CB:CB)/60</f>
        <v>2.2360679774997897E-2</v>
      </c>
      <c r="DD4" t="s">
        <v>186</v>
      </c>
      <c r="DE4">
        <f>AVERAGE(Cycle!CF:CF)/60</f>
        <v>3.3333333333333335E-3</v>
      </c>
      <c r="DF4">
        <f>STDEV(Cycle!CF:CF)/60</f>
        <v>7.4535599249992987E-3</v>
      </c>
      <c r="DG4" t="s">
        <v>187</v>
      </c>
      <c r="DH4">
        <f>AVERAGE(Cycle!CJ:CJ)/60</f>
        <v>2.3809523809523807E-3</v>
      </c>
      <c r="DI4">
        <f>STDEV(Cycle!CJ:CJ)/60</f>
        <v>6.2994078834871211E-3</v>
      </c>
      <c r="DK4" t="s">
        <v>200</v>
      </c>
      <c r="DL4">
        <f>AVERAGE(Cycle!CO:CO)/60</f>
        <v>0.15833333333333333</v>
      </c>
      <c r="DM4">
        <f>STDEV(Cycle!CO:CO)/60</f>
        <v>3.086066999241838E-2</v>
      </c>
      <c r="DN4" t="s">
        <v>201</v>
      </c>
      <c r="DO4">
        <f>AVERAGE(Cycle!CS:CS)/60</f>
        <v>0.10952380952380952</v>
      </c>
      <c r="DP4">
        <f>STDEV(Cycle!CS:CS)/60</f>
        <v>3.3134326579600172E-2</v>
      </c>
      <c r="DQ4" t="s">
        <v>202</v>
      </c>
      <c r="DR4">
        <f>AVERAGE(Cycle!CW:CW)/60</f>
        <v>7.7777777777777779E-2</v>
      </c>
      <c r="DS4">
        <f>STDEV(Cycle!CW:CW)/60</f>
        <v>3.1031644541708765E-2</v>
      </c>
      <c r="DT4" t="s">
        <v>203</v>
      </c>
      <c r="DU4">
        <f>AVERAGE(Cycle!DA:DA)/60</f>
        <v>6.9047619047619052E-2</v>
      </c>
      <c r="DV4">
        <f>STDEV(Cycle!DA:DA)/60</f>
        <v>3.1074241191193484E-2</v>
      </c>
    </row>
    <row r="5" spans="1:126">
      <c r="A5">
        <v>186</v>
      </c>
      <c r="F5" t="s">
        <v>22</v>
      </c>
      <c r="J5" t="s">
        <v>278</v>
      </c>
      <c r="K5">
        <v>0.5</v>
      </c>
      <c r="M5" t="s">
        <v>268</v>
      </c>
      <c r="N5">
        <v>0</v>
      </c>
      <c r="O5">
        <f xml:space="preserve"> (N5/N$2)*100</f>
        <v>0</v>
      </c>
      <c r="AX5" t="s">
        <v>116</v>
      </c>
      <c r="AY5">
        <f>AVERAGE(Cycle!$P$2:$P$14)</f>
        <v>0.23958333333333337</v>
      </c>
      <c r="AZ5">
        <f>STDEV(Cycle!$P$2:$P$14)</f>
        <v>3.8768236876032675E-2</v>
      </c>
      <c r="BA5" t="s">
        <v>117</v>
      </c>
      <c r="BB5">
        <f>AVERAGE(Cycle!$Q$2:$Q$13)</f>
        <v>0.24999999999999997</v>
      </c>
      <c r="BC5">
        <f>STDEV(Cycle!$Q$2:$Q$13)</f>
        <v>3.3333333333333715E-2</v>
      </c>
      <c r="BD5" t="s">
        <v>118</v>
      </c>
      <c r="BE5">
        <f>AVERAGE(Cycle!$R$2:$R$13)</f>
        <v>0.2416666666666667</v>
      </c>
      <c r="BF5">
        <f>STDEV(Cycle!$R$2:$R$13)</f>
        <v>3.9086797998528364E-2</v>
      </c>
      <c r="BG5" t="s">
        <v>119</v>
      </c>
      <c r="BH5">
        <f>AVERAGE(Cycle!$S$2:$S$13)</f>
        <v>0.24285714285714285</v>
      </c>
      <c r="BI5">
        <f>STDEV(Cycle!$S$2:$S$13)</f>
        <v>2.5197631533948696E-2</v>
      </c>
      <c r="BO5" t="s">
        <v>32</v>
      </c>
      <c r="BP5">
        <f>AVERAGE(Cycle!BI:BI)</f>
        <v>3.1259794999999997</v>
      </c>
      <c r="BQ5">
        <f>STDEV(Cycle!BI:BI)</f>
        <v>1.0039218820469806</v>
      </c>
      <c r="BS5" t="s">
        <v>209</v>
      </c>
      <c r="BT5">
        <v>69</v>
      </c>
      <c r="BU5">
        <v>33.990147783251231</v>
      </c>
      <c r="BV5">
        <v>1.1499999999999999</v>
      </c>
    </row>
    <row r="6" spans="1:126">
      <c r="A6">
        <v>187</v>
      </c>
      <c r="J6" t="s">
        <v>279</v>
      </c>
      <c r="K6">
        <v>0.5</v>
      </c>
      <c r="M6" t="s">
        <v>269</v>
      </c>
      <c r="N6">
        <v>0</v>
      </c>
      <c r="O6">
        <f xml:space="preserve"> (N6/N$2)*100</f>
        <v>0</v>
      </c>
      <c r="AX6" t="s">
        <v>120</v>
      </c>
      <c r="AY6">
        <f>AVERAGE(Cycle!$U$2:$U$13)</f>
        <v>0.41428571428571448</v>
      </c>
      <c r="AZ6">
        <f>STDEV(Cycle!$U$2:$U$13)</f>
        <v>4.1307979935469565E-2</v>
      </c>
      <c r="BA6" t="s">
        <v>121</v>
      </c>
      <c r="BB6">
        <f>AVERAGE(Cycle!$V$2:$V$13)</f>
        <v>0.41999999999999993</v>
      </c>
      <c r="BC6">
        <f>STDEV(Cycle!$V$2:$V$13)</f>
        <v>4.7726070210921942E-2</v>
      </c>
      <c r="BD6" t="s">
        <v>122</v>
      </c>
      <c r="BE6">
        <f>AVERAGE(Cycle!$W$2:$W$13)</f>
        <v>0.40666666666666618</v>
      </c>
      <c r="BF6">
        <f>STDEV(Cycle!$W$2:$W$13)</f>
        <v>3.6514837167010962E-2</v>
      </c>
      <c r="BG6" t="s">
        <v>123</v>
      </c>
      <c r="BH6">
        <f>AVERAGE(Cycle!$X$2:$X$13)</f>
        <v>0.40952380952380985</v>
      </c>
      <c r="BI6">
        <f>STDEV(Cycle!$X$2:$X$13)</f>
        <v>3.1706324373711459E-2</v>
      </c>
      <c r="BO6" t="s">
        <v>33</v>
      </c>
      <c r="BP6">
        <f>AVERAGE(Cycle!BJ:BJ)</f>
        <v>2.6517201666666663</v>
      </c>
      <c r="BQ6">
        <f>STDEV(Cycle!BJ:BJ)</f>
        <v>1.6434979825267007</v>
      </c>
      <c r="BS6" t="s">
        <v>210</v>
      </c>
      <c r="BT6">
        <v>0</v>
      </c>
      <c r="BU6">
        <v>0</v>
      </c>
      <c r="BV6">
        <v>0</v>
      </c>
    </row>
    <row r="7" spans="1:126">
      <c r="A7">
        <v>188</v>
      </c>
      <c r="M7" t="s">
        <v>270</v>
      </c>
      <c r="N7">
        <v>27</v>
      </c>
      <c r="O7">
        <f xml:space="preserve"> (N7/N$2)*100</f>
        <v>100</v>
      </c>
      <c r="AX7" t="s">
        <v>23</v>
      </c>
      <c r="AY7">
        <f>AVERAGE(Cycle!Z:Z)</f>
        <v>15.459935920498623</v>
      </c>
      <c r="AZ7">
        <f>STDEV(Cycle!Z:Z)</f>
        <v>2.217087441728077</v>
      </c>
      <c r="BA7" t="s">
        <v>24</v>
      </c>
      <c r="BB7">
        <f>AVERAGE(Cycle!AA:AA)</f>
        <v>15.631485226906491</v>
      </c>
      <c r="BC7">
        <f>STDEV(Cycle!AA:AA)</f>
        <v>1.626091303068645</v>
      </c>
      <c r="BD7" t="s">
        <v>25</v>
      </c>
      <c r="BE7">
        <f>AVERAGE(Cycle!AB:AB)</f>
        <v>15.301021527672452</v>
      </c>
      <c r="BF7">
        <f>STDEV(Cycle!AB:AB)</f>
        <v>2.6631421477528079</v>
      </c>
      <c r="BG7" t="s">
        <v>26</v>
      </c>
      <c r="BH7">
        <f>AVERAGE(Cycle!AC:AC)</f>
        <v>15.395379999174212</v>
      </c>
      <c r="BI7">
        <f>STDEV(Cycle!AC:AC)</f>
        <v>2.2807923772212244</v>
      </c>
      <c r="BO7" t="s">
        <v>39</v>
      </c>
      <c r="BS7" t="s">
        <v>211</v>
      </c>
      <c r="BT7">
        <v>203</v>
      </c>
    </row>
    <row r="8" spans="1:126">
      <c r="A8">
        <v>189</v>
      </c>
      <c r="B8" s="2">
        <v>1</v>
      </c>
      <c r="M8" t="s">
        <v>271</v>
      </c>
      <c r="N8">
        <v>0</v>
      </c>
      <c r="O8">
        <f xml:space="preserve"> (N8/N$2)*100</f>
        <v>0</v>
      </c>
      <c r="AX8" t="s">
        <v>136</v>
      </c>
      <c r="AY8">
        <f>AVERAGE(Cycle!$AJ$2:$AJ$13)</f>
        <v>2.4343228200371052</v>
      </c>
      <c r="AZ8">
        <f>STDEV(Cycle!$AJ$2:$AJ$13)</f>
        <v>0.24090571536223027</v>
      </c>
      <c r="BA8" t="s">
        <v>137</v>
      </c>
      <c r="BB8">
        <f>AVERAGE(Cycle!$AK$2:$AK$13)</f>
        <v>2.4067601364153091</v>
      </c>
      <c r="BC8">
        <f>STDEV(Cycle!$AK$2:$AK$13)</f>
        <v>0.28585644712398511</v>
      </c>
      <c r="BD8" t="s">
        <v>138</v>
      </c>
      <c r="BE8">
        <f>AVERAGE(Cycle!$AL$2:$AL$13)</f>
        <v>2.475524475524479</v>
      </c>
      <c r="BF8">
        <f>STDEV(Cycle!$AL$2:$AL$13)</f>
        <v>0.22981366049167479</v>
      </c>
      <c r="BG8" t="s">
        <v>139</v>
      </c>
      <c r="BH8">
        <f>AVERAGE(Cycle!$AM$2:$AM$13)</f>
        <v>2.4555593474848112</v>
      </c>
      <c r="BI8">
        <f>STDEV(Cycle!$AM$2:$AM$13)</f>
        <v>0.20675577767016995</v>
      </c>
      <c r="BO8" t="s">
        <v>40</v>
      </c>
      <c r="BP8">
        <f>AVERAGE(Cycle!BL:BL)</f>
        <v>1.158976333316764</v>
      </c>
      <c r="BQ8">
        <f>STDEV(Cycle!BL:BL)</f>
        <v>0.45500626650490461</v>
      </c>
    </row>
    <row r="9" spans="1:126">
      <c r="A9">
        <v>190</v>
      </c>
      <c r="B9" s="2">
        <v>1</v>
      </c>
      <c r="M9" t="s">
        <v>272</v>
      </c>
      <c r="N9">
        <v>0</v>
      </c>
      <c r="O9">
        <f xml:space="preserve"> (N9/N$2)*100</f>
        <v>0</v>
      </c>
      <c r="AX9" t="s">
        <v>128</v>
      </c>
      <c r="AY9">
        <v>2.4137931034482749</v>
      </c>
      <c r="BA9" t="s">
        <v>129</v>
      </c>
      <c r="BB9">
        <v>2.3809523809523814</v>
      </c>
      <c r="BD9" t="s">
        <v>130</v>
      </c>
      <c r="BE9">
        <v>2.4590163934426257</v>
      </c>
      <c r="BG9" t="s">
        <v>131</v>
      </c>
      <c r="BH9">
        <v>2.4418604651162772</v>
      </c>
      <c r="BO9" t="s">
        <v>41</v>
      </c>
      <c r="BP9">
        <f>AVERAGE(Cycle!BM:BM)</f>
        <v>1.3604357761016304</v>
      </c>
      <c r="BQ9">
        <f>STDEV(Cycle!BM:BM)</f>
        <v>0.67865536128744663</v>
      </c>
    </row>
    <row r="10" spans="1:126">
      <c r="A10">
        <v>191</v>
      </c>
      <c r="B10" s="2">
        <v>1</v>
      </c>
      <c r="AX10" t="s">
        <v>91</v>
      </c>
      <c r="AY10">
        <f>AVERAGE(Cycle!$AV$2:$AV$12)</f>
        <v>41.653679653679674</v>
      </c>
      <c r="AZ10">
        <f>STDEV(Cycle!$AV$2:$AV$12)</f>
        <v>4.8651287453096792</v>
      </c>
      <c r="BA10" t="s">
        <v>92</v>
      </c>
      <c r="BB10">
        <f>AVERAGE(Cycle!$AW$2:$AW$12)</f>
        <v>38.13959833270178</v>
      </c>
      <c r="BC10">
        <f>STDEV(Cycle!$AW$2:$AW$12)</f>
        <v>4.3337960963907385</v>
      </c>
      <c r="BD10" t="s">
        <v>93</v>
      </c>
      <c r="BE10">
        <f>AVERAGE(Cycle!$AX$2:$AX$12)</f>
        <v>39.58041958041958</v>
      </c>
      <c r="BF10">
        <f>STDEV(Cycle!$AX$2:$AX$12)</f>
        <v>6.6267735611088545</v>
      </c>
      <c r="BG10" t="s">
        <v>94</v>
      </c>
      <c r="BH10">
        <f>AVERAGE(Cycle!$AY$2:$AY$12)</f>
        <v>40.795167565353914</v>
      </c>
      <c r="BI10">
        <f>STDEV(Cycle!$AY$2:$AY$12)</f>
        <v>2.0774461638257047</v>
      </c>
      <c r="BO10" t="s">
        <v>304</v>
      </c>
    </row>
    <row r="11" spans="1:126">
      <c r="A11">
        <v>192</v>
      </c>
      <c r="B11" s="2">
        <v>1</v>
      </c>
      <c r="AX11" t="s">
        <v>95</v>
      </c>
      <c r="AY11">
        <f>AVERAGE(Cycle!$BA$2:$BA$12)</f>
        <v>58.346320346320333</v>
      </c>
      <c r="AZ11">
        <f>STDEV(Cycle!$BA$2:$BA$12)</f>
        <v>4.8651287453097103</v>
      </c>
      <c r="BA11" t="s">
        <v>96</v>
      </c>
      <c r="BB11">
        <f>AVERAGE(Cycle!$BB$2:$BB$12)</f>
        <v>61.86040166729822</v>
      </c>
      <c r="BC11">
        <f>STDEV(Cycle!$BB$2:$BB$12)</f>
        <v>4.3337960963908442</v>
      </c>
      <c r="BD11" t="s">
        <v>97</v>
      </c>
      <c r="BE11">
        <f>AVERAGE(Cycle!$BC$2:$BC$12)</f>
        <v>60.419580419580427</v>
      </c>
      <c r="BF11">
        <f>STDEV(Cycle!$BC$2:$BC$12)</f>
        <v>6.6267735611088545</v>
      </c>
      <c r="BG11" t="s">
        <v>98</v>
      </c>
      <c r="BH11">
        <f>AVERAGE(Cycle!$BD$2:$BD$12)</f>
        <v>59.204832434646093</v>
      </c>
      <c r="BI11">
        <f>STDEV(Cycle!$BD$2:$BD$12)</f>
        <v>2.0774461638255586</v>
      </c>
      <c r="BO11" t="s">
        <v>305</v>
      </c>
      <c r="BP11">
        <f>AVERAGE(Cycle!$BO:$BO)</f>
        <v>1.0714707916521686</v>
      </c>
      <c r="BQ11">
        <f>STDEV(Cycle!$BO:$BO)</f>
        <v>0.48858228220392819</v>
      </c>
    </row>
    <row r="12" spans="1:126">
      <c r="A12">
        <v>193</v>
      </c>
      <c r="B12" s="2">
        <v>1</v>
      </c>
      <c r="E12" s="6"/>
      <c r="H12" s="3" t="s">
        <v>233</v>
      </c>
      <c r="BO12" t="s">
        <v>306</v>
      </c>
      <c r="BP12">
        <f>AVERAGE(Cycle!$BP:$BP)</f>
        <v>1.3200191739324005</v>
      </c>
      <c r="BQ12">
        <f>STDEV(Cycle!$BP:$BP)</f>
        <v>0.59448888312913661</v>
      </c>
    </row>
    <row r="13" spans="1:126">
      <c r="A13">
        <v>194</v>
      </c>
      <c r="B13" s="2">
        <v>1</v>
      </c>
      <c r="E13" s="6"/>
      <c r="H13" s="3" t="s">
        <v>233</v>
      </c>
      <c r="BO13" t="s">
        <v>44</v>
      </c>
    </row>
    <row r="14" spans="1:126">
      <c r="A14">
        <v>195</v>
      </c>
      <c r="B14" s="2">
        <v>1</v>
      </c>
      <c r="E14" s="6"/>
      <c r="H14" s="3" t="s">
        <v>233</v>
      </c>
      <c r="BO14" t="s">
        <v>45</v>
      </c>
      <c r="BP14">
        <f>AVERAGE(Cycle!BO:BO)</f>
        <v>1.0714707916521686</v>
      </c>
      <c r="BQ14">
        <f>STDEV(Cycle!BO:BO)</f>
        <v>0.48858228220392819</v>
      </c>
    </row>
    <row r="15" spans="1:126">
      <c r="A15">
        <v>196</v>
      </c>
      <c r="B15" s="2">
        <v>1</v>
      </c>
      <c r="E15" s="6"/>
      <c r="H15" s="3" t="s">
        <v>233</v>
      </c>
      <c r="BO15" t="s">
        <v>46</v>
      </c>
      <c r="BP15">
        <f>AVERAGE(Cycle!BP:BP)</f>
        <v>1.3200191739324005</v>
      </c>
      <c r="BQ15">
        <f>STDEV(Cycle!BP:BP)</f>
        <v>0.59448888312913661</v>
      </c>
    </row>
    <row r="16" spans="1:126">
      <c r="A16">
        <v>197</v>
      </c>
      <c r="B16" s="2">
        <v>1</v>
      </c>
      <c r="E16" s="6"/>
      <c r="H16" s="3" t="s">
        <v>233</v>
      </c>
    </row>
    <row r="17" spans="1:8">
      <c r="A17">
        <v>198</v>
      </c>
      <c r="B17" s="2">
        <v>1</v>
      </c>
      <c r="E17" s="6"/>
      <c r="H17" s="3" t="s">
        <v>233</v>
      </c>
    </row>
    <row r="18" spans="1:8">
      <c r="A18">
        <v>199</v>
      </c>
      <c r="B18" s="2">
        <v>1</v>
      </c>
      <c r="E18" s="6"/>
      <c r="H18" s="3" t="s">
        <v>233</v>
      </c>
    </row>
    <row r="19" spans="1:8">
      <c r="A19">
        <v>200</v>
      </c>
      <c r="B19" s="2">
        <v>1</v>
      </c>
      <c r="E19" s="6"/>
      <c r="H19" s="3" t="s">
        <v>233</v>
      </c>
    </row>
    <row r="20" spans="1:8">
      <c r="A20">
        <v>201</v>
      </c>
      <c r="C20" s="4">
        <v>2</v>
      </c>
      <c r="E20" s="6"/>
      <c r="H20" s="3" t="s">
        <v>233</v>
      </c>
    </row>
    <row r="21" spans="1:8">
      <c r="A21">
        <v>202</v>
      </c>
      <c r="C21" s="4">
        <v>2</v>
      </c>
      <c r="D21" s="6"/>
      <c r="E21" s="6"/>
      <c r="G21" s="5" t="s">
        <v>234</v>
      </c>
      <c r="H21" s="3" t="s">
        <v>233</v>
      </c>
    </row>
    <row r="22" spans="1:8">
      <c r="A22">
        <v>203</v>
      </c>
      <c r="C22" s="4">
        <v>2</v>
      </c>
      <c r="D22" s="6"/>
      <c r="E22" s="6"/>
      <c r="G22" s="5" t="s">
        <v>234</v>
      </c>
      <c r="H22" s="3" t="s">
        <v>233</v>
      </c>
    </row>
    <row r="23" spans="1:8">
      <c r="A23">
        <v>204</v>
      </c>
      <c r="C23" s="4">
        <v>2</v>
      </c>
      <c r="D23" s="6"/>
      <c r="E23" s="6"/>
      <c r="G23" s="5" t="s">
        <v>234</v>
      </c>
      <c r="H23" s="3" t="s">
        <v>233</v>
      </c>
    </row>
    <row r="24" spans="1:8">
      <c r="A24">
        <v>205</v>
      </c>
      <c r="C24" s="4">
        <v>2</v>
      </c>
      <c r="D24" s="6"/>
      <c r="G24" s="5" t="s">
        <v>234</v>
      </c>
    </row>
    <row r="25" spans="1:8">
      <c r="A25">
        <v>206</v>
      </c>
      <c r="C25" s="4">
        <v>2</v>
      </c>
      <c r="D25" s="6"/>
      <c r="G25" s="5" t="s">
        <v>234</v>
      </c>
    </row>
    <row r="26" spans="1:8">
      <c r="A26">
        <v>207</v>
      </c>
      <c r="C26" s="4">
        <v>2</v>
      </c>
      <c r="D26" s="6"/>
      <c r="G26" s="5" t="s">
        <v>234</v>
      </c>
    </row>
    <row r="27" spans="1:8">
      <c r="A27">
        <v>208</v>
      </c>
      <c r="C27" s="4">
        <v>2</v>
      </c>
      <c r="D27" s="6"/>
      <c r="G27" s="5" t="s">
        <v>234</v>
      </c>
    </row>
    <row r="28" spans="1:8">
      <c r="A28">
        <v>209</v>
      </c>
      <c r="C28" s="4">
        <v>2</v>
      </c>
      <c r="D28" s="6"/>
      <c r="G28" s="5" t="s">
        <v>234</v>
      </c>
    </row>
    <row r="29" spans="1:8">
      <c r="A29">
        <v>210</v>
      </c>
      <c r="C29" s="4">
        <v>2</v>
      </c>
      <c r="D29" s="6"/>
      <c r="G29" s="5" t="s">
        <v>234</v>
      </c>
    </row>
    <row r="30" spans="1:8">
      <c r="A30">
        <v>211</v>
      </c>
      <c r="B30" s="2">
        <v>1</v>
      </c>
      <c r="C30" s="4">
        <v>2</v>
      </c>
      <c r="D30" s="6"/>
      <c r="G30" s="5" t="s">
        <v>234</v>
      </c>
    </row>
    <row r="31" spans="1:8">
      <c r="A31">
        <v>212</v>
      </c>
      <c r="B31" s="2">
        <v>1</v>
      </c>
      <c r="C31" s="4">
        <v>2</v>
      </c>
      <c r="D31" s="6"/>
      <c r="G31" s="5" t="s">
        <v>234</v>
      </c>
    </row>
    <row r="32" spans="1:8">
      <c r="A32">
        <v>213</v>
      </c>
      <c r="B32" s="2">
        <v>1</v>
      </c>
    </row>
    <row r="33" spans="1:5">
      <c r="A33">
        <v>214</v>
      </c>
      <c r="B33" s="2">
        <v>1</v>
      </c>
      <c r="E33" s="3">
        <v>4</v>
      </c>
    </row>
    <row r="34" spans="1:5">
      <c r="A34">
        <v>215</v>
      </c>
      <c r="B34" s="2">
        <v>1</v>
      </c>
      <c r="E34" s="3">
        <v>4</v>
      </c>
    </row>
    <row r="35" spans="1:5">
      <c r="A35">
        <v>216</v>
      </c>
      <c r="B35" s="2">
        <v>1</v>
      </c>
      <c r="E35" s="3">
        <v>4</v>
      </c>
    </row>
    <row r="36" spans="1:5">
      <c r="A36">
        <v>217</v>
      </c>
      <c r="B36" s="2">
        <v>1</v>
      </c>
      <c r="E36" s="3">
        <v>4</v>
      </c>
    </row>
    <row r="37" spans="1:5">
      <c r="A37">
        <v>218</v>
      </c>
      <c r="B37" s="2">
        <v>1</v>
      </c>
      <c r="E37" s="3">
        <v>4</v>
      </c>
    </row>
    <row r="38" spans="1:5">
      <c r="A38">
        <v>219</v>
      </c>
      <c r="B38" s="2">
        <v>1</v>
      </c>
      <c r="E38" s="3">
        <v>4</v>
      </c>
    </row>
    <row r="39" spans="1:5">
      <c r="A39">
        <v>220</v>
      </c>
      <c r="B39" s="2">
        <v>1</v>
      </c>
      <c r="E39" s="3">
        <v>4</v>
      </c>
    </row>
    <row r="40" spans="1:5">
      <c r="A40">
        <v>221</v>
      </c>
      <c r="B40" s="2">
        <v>1</v>
      </c>
      <c r="E40" s="3">
        <v>4</v>
      </c>
    </row>
    <row r="41" spans="1:5">
      <c r="A41">
        <v>222</v>
      </c>
      <c r="B41" s="2">
        <v>1</v>
      </c>
      <c r="C41" s="4">
        <v>2</v>
      </c>
      <c r="E41" s="3">
        <v>4</v>
      </c>
    </row>
    <row r="42" spans="1:5">
      <c r="A42">
        <v>223</v>
      </c>
      <c r="C42" s="4">
        <v>2</v>
      </c>
      <c r="E42" s="3">
        <v>4</v>
      </c>
    </row>
    <row r="43" spans="1:5">
      <c r="A43">
        <v>224</v>
      </c>
      <c r="C43" s="4">
        <v>2</v>
      </c>
      <c r="D43" s="5">
        <v>3</v>
      </c>
      <c r="E43" s="3">
        <v>4</v>
      </c>
    </row>
    <row r="44" spans="1:5">
      <c r="A44">
        <v>225</v>
      </c>
      <c r="C44" s="4">
        <v>2</v>
      </c>
      <c r="D44" s="5">
        <v>3</v>
      </c>
      <c r="E44" s="3">
        <v>4</v>
      </c>
    </row>
    <row r="45" spans="1:5">
      <c r="A45">
        <v>226</v>
      </c>
      <c r="C45" s="4">
        <v>2</v>
      </c>
      <c r="D45" s="5">
        <v>3</v>
      </c>
      <c r="E45" s="3">
        <v>4</v>
      </c>
    </row>
    <row r="46" spans="1:5">
      <c r="A46">
        <v>227</v>
      </c>
      <c r="C46" s="4">
        <v>2</v>
      </c>
      <c r="D46" s="5">
        <v>3</v>
      </c>
    </row>
    <row r="47" spans="1:5">
      <c r="A47">
        <v>228</v>
      </c>
      <c r="C47" s="4">
        <v>2</v>
      </c>
      <c r="D47" s="5">
        <v>3</v>
      </c>
    </row>
    <row r="48" spans="1:5">
      <c r="A48">
        <v>229</v>
      </c>
      <c r="C48" s="4">
        <v>2</v>
      </c>
      <c r="D48" s="5">
        <v>3</v>
      </c>
    </row>
    <row r="49" spans="1:6">
      <c r="A49">
        <v>230</v>
      </c>
      <c r="C49" s="4">
        <v>2</v>
      </c>
      <c r="D49" s="5">
        <v>3</v>
      </c>
    </row>
    <row r="50" spans="1:6">
      <c r="A50">
        <v>231</v>
      </c>
      <c r="C50" s="4">
        <v>2</v>
      </c>
      <c r="D50" s="5">
        <v>3</v>
      </c>
    </row>
    <row r="51" spans="1:6">
      <c r="A51">
        <v>232</v>
      </c>
      <c r="C51" s="4">
        <v>2</v>
      </c>
      <c r="D51" s="5">
        <v>3</v>
      </c>
    </row>
    <row r="52" spans="1:6">
      <c r="A52">
        <v>233</v>
      </c>
      <c r="B52" s="2">
        <v>1</v>
      </c>
      <c r="C52" s="4">
        <v>2</v>
      </c>
      <c r="D52" s="5">
        <v>3</v>
      </c>
    </row>
    <row r="53" spans="1:6">
      <c r="A53">
        <v>234</v>
      </c>
      <c r="B53" s="2">
        <v>1</v>
      </c>
      <c r="C53" s="4">
        <v>2</v>
      </c>
      <c r="D53" s="5">
        <v>3</v>
      </c>
    </row>
    <row r="54" spans="1:6">
      <c r="A54">
        <v>235</v>
      </c>
      <c r="B54" s="2">
        <v>1</v>
      </c>
      <c r="D54" s="5">
        <v>3</v>
      </c>
    </row>
    <row r="55" spans="1:6">
      <c r="A55">
        <v>236</v>
      </c>
      <c r="B55" s="2">
        <v>1</v>
      </c>
      <c r="D55" s="5">
        <v>3</v>
      </c>
    </row>
    <row r="56" spans="1:6">
      <c r="A56">
        <v>237</v>
      </c>
      <c r="B56" s="2">
        <v>1</v>
      </c>
      <c r="E56" s="3">
        <v>4</v>
      </c>
    </row>
    <row r="57" spans="1:6">
      <c r="A57">
        <v>238</v>
      </c>
      <c r="B57" s="2">
        <v>1</v>
      </c>
      <c r="E57" s="3">
        <v>4</v>
      </c>
    </row>
    <row r="58" spans="1:6">
      <c r="A58">
        <v>239</v>
      </c>
      <c r="F58" t="s">
        <v>22</v>
      </c>
    </row>
    <row r="59" spans="1:6">
      <c r="A59">
        <v>318</v>
      </c>
    </row>
    <row r="60" spans="1:6">
      <c r="A60">
        <v>319</v>
      </c>
    </row>
    <row r="61" spans="1:6">
      <c r="A61">
        <v>320</v>
      </c>
      <c r="F61" t="s">
        <v>22</v>
      </c>
    </row>
    <row r="62" spans="1:6">
      <c r="A62">
        <v>321</v>
      </c>
    </row>
    <row r="63" spans="1:6">
      <c r="A63">
        <v>322</v>
      </c>
      <c r="B63" s="2">
        <v>1</v>
      </c>
    </row>
    <row r="64" spans="1:6">
      <c r="A64">
        <v>323</v>
      </c>
      <c r="B64" s="2">
        <v>1</v>
      </c>
    </row>
    <row r="65" spans="1:5">
      <c r="A65">
        <v>324</v>
      </c>
      <c r="B65" s="2">
        <v>1</v>
      </c>
    </row>
    <row r="66" spans="1:5">
      <c r="A66">
        <v>325</v>
      </c>
      <c r="B66" s="2">
        <v>1</v>
      </c>
    </row>
    <row r="67" spans="1:5">
      <c r="A67">
        <v>326</v>
      </c>
      <c r="B67" s="2">
        <v>1</v>
      </c>
    </row>
    <row r="68" spans="1:5">
      <c r="A68">
        <v>327</v>
      </c>
      <c r="B68" s="2">
        <v>1</v>
      </c>
    </row>
    <row r="69" spans="1:5">
      <c r="A69">
        <v>328</v>
      </c>
      <c r="B69" s="2">
        <v>1</v>
      </c>
      <c r="E69" s="3">
        <v>4</v>
      </c>
    </row>
    <row r="70" spans="1:5">
      <c r="A70">
        <v>329</v>
      </c>
      <c r="B70" s="2">
        <v>1</v>
      </c>
      <c r="E70" s="3">
        <v>4</v>
      </c>
    </row>
    <row r="71" spans="1:5">
      <c r="A71">
        <v>330</v>
      </c>
      <c r="B71" s="2">
        <v>1</v>
      </c>
      <c r="E71" s="3">
        <v>4</v>
      </c>
    </row>
    <row r="72" spans="1:5">
      <c r="A72">
        <v>331</v>
      </c>
      <c r="B72" s="2">
        <v>1</v>
      </c>
      <c r="E72" s="3">
        <v>4</v>
      </c>
    </row>
    <row r="73" spans="1:5">
      <c r="A73">
        <v>332</v>
      </c>
      <c r="B73" s="2">
        <v>1</v>
      </c>
      <c r="E73" s="3">
        <v>4</v>
      </c>
    </row>
    <row r="74" spans="1:5">
      <c r="A74">
        <v>333</v>
      </c>
      <c r="B74" s="2">
        <v>1</v>
      </c>
      <c r="E74" s="3">
        <v>4</v>
      </c>
    </row>
    <row r="75" spans="1:5">
      <c r="A75">
        <v>334</v>
      </c>
      <c r="B75" s="2">
        <v>1</v>
      </c>
      <c r="E75" s="3">
        <v>4</v>
      </c>
    </row>
    <row r="76" spans="1:5">
      <c r="A76">
        <v>335</v>
      </c>
      <c r="B76" s="2">
        <v>1</v>
      </c>
      <c r="E76" s="3">
        <v>4</v>
      </c>
    </row>
    <row r="77" spans="1:5">
      <c r="A77">
        <v>336</v>
      </c>
      <c r="C77" s="4">
        <v>2</v>
      </c>
      <c r="E77" s="3">
        <v>4</v>
      </c>
    </row>
    <row r="78" spans="1:5">
      <c r="A78">
        <v>337</v>
      </c>
      <c r="C78" s="4">
        <v>2</v>
      </c>
      <c r="E78" s="3">
        <v>4</v>
      </c>
    </row>
    <row r="79" spans="1:5">
      <c r="A79">
        <v>338</v>
      </c>
      <c r="C79" s="4">
        <v>2</v>
      </c>
      <c r="E79" s="3">
        <v>4</v>
      </c>
    </row>
    <row r="80" spans="1:5">
      <c r="A80">
        <v>339</v>
      </c>
      <c r="C80" s="4">
        <v>2</v>
      </c>
      <c r="E80" s="3">
        <v>4</v>
      </c>
    </row>
    <row r="81" spans="1:8">
      <c r="A81">
        <v>340</v>
      </c>
      <c r="C81" s="4">
        <v>2</v>
      </c>
      <c r="D81" s="5">
        <v>3</v>
      </c>
      <c r="E81" s="3">
        <v>4</v>
      </c>
    </row>
    <row r="82" spans="1:8">
      <c r="A82">
        <v>341</v>
      </c>
      <c r="C82" s="4">
        <v>2</v>
      </c>
      <c r="D82" s="5">
        <v>3</v>
      </c>
      <c r="E82" s="3">
        <v>4</v>
      </c>
    </row>
    <row r="83" spans="1:8">
      <c r="A83">
        <v>342</v>
      </c>
      <c r="C83" s="4">
        <v>2</v>
      </c>
      <c r="D83" s="5">
        <v>3</v>
      </c>
      <c r="E83" s="3">
        <v>4</v>
      </c>
    </row>
    <row r="84" spans="1:8">
      <c r="A84">
        <v>343</v>
      </c>
      <c r="C84" s="4">
        <v>2</v>
      </c>
      <c r="D84" s="5">
        <v>3</v>
      </c>
    </row>
    <row r="85" spans="1:8">
      <c r="A85">
        <v>344</v>
      </c>
      <c r="C85" s="4">
        <v>2</v>
      </c>
      <c r="D85" s="5">
        <v>3</v>
      </c>
    </row>
    <row r="86" spans="1:8">
      <c r="A86">
        <v>345</v>
      </c>
      <c r="C86" s="4">
        <v>2</v>
      </c>
      <c r="D86" s="5">
        <v>3</v>
      </c>
    </row>
    <row r="87" spans="1:8">
      <c r="A87">
        <v>346</v>
      </c>
      <c r="B87" s="2">
        <v>1</v>
      </c>
      <c r="C87" s="4">
        <v>2</v>
      </c>
      <c r="D87" s="5">
        <v>3</v>
      </c>
    </row>
    <row r="88" spans="1:8">
      <c r="A88">
        <v>347</v>
      </c>
      <c r="B88" s="2">
        <v>1</v>
      </c>
      <c r="C88" s="4">
        <v>2</v>
      </c>
      <c r="D88" s="5">
        <v>3</v>
      </c>
    </row>
    <row r="89" spans="1:8">
      <c r="A89">
        <v>348</v>
      </c>
      <c r="B89" s="2">
        <v>1</v>
      </c>
      <c r="C89" s="4">
        <v>2</v>
      </c>
      <c r="D89" s="5">
        <v>3</v>
      </c>
    </row>
    <row r="90" spans="1:8">
      <c r="A90">
        <v>349</v>
      </c>
      <c r="B90" s="2">
        <v>1</v>
      </c>
      <c r="C90" s="4">
        <v>2</v>
      </c>
      <c r="D90" s="5">
        <v>3</v>
      </c>
    </row>
    <row r="91" spans="1:8">
      <c r="A91">
        <v>350</v>
      </c>
      <c r="B91" s="2">
        <v>1</v>
      </c>
      <c r="C91" s="4">
        <v>2</v>
      </c>
      <c r="D91" s="5">
        <v>3</v>
      </c>
    </row>
    <row r="92" spans="1:8">
      <c r="A92">
        <v>351</v>
      </c>
      <c r="B92" s="2">
        <v>1</v>
      </c>
      <c r="C92" s="4">
        <v>2</v>
      </c>
      <c r="D92" s="5">
        <v>3</v>
      </c>
    </row>
    <row r="93" spans="1:8">
      <c r="A93">
        <v>352</v>
      </c>
      <c r="B93" s="2">
        <v>1</v>
      </c>
      <c r="C93" s="4">
        <v>2</v>
      </c>
      <c r="D93" s="5">
        <v>3</v>
      </c>
    </row>
    <row r="94" spans="1:8">
      <c r="A94">
        <v>353</v>
      </c>
      <c r="B94" s="2">
        <v>1</v>
      </c>
      <c r="D94" s="5">
        <v>3</v>
      </c>
      <c r="E94" s="6"/>
      <c r="H94" s="3" t="s">
        <v>233</v>
      </c>
    </row>
    <row r="95" spans="1:8">
      <c r="A95">
        <v>354</v>
      </c>
      <c r="B95" s="2">
        <v>1</v>
      </c>
      <c r="D95" s="5">
        <v>3</v>
      </c>
      <c r="E95" s="6"/>
      <c r="H95" s="3" t="s">
        <v>233</v>
      </c>
    </row>
    <row r="96" spans="1:8">
      <c r="A96">
        <v>355</v>
      </c>
      <c r="B96" s="2">
        <v>1</v>
      </c>
      <c r="D96" s="5">
        <v>3</v>
      </c>
      <c r="E96" s="6"/>
      <c r="H96" s="3" t="s">
        <v>233</v>
      </c>
    </row>
    <row r="97" spans="1:8">
      <c r="A97">
        <v>356</v>
      </c>
      <c r="B97" s="2">
        <v>1</v>
      </c>
      <c r="D97" s="5">
        <v>3</v>
      </c>
      <c r="E97" s="6"/>
      <c r="H97" s="3" t="s">
        <v>233</v>
      </c>
    </row>
    <row r="98" spans="1:8">
      <c r="A98">
        <v>357</v>
      </c>
      <c r="B98" s="2">
        <v>1</v>
      </c>
      <c r="E98" s="6"/>
      <c r="H98" s="3" t="s">
        <v>233</v>
      </c>
    </row>
    <row r="99" spans="1:8">
      <c r="A99">
        <v>358</v>
      </c>
      <c r="B99" s="2">
        <v>1</v>
      </c>
      <c r="E99" s="6"/>
      <c r="H99" s="3" t="s">
        <v>233</v>
      </c>
    </row>
    <row r="100" spans="1:8">
      <c r="A100">
        <v>359</v>
      </c>
      <c r="B100" s="2">
        <v>1</v>
      </c>
      <c r="E100" s="6"/>
      <c r="H100" s="3" t="s">
        <v>233</v>
      </c>
    </row>
    <row r="101" spans="1:8">
      <c r="A101">
        <v>360</v>
      </c>
      <c r="B101" s="2">
        <v>1</v>
      </c>
      <c r="E101" s="6"/>
      <c r="H101" s="3" t="s">
        <v>233</v>
      </c>
    </row>
    <row r="102" spans="1:8">
      <c r="A102">
        <v>361</v>
      </c>
      <c r="B102" s="2">
        <v>1</v>
      </c>
      <c r="C102" s="4">
        <v>2</v>
      </c>
      <c r="E102" s="6"/>
      <c r="H102" s="3" t="s">
        <v>233</v>
      </c>
    </row>
    <row r="103" spans="1:8">
      <c r="A103">
        <v>362</v>
      </c>
      <c r="B103" s="2">
        <v>1</v>
      </c>
      <c r="C103" s="4">
        <v>2</v>
      </c>
      <c r="E103" s="6"/>
      <c r="H103" s="3" t="s">
        <v>233</v>
      </c>
    </row>
    <row r="104" spans="1:8">
      <c r="A104">
        <v>363</v>
      </c>
      <c r="B104" s="2">
        <v>1</v>
      </c>
      <c r="C104" s="4">
        <v>2</v>
      </c>
      <c r="E104" s="6"/>
      <c r="H104" s="3" t="s">
        <v>233</v>
      </c>
    </row>
    <row r="105" spans="1:8">
      <c r="A105">
        <v>364</v>
      </c>
      <c r="C105" s="4">
        <v>2</v>
      </c>
      <c r="E105" s="6"/>
      <c r="H105" s="3" t="s">
        <v>233</v>
      </c>
    </row>
    <row r="106" spans="1:8">
      <c r="A106">
        <v>365</v>
      </c>
      <c r="C106" s="4">
        <v>2</v>
      </c>
      <c r="E106" s="6"/>
      <c r="H106" s="3" t="s">
        <v>233</v>
      </c>
    </row>
    <row r="107" spans="1:8">
      <c r="A107">
        <v>366</v>
      </c>
      <c r="C107" s="4">
        <v>2</v>
      </c>
      <c r="D107" s="5">
        <v>3</v>
      </c>
      <c r="E107" s="6"/>
      <c r="H107" s="3" t="s">
        <v>233</v>
      </c>
    </row>
    <row r="108" spans="1:8">
      <c r="A108">
        <v>367</v>
      </c>
      <c r="C108" s="4">
        <v>2</v>
      </c>
      <c r="D108" s="5">
        <v>3</v>
      </c>
      <c r="E108" s="6"/>
      <c r="H108" s="3" t="s">
        <v>233</v>
      </c>
    </row>
    <row r="109" spans="1:8">
      <c r="A109">
        <v>368</v>
      </c>
      <c r="C109" s="4">
        <v>2</v>
      </c>
      <c r="D109" s="5">
        <v>3</v>
      </c>
    </row>
    <row r="110" spans="1:8">
      <c r="A110">
        <v>369</v>
      </c>
      <c r="C110" s="4">
        <v>2</v>
      </c>
      <c r="D110" s="5">
        <v>3</v>
      </c>
    </row>
    <row r="111" spans="1:8">
      <c r="A111">
        <v>370</v>
      </c>
      <c r="C111" s="4">
        <v>2</v>
      </c>
      <c r="D111" s="5">
        <v>3</v>
      </c>
    </row>
    <row r="112" spans="1:8">
      <c r="A112">
        <v>371</v>
      </c>
      <c r="C112" s="4">
        <v>2</v>
      </c>
      <c r="D112" s="5">
        <v>3</v>
      </c>
    </row>
    <row r="113" spans="1:5">
      <c r="A113">
        <v>372</v>
      </c>
      <c r="C113" s="4">
        <v>2</v>
      </c>
      <c r="D113" s="5">
        <v>3</v>
      </c>
    </row>
    <row r="114" spans="1:5">
      <c r="A114">
        <v>373</v>
      </c>
      <c r="C114" s="4">
        <v>2</v>
      </c>
      <c r="D114" s="5">
        <v>3</v>
      </c>
    </row>
    <row r="115" spans="1:5">
      <c r="A115">
        <v>374</v>
      </c>
      <c r="B115" s="2">
        <v>1</v>
      </c>
      <c r="C115" s="4">
        <v>2</v>
      </c>
      <c r="D115" s="5">
        <v>3</v>
      </c>
    </row>
    <row r="116" spans="1:5">
      <c r="A116">
        <v>375</v>
      </c>
      <c r="B116" s="2">
        <v>1</v>
      </c>
      <c r="C116" s="4">
        <v>2</v>
      </c>
      <c r="D116" s="5">
        <v>3</v>
      </c>
    </row>
    <row r="117" spans="1:5">
      <c r="A117">
        <v>376</v>
      </c>
      <c r="B117" s="2">
        <v>1</v>
      </c>
      <c r="C117" s="4">
        <v>2</v>
      </c>
      <c r="D117" s="5">
        <v>3</v>
      </c>
    </row>
    <row r="118" spans="1:5">
      <c r="A118">
        <v>377</v>
      </c>
      <c r="B118" s="2">
        <v>1</v>
      </c>
      <c r="C118" s="4">
        <v>2</v>
      </c>
      <c r="D118" s="5">
        <v>3</v>
      </c>
    </row>
    <row r="119" spans="1:5">
      <c r="A119">
        <v>378</v>
      </c>
      <c r="B119" s="2">
        <v>1</v>
      </c>
      <c r="D119" s="5">
        <v>3</v>
      </c>
    </row>
    <row r="120" spans="1:5">
      <c r="A120">
        <v>379</v>
      </c>
      <c r="B120" s="2">
        <v>1</v>
      </c>
      <c r="D120" s="5">
        <v>3</v>
      </c>
      <c r="E120" s="3">
        <v>4</v>
      </c>
    </row>
    <row r="121" spans="1:5">
      <c r="A121">
        <v>380</v>
      </c>
      <c r="B121" s="2">
        <v>1</v>
      </c>
      <c r="D121" s="5">
        <v>3</v>
      </c>
      <c r="E121" s="3">
        <v>4</v>
      </c>
    </row>
    <row r="122" spans="1:5">
      <c r="A122">
        <v>381</v>
      </c>
      <c r="B122" s="2">
        <v>1</v>
      </c>
      <c r="E122" s="3">
        <v>4</v>
      </c>
    </row>
    <row r="123" spans="1:5">
      <c r="A123">
        <v>382</v>
      </c>
      <c r="B123" s="2">
        <v>1</v>
      </c>
      <c r="E123" s="3">
        <v>4</v>
      </c>
    </row>
    <row r="124" spans="1:5">
      <c r="A124">
        <v>383</v>
      </c>
      <c r="B124" s="2">
        <v>1</v>
      </c>
      <c r="E124" s="3">
        <v>4</v>
      </c>
    </row>
    <row r="125" spans="1:5">
      <c r="A125">
        <v>384</v>
      </c>
      <c r="B125" s="2">
        <v>1</v>
      </c>
      <c r="E125" s="3">
        <v>4</v>
      </c>
    </row>
    <row r="126" spans="1:5">
      <c r="A126">
        <v>385</v>
      </c>
      <c r="B126" s="2">
        <v>1</v>
      </c>
      <c r="E126" s="3">
        <v>4</v>
      </c>
    </row>
    <row r="127" spans="1:5">
      <c r="A127">
        <v>386</v>
      </c>
      <c r="B127" s="2">
        <v>1</v>
      </c>
      <c r="E127" s="3">
        <v>4</v>
      </c>
    </row>
    <row r="128" spans="1:5">
      <c r="A128">
        <v>387</v>
      </c>
      <c r="B128" s="2">
        <v>1</v>
      </c>
      <c r="E128" s="3">
        <v>4</v>
      </c>
    </row>
    <row r="129" spans="1:7">
      <c r="A129">
        <v>388</v>
      </c>
      <c r="B129" s="2">
        <v>1</v>
      </c>
      <c r="E129" s="3">
        <v>4</v>
      </c>
    </row>
    <row r="130" spans="1:7">
      <c r="A130">
        <v>389</v>
      </c>
      <c r="B130" s="2">
        <v>1</v>
      </c>
      <c r="E130" s="3">
        <v>4</v>
      </c>
    </row>
    <row r="131" spans="1:7">
      <c r="A131">
        <v>390</v>
      </c>
      <c r="B131" s="2">
        <v>1</v>
      </c>
      <c r="C131" s="4">
        <v>2</v>
      </c>
      <c r="E131" s="3">
        <v>4</v>
      </c>
    </row>
    <row r="132" spans="1:7">
      <c r="A132">
        <v>391</v>
      </c>
      <c r="C132" s="4">
        <v>2</v>
      </c>
      <c r="E132" s="3">
        <v>4</v>
      </c>
    </row>
    <row r="133" spans="1:7">
      <c r="A133">
        <v>392</v>
      </c>
      <c r="C133" s="4">
        <v>2</v>
      </c>
      <c r="D133" s="6"/>
      <c r="E133" s="3">
        <v>4</v>
      </c>
      <c r="G133" s="5" t="s">
        <v>234</v>
      </c>
    </row>
    <row r="134" spans="1:7">
      <c r="A134">
        <v>393</v>
      </c>
      <c r="C134" s="4">
        <v>2</v>
      </c>
      <c r="D134" s="6"/>
      <c r="E134" s="3">
        <v>4</v>
      </c>
      <c r="G134" s="5" t="s">
        <v>234</v>
      </c>
    </row>
    <row r="135" spans="1:7">
      <c r="A135">
        <v>394</v>
      </c>
      <c r="C135" s="4">
        <v>2</v>
      </c>
      <c r="D135" s="6"/>
      <c r="E135" s="3">
        <v>4</v>
      </c>
      <c r="G135" s="5" t="s">
        <v>234</v>
      </c>
    </row>
    <row r="136" spans="1:7">
      <c r="A136">
        <v>395</v>
      </c>
      <c r="C136" s="4">
        <v>2</v>
      </c>
      <c r="D136" s="6"/>
      <c r="G136" s="5" t="s">
        <v>234</v>
      </c>
    </row>
    <row r="137" spans="1:7">
      <c r="A137">
        <v>396</v>
      </c>
      <c r="C137" s="4">
        <v>2</v>
      </c>
      <c r="D137" s="6"/>
      <c r="G137" s="5" t="s">
        <v>234</v>
      </c>
    </row>
    <row r="138" spans="1:7">
      <c r="A138">
        <v>397</v>
      </c>
      <c r="C138" s="4">
        <v>2</v>
      </c>
      <c r="D138" s="6"/>
      <c r="G138" s="5" t="s">
        <v>234</v>
      </c>
    </row>
    <row r="139" spans="1:7">
      <c r="A139">
        <v>398</v>
      </c>
      <c r="C139" s="4">
        <v>2</v>
      </c>
      <c r="D139" s="6"/>
      <c r="G139" s="5" t="s">
        <v>234</v>
      </c>
    </row>
    <row r="140" spans="1:7">
      <c r="A140">
        <v>399</v>
      </c>
      <c r="C140" s="4">
        <v>2</v>
      </c>
      <c r="D140" s="6"/>
      <c r="G140" s="5" t="s">
        <v>234</v>
      </c>
    </row>
    <row r="141" spans="1:7">
      <c r="A141">
        <v>400</v>
      </c>
      <c r="C141" s="4">
        <v>2</v>
      </c>
      <c r="D141" s="6"/>
      <c r="G141" s="5" t="s">
        <v>234</v>
      </c>
    </row>
    <row r="142" spans="1:7">
      <c r="A142">
        <v>401</v>
      </c>
      <c r="C142" s="4">
        <v>2</v>
      </c>
      <c r="D142" s="6"/>
      <c r="G142" s="5" t="s">
        <v>234</v>
      </c>
    </row>
    <row r="143" spans="1:7">
      <c r="A143">
        <v>402</v>
      </c>
      <c r="B143" s="2">
        <v>1</v>
      </c>
      <c r="C143" s="4">
        <v>2</v>
      </c>
      <c r="D143" s="6"/>
      <c r="G143" s="5" t="s">
        <v>234</v>
      </c>
    </row>
    <row r="144" spans="1:7">
      <c r="A144">
        <v>403</v>
      </c>
      <c r="B144" s="2">
        <v>1</v>
      </c>
      <c r="C144" s="4">
        <v>2</v>
      </c>
      <c r="D144" s="6"/>
      <c r="G144" s="5" t="s">
        <v>234</v>
      </c>
    </row>
    <row r="145" spans="1:7">
      <c r="A145">
        <v>404</v>
      </c>
      <c r="B145" s="2">
        <v>1</v>
      </c>
      <c r="D145" s="6"/>
      <c r="G145" s="5" t="s">
        <v>234</v>
      </c>
    </row>
    <row r="146" spans="1:7">
      <c r="A146">
        <v>405</v>
      </c>
      <c r="B146" s="2">
        <v>1</v>
      </c>
      <c r="D146" s="6"/>
      <c r="E146" s="3">
        <v>4</v>
      </c>
      <c r="G146" s="5" t="s">
        <v>234</v>
      </c>
    </row>
    <row r="147" spans="1:7">
      <c r="A147">
        <v>406</v>
      </c>
      <c r="B147" s="2">
        <v>1</v>
      </c>
      <c r="D147" s="6"/>
      <c r="E147" s="3">
        <v>4</v>
      </c>
      <c r="G147" s="5" t="s">
        <v>234</v>
      </c>
    </row>
    <row r="148" spans="1:7">
      <c r="A148">
        <v>407</v>
      </c>
      <c r="F148" t="s">
        <v>22</v>
      </c>
    </row>
    <row r="149" spans="1:7">
      <c r="A149">
        <v>470</v>
      </c>
    </row>
    <row r="150" spans="1:7">
      <c r="A150">
        <v>471</v>
      </c>
    </row>
    <row r="151" spans="1:7">
      <c r="A151">
        <v>472</v>
      </c>
      <c r="F151" t="s">
        <v>22</v>
      </c>
    </row>
    <row r="152" spans="1:7">
      <c r="A152">
        <v>473</v>
      </c>
    </row>
    <row r="153" spans="1:7">
      <c r="A153">
        <v>474</v>
      </c>
      <c r="B153" s="2">
        <v>1</v>
      </c>
    </row>
    <row r="154" spans="1:7">
      <c r="A154">
        <v>475</v>
      </c>
      <c r="B154" s="2">
        <v>1</v>
      </c>
    </row>
    <row r="155" spans="1:7">
      <c r="A155">
        <v>476</v>
      </c>
      <c r="B155" s="2">
        <v>1</v>
      </c>
    </row>
    <row r="156" spans="1:7">
      <c r="A156">
        <v>477</v>
      </c>
      <c r="B156" s="2">
        <v>1</v>
      </c>
    </row>
    <row r="157" spans="1:7">
      <c r="A157">
        <v>478</v>
      </c>
      <c r="B157" s="2">
        <v>1</v>
      </c>
      <c r="E157" s="3">
        <v>4</v>
      </c>
    </row>
    <row r="158" spans="1:7">
      <c r="A158">
        <v>479</v>
      </c>
      <c r="B158" s="2">
        <v>1</v>
      </c>
      <c r="E158" s="3">
        <v>4</v>
      </c>
    </row>
    <row r="159" spans="1:7">
      <c r="A159">
        <v>480</v>
      </c>
      <c r="B159" s="2">
        <v>1</v>
      </c>
      <c r="E159" s="3">
        <v>4</v>
      </c>
    </row>
    <row r="160" spans="1:7">
      <c r="A160">
        <v>481</v>
      </c>
      <c r="B160" s="2">
        <v>1</v>
      </c>
      <c r="E160" s="3">
        <v>4</v>
      </c>
    </row>
    <row r="161" spans="1:7">
      <c r="A161">
        <v>482</v>
      </c>
      <c r="B161" s="2">
        <v>1</v>
      </c>
      <c r="E161" s="3">
        <v>4</v>
      </c>
    </row>
    <row r="162" spans="1:7">
      <c r="A162">
        <v>483</v>
      </c>
      <c r="B162" s="2">
        <v>1</v>
      </c>
      <c r="E162" s="3">
        <v>4</v>
      </c>
    </row>
    <row r="163" spans="1:7">
      <c r="A163">
        <v>484</v>
      </c>
      <c r="B163" s="2">
        <v>1</v>
      </c>
      <c r="E163" s="3">
        <v>4</v>
      </c>
    </row>
    <row r="164" spans="1:7">
      <c r="A164">
        <v>485</v>
      </c>
      <c r="B164" s="2">
        <v>1</v>
      </c>
      <c r="C164" s="4">
        <v>2</v>
      </c>
      <c r="E164" s="3">
        <v>4</v>
      </c>
    </row>
    <row r="165" spans="1:7">
      <c r="A165">
        <v>486</v>
      </c>
      <c r="B165" s="2">
        <v>1</v>
      </c>
      <c r="C165" s="4">
        <v>2</v>
      </c>
      <c r="E165" s="3">
        <v>4</v>
      </c>
    </row>
    <row r="166" spans="1:7">
      <c r="A166">
        <v>487</v>
      </c>
      <c r="B166" s="2">
        <v>1</v>
      </c>
      <c r="C166" s="4">
        <v>2</v>
      </c>
      <c r="E166" s="3">
        <v>4</v>
      </c>
    </row>
    <row r="167" spans="1:7">
      <c r="A167">
        <v>488</v>
      </c>
      <c r="B167" s="2">
        <v>1</v>
      </c>
      <c r="C167" s="4">
        <v>2</v>
      </c>
      <c r="E167" s="3">
        <v>4</v>
      </c>
    </row>
    <row r="168" spans="1:7">
      <c r="A168">
        <v>489</v>
      </c>
      <c r="B168" s="2">
        <v>1</v>
      </c>
      <c r="C168" s="4">
        <v>2</v>
      </c>
      <c r="E168" s="3">
        <v>4</v>
      </c>
    </row>
    <row r="169" spans="1:7">
      <c r="A169">
        <v>490</v>
      </c>
      <c r="C169" s="4">
        <v>2</v>
      </c>
      <c r="E169" s="3">
        <v>4</v>
      </c>
    </row>
    <row r="170" spans="1:7">
      <c r="A170">
        <v>491</v>
      </c>
      <c r="C170" s="4">
        <v>2</v>
      </c>
      <c r="E170" s="3">
        <v>4</v>
      </c>
    </row>
    <row r="171" spans="1:7">
      <c r="A171">
        <v>492</v>
      </c>
      <c r="C171" s="4">
        <v>2</v>
      </c>
      <c r="D171" s="6"/>
      <c r="E171" s="3">
        <v>4</v>
      </c>
      <c r="G171" s="5" t="s">
        <v>234</v>
      </c>
    </row>
    <row r="172" spans="1:7">
      <c r="A172">
        <v>493</v>
      </c>
      <c r="C172" s="4">
        <v>2</v>
      </c>
      <c r="D172" s="6"/>
      <c r="E172" s="3">
        <v>4</v>
      </c>
      <c r="G172" s="5" t="s">
        <v>234</v>
      </c>
    </row>
    <row r="173" spans="1:7">
      <c r="A173">
        <v>494</v>
      </c>
      <c r="C173" s="4">
        <v>2</v>
      </c>
      <c r="D173" s="6"/>
      <c r="G173" s="5" t="s">
        <v>234</v>
      </c>
    </row>
    <row r="174" spans="1:7">
      <c r="A174">
        <v>495</v>
      </c>
      <c r="C174" s="4">
        <v>2</v>
      </c>
      <c r="D174" s="6"/>
      <c r="G174" s="5" t="s">
        <v>234</v>
      </c>
    </row>
    <row r="175" spans="1:7">
      <c r="A175">
        <v>496</v>
      </c>
      <c r="C175" s="4">
        <v>2</v>
      </c>
      <c r="D175" s="6"/>
      <c r="G175" s="5" t="s">
        <v>234</v>
      </c>
    </row>
    <row r="176" spans="1:7">
      <c r="A176">
        <v>497</v>
      </c>
      <c r="C176" s="4">
        <v>2</v>
      </c>
      <c r="D176" s="6"/>
      <c r="G176" s="5" t="s">
        <v>234</v>
      </c>
    </row>
    <row r="177" spans="1:7">
      <c r="A177">
        <v>498</v>
      </c>
      <c r="C177" s="4">
        <v>2</v>
      </c>
      <c r="D177" s="6"/>
      <c r="G177" s="5" t="s">
        <v>234</v>
      </c>
    </row>
    <row r="178" spans="1:7">
      <c r="A178">
        <v>499</v>
      </c>
      <c r="B178" s="2">
        <v>1</v>
      </c>
      <c r="C178" s="4">
        <v>2</v>
      </c>
      <c r="D178" s="6"/>
      <c r="G178" s="5" t="s">
        <v>234</v>
      </c>
    </row>
    <row r="179" spans="1:7">
      <c r="A179">
        <v>500</v>
      </c>
      <c r="B179" s="2">
        <v>1</v>
      </c>
      <c r="C179" s="4">
        <v>2</v>
      </c>
      <c r="D179" s="6"/>
      <c r="G179" s="5" t="s">
        <v>234</v>
      </c>
    </row>
    <row r="180" spans="1:7">
      <c r="A180">
        <v>501</v>
      </c>
      <c r="B180" s="2">
        <v>1</v>
      </c>
      <c r="D180" s="6"/>
      <c r="G180" s="5" t="s">
        <v>234</v>
      </c>
    </row>
    <row r="181" spans="1:7">
      <c r="A181">
        <v>502</v>
      </c>
      <c r="B181" s="2">
        <v>1</v>
      </c>
      <c r="D181" s="6"/>
      <c r="G181" s="5" t="s">
        <v>234</v>
      </c>
    </row>
    <row r="182" spans="1:7">
      <c r="A182">
        <v>503</v>
      </c>
      <c r="B182" s="2">
        <v>1</v>
      </c>
      <c r="D182" s="6"/>
      <c r="G182" s="5" t="s">
        <v>234</v>
      </c>
    </row>
    <row r="183" spans="1:7">
      <c r="A183">
        <v>504</v>
      </c>
      <c r="B183" s="2">
        <v>1</v>
      </c>
      <c r="D183" s="6"/>
      <c r="E183" s="3">
        <v>4</v>
      </c>
      <c r="G183" s="5" t="s">
        <v>234</v>
      </c>
    </row>
    <row r="184" spans="1:7">
      <c r="A184">
        <v>505</v>
      </c>
      <c r="B184" s="2">
        <v>1</v>
      </c>
      <c r="D184" s="6"/>
      <c r="E184" s="3">
        <v>4</v>
      </c>
      <c r="G184" s="5" t="s">
        <v>234</v>
      </c>
    </row>
    <row r="185" spans="1:7">
      <c r="A185">
        <v>506</v>
      </c>
      <c r="B185" s="2">
        <v>1</v>
      </c>
      <c r="E185" s="3">
        <v>4</v>
      </c>
    </row>
    <row r="186" spans="1:7">
      <c r="A186">
        <v>507</v>
      </c>
      <c r="B186" s="2">
        <v>1</v>
      </c>
      <c r="E186" s="3">
        <v>4</v>
      </c>
    </row>
    <row r="187" spans="1:7">
      <c r="A187">
        <v>508</v>
      </c>
      <c r="B187" s="2">
        <v>1</v>
      </c>
      <c r="E187" s="3">
        <v>4</v>
      </c>
    </row>
    <row r="188" spans="1:7">
      <c r="A188">
        <v>509</v>
      </c>
      <c r="B188" s="2">
        <v>1</v>
      </c>
      <c r="E188" s="3">
        <v>4</v>
      </c>
    </row>
    <row r="189" spans="1:7">
      <c r="A189">
        <v>510</v>
      </c>
      <c r="B189" s="2">
        <v>1</v>
      </c>
      <c r="C189" s="4">
        <v>2</v>
      </c>
      <c r="E189" s="3">
        <v>4</v>
      </c>
    </row>
    <row r="190" spans="1:7">
      <c r="A190">
        <v>511</v>
      </c>
      <c r="B190" s="2">
        <v>1</v>
      </c>
      <c r="C190" s="4">
        <v>2</v>
      </c>
      <c r="E190" s="3">
        <v>4</v>
      </c>
    </row>
    <row r="191" spans="1:7">
      <c r="A191">
        <v>512</v>
      </c>
      <c r="C191" s="4">
        <v>2</v>
      </c>
      <c r="E191" s="3">
        <v>4</v>
      </c>
    </row>
    <row r="192" spans="1:7">
      <c r="A192">
        <v>513</v>
      </c>
      <c r="C192" s="4">
        <v>2</v>
      </c>
      <c r="E192" s="3">
        <v>4</v>
      </c>
    </row>
    <row r="193" spans="1:8">
      <c r="A193">
        <v>514</v>
      </c>
      <c r="C193" s="4">
        <v>2</v>
      </c>
      <c r="D193" s="5">
        <v>3</v>
      </c>
      <c r="E193" s="3">
        <v>4</v>
      </c>
    </row>
    <row r="194" spans="1:8">
      <c r="A194">
        <v>515</v>
      </c>
      <c r="C194" s="4">
        <v>2</v>
      </c>
      <c r="D194" s="5">
        <v>3</v>
      </c>
      <c r="E194" s="3">
        <v>4</v>
      </c>
    </row>
    <row r="195" spans="1:8">
      <c r="A195">
        <v>516</v>
      </c>
      <c r="C195" s="4">
        <v>2</v>
      </c>
      <c r="D195" s="5">
        <v>3</v>
      </c>
      <c r="E195" s="3">
        <v>4</v>
      </c>
    </row>
    <row r="196" spans="1:8">
      <c r="A196">
        <v>517</v>
      </c>
      <c r="C196" s="4">
        <v>2</v>
      </c>
      <c r="D196" s="5">
        <v>3</v>
      </c>
      <c r="E196" s="3">
        <v>4</v>
      </c>
    </row>
    <row r="197" spans="1:8">
      <c r="A197">
        <v>518</v>
      </c>
      <c r="C197" s="4">
        <v>2</v>
      </c>
      <c r="D197" s="5">
        <v>3</v>
      </c>
      <c r="E197" s="3">
        <v>4</v>
      </c>
    </row>
    <row r="198" spans="1:8">
      <c r="A198">
        <v>519</v>
      </c>
      <c r="C198" s="4">
        <v>2</v>
      </c>
      <c r="D198" s="5">
        <v>3</v>
      </c>
    </row>
    <row r="199" spans="1:8">
      <c r="A199">
        <v>520</v>
      </c>
      <c r="C199" s="4">
        <v>2</v>
      </c>
      <c r="D199" s="5">
        <v>3</v>
      </c>
    </row>
    <row r="200" spans="1:8">
      <c r="A200">
        <v>521</v>
      </c>
      <c r="C200" s="4">
        <v>2</v>
      </c>
      <c r="D200" s="5">
        <v>3</v>
      </c>
    </row>
    <row r="201" spans="1:8">
      <c r="A201">
        <v>522</v>
      </c>
      <c r="C201" s="4">
        <v>2</v>
      </c>
      <c r="D201" s="5">
        <v>3</v>
      </c>
    </row>
    <row r="202" spans="1:8">
      <c r="A202">
        <v>523</v>
      </c>
      <c r="C202" s="4">
        <v>2</v>
      </c>
      <c r="D202" s="5">
        <v>3</v>
      </c>
    </row>
    <row r="203" spans="1:8">
      <c r="A203">
        <v>524</v>
      </c>
      <c r="B203" s="2">
        <v>1</v>
      </c>
      <c r="C203" s="4">
        <v>2</v>
      </c>
      <c r="D203" s="5">
        <v>3</v>
      </c>
    </row>
    <row r="204" spans="1:8">
      <c r="A204">
        <v>525</v>
      </c>
      <c r="B204" s="2">
        <v>1</v>
      </c>
      <c r="C204" s="4">
        <v>2</v>
      </c>
      <c r="D204" s="5">
        <v>3</v>
      </c>
    </row>
    <row r="205" spans="1:8">
      <c r="A205">
        <v>526</v>
      </c>
      <c r="B205" s="2">
        <v>1</v>
      </c>
      <c r="D205" s="5">
        <v>3</v>
      </c>
    </row>
    <row r="206" spans="1:8">
      <c r="A206">
        <v>527</v>
      </c>
      <c r="B206" s="2">
        <v>1</v>
      </c>
      <c r="D206" s="5">
        <v>3</v>
      </c>
    </row>
    <row r="207" spans="1:8">
      <c r="A207">
        <v>528</v>
      </c>
      <c r="B207" s="2">
        <v>1</v>
      </c>
      <c r="D207" s="5">
        <v>3</v>
      </c>
    </row>
    <row r="208" spans="1:8">
      <c r="A208">
        <v>529</v>
      </c>
      <c r="B208" s="2">
        <v>1</v>
      </c>
      <c r="D208" s="5">
        <v>3</v>
      </c>
      <c r="E208" s="6"/>
      <c r="H208" s="3" t="s">
        <v>233</v>
      </c>
    </row>
    <row r="209" spans="1:8">
      <c r="A209">
        <v>530</v>
      </c>
      <c r="B209" s="2">
        <v>1</v>
      </c>
      <c r="D209" s="5">
        <v>3</v>
      </c>
      <c r="E209" s="6"/>
      <c r="H209" s="3" t="s">
        <v>233</v>
      </c>
    </row>
    <row r="210" spans="1:8">
      <c r="A210">
        <v>531</v>
      </c>
      <c r="B210" s="2">
        <v>1</v>
      </c>
      <c r="E210" s="6"/>
      <c r="H210" s="3" t="s">
        <v>233</v>
      </c>
    </row>
    <row r="211" spans="1:8">
      <c r="A211">
        <v>532</v>
      </c>
      <c r="B211" s="2">
        <v>1</v>
      </c>
      <c r="E211" s="6"/>
      <c r="H211" s="3" t="s">
        <v>233</v>
      </c>
    </row>
    <row r="212" spans="1:8">
      <c r="A212">
        <v>533</v>
      </c>
      <c r="B212" s="2">
        <v>1</v>
      </c>
      <c r="E212" s="6"/>
      <c r="H212" s="3" t="s">
        <v>233</v>
      </c>
    </row>
    <row r="213" spans="1:8">
      <c r="A213">
        <v>534</v>
      </c>
      <c r="B213" s="2">
        <v>1</v>
      </c>
      <c r="E213" s="6"/>
      <c r="H213" s="3" t="s">
        <v>233</v>
      </c>
    </row>
    <row r="214" spans="1:8">
      <c r="A214">
        <v>535</v>
      </c>
      <c r="B214" s="2">
        <v>1</v>
      </c>
      <c r="E214" s="6"/>
      <c r="H214" s="3" t="s">
        <v>233</v>
      </c>
    </row>
    <row r="215" spans="1:8">
      <c r="A215">
        <v>536</v>
      </c>
      <c r="B215" s="2">
        <v>1</v>
      </c>
      <c r="C215" s="4">
        <v>2</v>
      </c>
      <c r="E215" s="6"/>
      <c r="H215" s="3" t="s">
        <v>233</v>
      </c>
    </row>
    <row r="216" spans="1:8">
      <c r="A216">
        <v>537</v>
      </c>
      <c r="C216" s="4">
        <v>2</v>
      </c>
      <c r="E216" s="6"/>
      <c r="H216" s="3" t="s">
        <v>233</v>
      </c>
    </row>
    <row r="217" spans="1:8">
      <c r="A217">
        <v>538</v>
      </c>
      <c r="C217" s="4">
        <v>2</v>
      </c>
      <c r="E217" s="6"/>
      <c r="H217" s="3" t="s">
        <v>233</v>
      </c>
    </row>
    <row r="218" spans="1:8">
      <c r="A218">
        <v>539</v>
      </c>
      <c r="C218" s="4">
        <v>2</v>
      </c>
      <c r="E218" s="6"/>
      <c r="H218" s="3" t="s">
        <v>233</v>
      </c>
    </row>
    <row r="219" spans="1:8">
      <c r="A219">
        <v>540</v>
      </c>
      <c r="C219" s="4">
        <v>2</v>
      </c>
      <c r="D219" s="5">
        <v>3</v>
      </c>
      <c r="E219" s="6"/>
      <c r="H219" s="3" t="s">
        <v>233</v>
      </c>
    </row>
    <row r="220" spans="1:8">
      <c r="A220">
        <v>541</v>
      </c>
      <c r="C220" s="4">
        <v>2</v>
      </c>
      <c r="D220" s="5">
        <v>3</v>
      </c>
      <c r="E220" s="6"/>
      <c r="H220" s="3" t="s">
        <v>233</v>
      </c>
    </row>
    <row r="221" spans="1:8">
      <c r="A221">
        <v>542</v>
      </c>
      <c r="F22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A14"/>
  <sheetViews>
    <sheetView workbookViewId="0">
      <selection activeCell="EC1" sqref="EC1:EE3"/>
    </sheetView>
  </sheetViews>
  <sheetFormatPr defaultRowHeight="15"/>
  <cols>
    <col min="1" max="8" width="10" bestFit="1" customWidth="1"/>
    <col min="9" max="9" width="6.5703125" bestFit="1" customWidth="1"/>
    <col min="11" max="11" width="16.140625" bestFit="1" customWidth="1"/>
    <col min="12" max="12" width="15.85546875" bestFit="1" customWidth="1"/>
    <col min="13" max="13" width="16.28515625" bestFit="1" customWidth="1"/>
    <col min="14" max="14" width="16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6.140625" bestFit="1" customWidth="1"/>
    <col min="22" max="22" width="15.85546875" bestFit="1" customWidth="1"/>
    <col min="23" max="23" width="16.28515625" bestFit="1" customWidth="1"/>
    <col min="24" max="24" width="16" bestFit="1" customWidth="1"/>
    <col min="26" max="26" width="16.140625" bestFit="1" customWidth="1"/>
    <col min="27" max="27" width="15.85546875" bestFit="1" customWidth="1"/>
    <col min="28" max="28" width="16.28515625" bestFit="1" customWidth="1"/>
    <col min="29" max="29" width="16" bestFit="1" customWidth="1"/>
    <col min="31" max="31" width="20.42578125" bestFit="1" customWidth="1"/>
    <col min="32" max="32" width="20.140625" bestFit="1" customWidth="1"/>
    <col min="33" max="33" width="20.5703125" bestFit="1" customWidth="1"/>
    <col min="34" max="34" width="20.28515625" bestFit="1" customWidth="1"/>
    <col min="36" max="36" width="20.42578125" bestFit="1" customWidth="1"/>
    <col min="37" max="37" width="20.140625" bestFit="1" customWidth="1"/>
    <col min="38" max="38" width="20.5703125" bestFit="1" customWidth="1"/>
    <col min="39" max="39" width="20.28515625" bestFit="1" customWidth="1"/>
    <col min="41" max="41" width="21.85546875" bestFit="1" customWidth="1"/>
    <col min="42" max="42" width="21.5703125" bestFit="1" customWidth="1"/>
    <col min="43" max="43" width="22" bestFit="1" customWidth="1"/>
    <col min="44" max="44" width="21.7109375" bestFit="1" customWidth="1"/>
    <col min="46" max="46" width="19.42578125" bestFit="1" customWidth="1"/>
    <col min="48" max="51" width="12" bestFit="1" customWidth="1"/>
    <col min="53" max="56" width="12" bestFit="1" customWidth="1"/>
    <col min="58" max="58" width="19" bestFit="1" customWidth="1"/>
    <col min="59" max="59" width="18.28515625" bestFit="1" customWidth="1"/>
    <col min="61" max="61" width="18.42578125" bestFit="1" customWidth="1"/>
    <col min="62" max="62" width="17.7109375" bestFit="1" customWidth="1"/>
    <col min="64" max="64" width="16.42578125" bestFit="1" customWidth="1"/>
    <col min="65" max="65" width="15.28515625" bestFit="1" customWidth="1"/>
    <col min="67" max="68" width="17.5703125" bestFit="1" customWidth="1"/>
    <col min="70" max="70" width="18" bestFit="1" customWidth="1"/>
    <col min="71" max="71" width="17.7109375" bestFit="1" customWidth="1"/>
    <col min="73" max="73" width="6.42578125" bestFit="1" customWidth="1"/>
    <col min="74" max="74" width="15.5703125" bestFit="1" customWidth="1"/>
    <col min="75" max="75" width="16" bestFit="1" customWidth="1"/>
    <col min="76" max="76" width="15.7109375" bestFit="1" customWidth="1"/>
    <col min="77" max="77" width="6.140625" bestFit="1" customWidth="1"/>
    <col min="78" max="78" width="15.5703125" bestFit="1" customWidth="1"/>
    <col min="79" max="79" width="15.7109375" bestFit="1" customWidth="1"/>
    <col min="80" max="80" width="15.42578125" bestFit="1" customWidth="1"/>
    <col min="81" max="81" width="6.5703125" bestFit="1" customWidth="1"/>
    <col min="82" max="82" width="16" bestFit="1" customWidth="1"/>
    <col min="83" max="83" width="15.7109375" bestFit="1" customWidth="1"/>
    <col min="84" max="84" width="15.85546875" bestFit="1" customWidth="1"/>
    <col min="85" max="85" width="6.28515625" bestFit="1" customWidth="1"/>
    <col min="86" max="86" width="15.7109375" bestFit="1" customWidth="1"/>
    <col min="87" max="87" width="15.42578125" bestFit="1" customWidth="1"/>
    <col min="88" max="88" width="15.85546875" bestFit="1" customWidth="1"/>
    <col min="90" max="90" width="5.5703125" bestFit="1" customWidth="1"/>
    <col min="91" max="91" width="14.7109375" bestFit="1" customWidth="1"/>
    <col min="92" max="92" width="15.140625" bestFit="1" customWidth="1"/>
    <col min="93" max="93" width="14.85546875" bestFit="1" customWidth="1"/>
    <col min="94" max="94" width="5.28515625" bestFit="1" customWidth="1"/>
    <col min="95" max="95" width="14.7109375" bestFit="1" customWidth="1"/>
    <col min="96" max="96" width="14.85546875" bestFit="1" customWidth="1"/>
    <col min="97" max="97" width="14.5703125" bestFit="1" customWidth="1"/>
    <col min="98" max="98" width="5.7109375" bestFit="1" customWidth="1"/>
    <col min="99" max="99" width="15.140625" bestFit="1" customWidth="1"/>
    <col min="100" max="100" width="14.85546875" bestFit="1" customWidth="1"/>
    <col min="101" max="101" width="15" bestFit="1" customWidth="1"/>
    <col min="102" max="102" width="5.42578125" bestFit="1" customWidth="1"/>
    <col min="103" max="103" width="14.85546875" bestFit="1" customWidth="1"/>
    <col min="104" max="104" width="14.5703125" bestFit="1" customWidth="1"/>
    <col min="105" max="105" width="15" bestFit="1" customWidth="1"/>
    <col min="107" max="107" width="14.28515625" bestFit="1" customWidth="1"/>
    <col min="108" max="108" width="14.7109375" bestFit="1" customWidth="1"/>
    <col min="109" max="109" width="14.42578125" bestFit="1" customWidth="1"/>
    <col min="110" max="110" width="14.28515625" bestFit="1" customWidth="1"/>
    <col min="111" max="111" width="14.42578125" bestFit="1" customWidth="1"/>
    <col min="112" max="112" width="14.140625" bestFit="1" customWidth="1"/>
    <col min="113" max="113" width="14.7109375" bestFit="1" customWidth="1"/>
    <col min="114" max="114" width="14.42578125" bestFit="1" customWidth="1"/>
    <col min="115" max="115" width="14.5703125" bestFit="1" customWidth="1"/>
    <col min="116" max="116" width="14.42578125" bestFit="1" customWidth="1"/>
    <col min="117" max="117" width="14.140625" bestFit="1" customWidth="1"/>
    <col min="118" max="118" width="14.5703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280</v>
      </c>
      <c r="AP1" t="s">
        <v>281</v>
      </c>
      <c r="AQ1" t="s">
        <v>282</v>
      </c>
      <c r="AR1" t="s">
        <v>283</v>
      </c>
      <c r="AT1" t="s">
        <v>284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302</v>
      </c>
      <c r="BS1" t="s">
        <v>303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>
      <c r="A2">
        <v>24.433443</v>
      </c>
      <c r="B2">
        <v>11.902161</v>
      </c>
      <c r="C2">
        <v>34.365752999999998</v>
      </c>
      <c r="D2">
        <v>9.8521479999999997</v>
      </c>
      <c r="E2" s="1">
        <v>23.638870000000001</v>
      </c>
      <c r="F2" s="1">
        <v>12.973001999999999</v>
      </c>
      <c r="G2" s="1">
        <v>15.825518000000001</v>
      </c>
      <c r="H2" s="1">
        <v>10.219313</v>
      </c>
      <c r="K2">
        <f>(10/60)</f>
        <v>0.16666666666666666</v>
      </c>
      <c r="L2">
        <f>(9/60)</f>
        <v>0.15</v>
      </c>
      <c r="M2" s="1">
        <f>(11/60)</f>
        <v>0.18333333333333332</v>
      </c>
      <c r="N2" s="1">
        <f>(9/60)</f>
        <v>0.15</v>
      </c>
      <c r="P2">
        <f>(12/60)</f>
        <v>0.2</v>
      </c>
      <c r="Q2">
        <f>(12/60)</f>
        <v>0.2</v>
      </c>
      <c r="R2" s="1">
        <f>(11/60)</f>
        <v>0.18333333333333332</v>
      </c>
      <c r="S2" s="1">
        <f>(12/60)</f>
        <v>0.2</v>
      </c>
      <c r="U2">
        <f>0.166666666666667+0.2</f>
        <v>0.36666666666666703</v>
      </c>
      <c r="V2">
        <f>0.15+0.2</f>
        <v>0.35</v>
      </c>
      <c r="W2" s="1">
        <f>0.183333333333333+0.183333333333333</f>
        <v>0.36666666666666597</v>
      </c>
      <c r="X2" s="1">
        <f>0.15+0.2</f>
        <v>0.35</v>
      </c>
      <c r="Z2">
        <f>SQRT((ABS($A$3-$A$2)^2+(ABS($B$3-$B$2)^2)))</f>
        <v>19.179389737676015</v>
      </c>
      <c r="AA2">
        <f>SQRT((ABS($C$3-$C$2)^2+(ABS($D$3-$D$2)^2)))</f>
        <v>17.951492311259507</v>
      </c>
      <c r="AB2" s="1">
        <f>SQRT((ABS($E$3-$E$2)^2+(ABS($F$3-$F$2)^2)))</f>
        <v>19.496814590735223</v>
      </c>
      <c r="AC2" s="1">
        <f>SQRT((ABS($G$3-$G$2)^2+(ABS($H$3-$H$2)^2)))</f>
        <v>18.496883449373623</v>
      </c>
      <c r="AE2">
        <f>(COUNTA(U2:U12)/SUM(U2:U12))</f>
        <v>2.4137931034482749</v>
      </c>
      <c r="AF2">
        <f>(COUNTA(V2:V12)/SUM(V2:V12))</f>
        <v>2.3809523809523814</v>
      </c>
      <c r="AG2">
        <f>(COUNTA(W2:W12)/SUM(W2:W12))</f>
        <v>2.4590163934426257</v>
      </c>
      <c r="AH2">
        <f>(COUNTA(X2:X12)/SUM(X2:X12))</f>
        <v>2.4418604651162772</v>
      </c>
      <c r="AJ2">
        <f>1/0.366666666666667</f>
        <v>2.7272727272727249</v>
      </c>
      <c r="AK2">
        <f>1/0.35</f>
        <v>2.8571428571428572</v>
      </c>
      <c r="AL2" s="1">
        <f>1/0.366666666666666</f>
        <v>2.7272727272727324</v>
      </c>
      <c r="AM2" s="1">
        <f>1/0.35</f>
        <v>2.8571428571428572</v>
      </c>
      <c r="AO2">
        <f>$Z2/$U2</f>
        <v>52.307426557298172</v>
      </c>
      <c r="AP2">
        <f>$AA2/$V2</f>
        <v>51.289978032170026</v>
      </c>
      <c r="AQ2" s="1">
        <f>$AB2/$W2</f>
        <v>53.173130702005253</v>
      </c>
      <c r="AR2" s="1">
        <f>$AC2/$X2</f>
        <v>52.848238426781784</v>
      </c>
      <c r="AT2">
        <f>AT4/AT6</f>
        <v>37.439368203091355</v>
      </c>
      <c r="AV2">
        <f>((0.166666666666667/0.366666666666667)*100)</f>
        <v>45.454545454545503</v>
      </c>
      <c r="AW2">
        <f>((0.15/0.35)*100)</f>
        <v>42.857142857142861</v>
      </c>
      <c r="AX2" s="1">
        <f>((0.183333333333333/0.366666666666666)*100)</f>
        <v>50</v>
      </c>
      <c r="AY2" s="1">
        <f>((0.15/0.35)*100)</f>
        <v>42.857142857142861</v>
      </c>
      <c r="BA2">
        <f>((0.2/0.366666666666667)*100)</f>
        <v>54.545454545454511</v>
      </c>
      <c r="BB2">
        <f>((0.2/0.35)*100)</f>
        <v>57.142857142857153</v>
      </c>
      <c r="BC2" s="1">
        <f>((0.183333333333333/0.366666666666666)*100)</f>
        <v>50</v>
      </c>
      <c r="BD2" s="1">
        <f>((0.2/0.35)*100)</f>
        <v>57.142857142857153</v>
      </c>
      <c r="BF2">
        <f>ABS($B$2-$D$2)</f>
        <v>2.0500129999999999</v>
      </c>
      <c r="BG2" s="1">
        <f>ABS($F$2-$H$2)</f>
        <v>2.7536889999999996</v>
      </c>
      <c r="BL2" s="1">
        <f>SQRT((ABS($A$2-$E$2)^2+(ABS($B$2-$F$2)^2)))</f>
        <v>1.33343417520701</v>
      </c>
      <c r="BM2" s="1">
        <f>SQRT((ABS($C$2-$G$3)^2+(ABS($D$2-$H$3)^2)))</f>
        <v>0.554656430524338</v>
      </c>
      <c r="BO2" s="1">
        <f>SQRT((ABS($A$2-$E$2)^2+(ABS($B$2-$F$2)^2)))</f>
        <v>1.33343417520701</v>
      </c>
      <c r="BP2" s="1">
        <f>SQRT((ABS($C$2-$G$3)^2+(ABS($D$2-$H$3)^2)))</f>
        <v>0.554656430524338</v>
      </c>
      <c r="BR2">
        <f>DEGREES(ACOS((11.275272239079^2+19.4968145907352^2-9.18262645487798^2)/(2*11.275272239079*19.4968145907352)))</f>
        <v>15.855181292933917</v>
      </c>
      <c r="BS2">
        <f>DEGREES(ACOS((9.18262645487798^2+17.0915453642682^2-9.21881102551051^2)/(2*9.18262645487798*17.0915453642682)))</f>
        <v>21.794029748753204</v>
      </c>
      <c r="BU2">
        <v>10</v>
      </c>
      <c r="BV2">
        <v>0</v>
      </c>
      <c r="BW2">
        <v>1</v>
      </c>
      <c r="BX2">
        <v>6</v>
      </c>
      <c r="BY2">
        <v>9</v>
      </c>
      <c r="BZ2">
        <v>0</v>
      </c>
      <c r="CA2">
        <v>9</v>
      </c>
      <c r="CB2">
        <v>1</v>
      </c>
      <c r="CC2">
        <v>11</v>
      </c>
      <c r="CD2">
        <v>1</v>
      </c>
      <c r="CE2">
        <v>9</v>
      </c>
      <c r="CF2">
        <v>1</v>
      </c>
      <c r="CG2">
        <v>9</v>
      </c>
      <c r="CH2">
        <v>6</v>
      </c>
      <c r="CI2">
        <v>1</v>
      </c>
      <c r="CJ2">
        <v>1</v>
      </c>
      <c r="CL2">
        <v>12</v>
      </c>
      <c r="CM2">
        <v>0</v>
      </c>
      <c r="CN2">
        <v>0</v>
      </c>
      <c r="CO2">
        <v>8</v>
      </c>
      <c r="CP2">
        <v>12</v>
      </c>
      <c r="CQ2">
        <v>2</v>
      </c>
      <c r="CR2">
        <v>11</v>
      </c>
      <c r="CS2">
        <v>4</v>
      </c>
      <c r="CT2">
        <v>11</v>
      </c>
      <c r="CU2">
        <v>2</v>
      </c>
      <c r="CV2">
        <v>11</v>
      </c>
      <c r="CW2">
        <v>3</v>
      </c>
      <c r="CX2">
        <v>12</v>
      </c>
      <c r="CY2">
        <v>8</v>
      </c>
      <c r="CZ2">
        <v>4</v>
      </c>
      <c r="DA2">
        <v>3</v>
      </c>
      <c r="DC2">
        <f>((0/10)*100)</f>
        <v>0</v>
      </c>
      <c r="DD2">
        <f>((1/10)*100)</f>
        <v>10</v>
      </c>
      <c r="DE2">
        <f>((6/10)*100)</f>
        <v>60</v>
      </c>
      <c r="DF2">
        <f>((0/9)*100)</f>
        <v>0</v>
      </c>
      <c r="DG2">
        <f>((9/9)*100)</f>
        <v>100</v>
      </c>
      <c r="DH2">
        <f>((1/9)*100)</f>
        <v>11.111111111111111</v>
      </c>
      <c r="DI2">
        <f>((1/11)*100)</f>
        <v>9.0909090909090917</v>
      </c>
      <c r="DJ2">
        <f>((9/11)*100)</f>
        <v>81.818181818181827</v>
      </c>
      <c r="DK2">
        <f>((1/11)*100)</f>
        <v>9.0909090909090917</v>
      </c>
      <c r="DL2">
        <f>((6/9)*100)</f>
        <v>66.666666666666657</v>
      </c>
      <c r="DM2">
        <f>((1/9)*100)</f>
        <v>11.111111111111111</v>
      </c>
      <c r="DN2">
        <f>((1/9)*100)</f>
        <v>11.111111111111111</v>
      </c>
      <c r="DP2">
        <f>((0/12)*100)</f>
        <v>0</v>
      </c>
      <c r="DQ2">
        <f>((0/12)*100)</f>
        <v>0</v>
      </c>
      <c r="DR2">
        <f>((8/12)*100)</f>
        <v>66.666666666666657</v>
      </c>
      <c r="DS2">
        <f>((2/12)*100)</f>
        <v>16.666666666666664</v>
      </c>
      <c r="DT2">
        <f>((11/12)*100)</f>
        <v>91.666666666666657</v>
      </c>
      <c r="DU2">
        <f>((4/12)*100)</f>
        <v>33.333333333333329</v>
      </c>
      <c r="DV2">
        <f>((2/11)*100)</f>
        <v>18.181818181818183</v>
      </c>
      <c r="DW2">
        <f>((11/11)*100)</f>
        <v>100</v>
      </c>
      <c r="DX2">
        <f>((3/11)*100)</f>
        <v>27.27272727272727</v>
      </c>
      <c r="DY2">
        <f>((8/12)*100)</f>
        <v>66.666666666666657</v>
      </c>
      <c r="DZ2">
        <f>((4/12)*100)</f>
        <v>33.333333333333329</v>
      </c>
      <c r="EA2">
        <f>((3/12)*100)</f>
        <v>25</v>
      </c>
    </row>
    <row r="3" spans="1:131">
      <c r="A3">
        <v>43.569729000000002</v>
      </c>
      <c r="B3">
        <v>10.617035</v>
      </c>
      <c r="C3">
        <v>52.177753000000003</v>
      </c>
      <c r="D3">
        <v>7.618601</v>
      </c>
      <c r="E3">
        <v>43.106254999999997</v>
      </c>
      <c r="F3">
        <v>11.902161</v>
      </c>
      <c r="G3">
        <v>34.299613999999998</v>
      </c>
      <c r="H3">
        <v>9.3014489999999999</v>
      </c>
      <c r="K3">
        <f>(10/60)</f>
        <v>0.16666666666666666</v>
      </c>
      <c r="N3">
        <f>(10/60)</f>
        <v>0.16666666666666666</v>
      </c>
      <c r="P3">
        <f>(12/60)</f>
        <v>0.2</v>
      </c>
      <c r="Q3">
        <f>(13/60)</f>
        <v>0.21666666666666667</v>
      </c>
      <c r="R3">
        <f>(13/60)</f>
        <v>0.21666666666666667</v>
      </c>
      <c r="S3">
        <f>(13/60)</f>
        <v>0.21666666666666667</v>
      </c>
      <c r="U3">
        <f>0.166666666666667+0.2</f>
        <v>0.36666666666666703</v>
      </c>
      <c r="X3">
        <f>0.166666666666667+0.216666666666667</f>
        <v>0.38333333333333397</v>
      </c>
      <c r="Z3">
        <f>SQRT((ABS($A$4-$A$3)^2+(ABS($B$4-$B$3)^2)))</f>
        <v>16.816726206559466</v>
      </c>
      <c r="AC3">
        <f>SQRT((ABS($G$4-$G$3)^2+(ABS($H$4-$H$3)^2)))</f>
        <v>17.091545364268178</v>
      </c>
      <c r="AJ3">
        <f>1/0.366666666666667</f>
        <v>2.7272727272727249</v>
      </c>
      <c r="AM3">
        <f>1/0.383333333333334</f>
        <v>2.6086956521739082</v>
      </c>
      <c r="AO3">
        <f>$Z3/$U3</f>
        <v>45.863798745162136</v>
      </c>
      <c r="AR3">
        <f>$AC3/$X3</f>
        <v>44.586640080699524</v>
      </c>
      <c r="AT3" t="s">
        <v>285</v>
      </c>
      <c r="AV3">
        <f>((0.166666666666667/0.366666666666667)*100)</f>
        <v>45.454545454545503</v>
      </c>
      <c r="AY3">
        <f>((0.166666666666667/0.383333333333334)*100)</f>
        <v>43.478260869565219</v>
      </c>
      <c r="BA3">
        <f>((0.2/0.366666666666667)*100)</f>
        <v>54.545454545454511</v>
      </c>
      <c r="BD3">
        <f>((0.216666666666667/0.383333333333334)*100)</f>
        <v>56.521739130434767</v>
      </c>
      <c r="BF3">
        <f>ABS($B$3-$D$3)</f>
        <v>2.9984339999999996</v>
      </c>
      <c r="BG3">
        <f>ABS($F$3-$H$3)</f>
        <v>2.6007119999999997</v>
      </c>
      <c r="BL3">
        <f>SQRT((ABS($A$3-$E$3)^2+(ABS($B$3-$F$3)^2)))</f>
        <v>1.3661467653777191</v>
      </c>
      <c r="BO3">
        <f>SQRT((ABS($A$3-$E$3)^2+(ABS($B$3-$F$3)^2)))</f>
        <v>1.3661467653777191</v>
      </c>
      <c r="BP3">
        <f>SQRT((ABS($C$3-$G$4)^2+(ABS($D$3-$H$4)^2)))</f>
        <v>0.86569059325950892</v>
      </c>
      <c r="BU3">
        <v>10</v>
      </c>
      <c r="BV3">
        <v>0</v>
      </c>
      <c r="BW3">
        <v>1</v>
      </c>
      <c r="BX3">
        <v>6</v>
      </c>
      <c r="CG3">
        <v>10</v>
      </c>
      <c r="CH3">
        <v>6</v>
      </c>
      <c r="CI3">
        <v>2</v>
      </c>
      <c r="CJ3">
        <v>0</v>
      </c>
      <c r="CL3">
        <v>12</v>
      </c>
      <c r="CM3">
        <v>3</v>
      </c>
      <c r="CN3">
        <v>2</v>
      </c>
      <c r="CO3">
        <v>9</v>
      </c>
      <c r="CP3">
        <v>13</v>
      </c>
      <c r="CQ3">
        <v>3</v>
      </c>
      <c r="CR3">
        <v>11</v>
      </c>
      <c r="CS3">
        <v>5</v>
      </c>
      <c r="CT3">
        <v>13</v>
      </c>
      <c r="CU3">
        <v>4</v>
      </c>
      <c r="CV3">
        <v>11</v>
      </c>
      <c r="CW3">
        <v>3</v>
      </c>
      <c r="CX3">
        <v>13</v>
      </c>
      <c r="CY3">
        <v>9</v>
      </c>
      <c r="CZ3">
        <v>5</v>
      </c>
      <c r="DA3">
        <v>3</v>
      </c>
      <c r="DC3">
        <f>((0/10)*100)</f>
        <v>0</v>
      </c>
      <c r="DD3">
        <f>((1/10)*100)</f>
        <v>10</v>
      </c>
      <c r="DE3">
        <f>((6/10)*100)</f>
        <v>60</v>
      </c>
      <c r="DL3">
        <f>((6/10)*100)</f>
        <v>60</v>
      </c>
      <c r="DM3">
        <f>((2/10)*100)</f>
        <v>20</v>
      </c>
      <c r="DN3">
        <f>((0/10)*100)</f>
        <v>0</v>
      </c>
      <c r="DP3">
        <f>((3/12)*100)</f>
        <v>25</v>
      </c>
      <c r="DQ3">
        <f>((2/12)*100)</f>
        <v>16.666666666666664</v>
      </c>
      <c r="DR3">
        <f>((9/12)*100)</f>
        <v>75</v>
      </c>
      <c r="DS3">
        <f>((3/13)*100)</f>
        <v>23.076923076923077</v>
      </c>
      <c r="DT3">
        <f>((11/13)*100)</f>
        <v>84.615384615384613</v>
      </c>
      <c r="DU3">
        <f>((5/13)*100)</f>
        <v>38.461538461538467</v>
      </c>
      <c r="DV3">
        <f>((4/13)*100)</f>
        <v>30.76923076923077</v>
      </c>
      <c r="DW3">
        <f>((11/13)*100)</f>
        <v>84.615384615384613</v>
      </c>
      <c r="DX3">
        <f>((3/13)*100)</f>
        <v>23.076923076923077</v>
      </c>
      <c r="DY3">
        <f>((9/13)*100)</f>
        <v>69.230769230769226</v>
      </c>
      <c r="DZ3">
        <f>((5/13)*100)</f>
        <v>38.461538461538467</v>
      </c>
      <c r="EA3">
        <f>((3/13)*100)</f>
        <v>23.076923076923077</v>
      </c>
    </row>
    <row r="4" spans="1:131">
      <c r="A4">
        <v>60.322201</v>
      </c>
      <c r="B4">
        <v>9.1483749999999997</v>
      </c>
      <c r="G4">
        <v>51.316940000000002</v>
      </c>
      <c r="H4">
        <v>7.7103679999999999</v>
      </c>
      <c r="AT4">
        <f>SUM(Z:AC)</f>
        <v>370.64974521060452</v>
      </c>
      <c r="BI4">
        <v>2.4936664999999998</v>
      </c>
      <c r="BJ4" s="1">
        <v>1.9581974999999994</v>
      </c>
    </row>
    <row r="5" spans="1:131">
      <c r="A5" t="s">
        <v>22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AT5" t="s">
        <v>286</v>
      </c>
      <c r="BR5">
        <f>DEGREES(ACOS((6.42633345772105^2+12.3707903242221^2-7.53678446714652^2)/(2*6.42633345772105*12.3707903242221)))</f>
        <v>30.118637873739477</v>
      </c>
      <c r="BS5">
        <f>DEGREES(ACOS((6.82272770427085^2+11.416830871043^2-6.42633345772105^2)/(2*6.82272770427085*11.416830871043)))</f>
        <v>29.496242651445112</v>
      </c>
    </row>
    <row r="6" spans="1:131">
      <c r="A6">
        <v>47.741314000000003</v>
      </c>
      <c r="B6">
        <v>4.9260260000000002</v>
      </c>
      <c r="C6">
        <v>41.186011999999998</v>
      </c>
      <c r="D6">
        <v>7.9245559999999999</v>
      </c>
      <c r="E6">
        <v>48.734504999999999</v>
      </c>
      <c r="F6">
        <v>4.6200710000000003</v>
      </c>
      <c r="G6">
        <v>54.892569999999999</v>
      </c>
      <c r="H6">
        <v>7.557391</v>
      </c>
      <c r="K6">
        <f>(10/60)</f>
        <v>0.16666666666666666</v>
      </c>
      <c r="L6">
        <f>(8/60)</f>
        <v>0.13333333333333333</v>
      </c>
      <c r="M6">
        <f>(9/60)</f>
        <v>0.15</v>
      </c>
      <c r="N6" s="1">
        <f>(10/60)</f>
        <v>0.16666666666666666</v>
      </c>
      <c r="P6">
        <f>(14/60)</f>
        <v>0.23333333333333334</v>
      </c>
      <c r="Q6">
        <f>(17/60)</f>
        <v>0.28333333333333333</v>
      </c>
      <c r="R6">
        <f>(17/60)</f>
        <v>0.28333333333333333</v>
      </c>
      <c r="S6">
        <f>(15/60)</f>
        <v>0.25</v>
      </c>
      <c r="U6">
        <f>0.166666666666667+0.233333333333333</f>
        <v>0.4</v>
      </c>
      <c r="V6">
        <f>0.133333333333333+0.283333333333333</f>
        <v>0.41666666666666596</v>
      </c>
      <c r="W6">
        <f>0.15+0.283333333333333</f>
        <v>0.43333333333333302</v>
      </c>
      <c r="X6" s="1">
        <f>0.166666666666667+0.25</f>
        <v>0.41666666666666696</v>
      </c>
      <c r="Z6">
        <f>SQRT((ABS($A$7-$A$6)^2+(ABS($B$7-$B$6)^2)))</f>
        <v>12.486959284402349</v>
      </c>
      <c r="AA6">
        <f>SQRT((ABS($C$7-$C$6)^2+(ABS($D$7-$D$6)^2)))</f>
        <v>13.429043896781815</v>
      </c>
      <c r="AB6">
        <f>SQRT((ABS($E$7-$E$6)^2+(ABS($F$7-$F$6)^2)))</f>
        <v>12.370790324222055</v>
      </c>
      <c r="AC6" s="1">
        <f>SQRT((ABS($G$7-$G$6)^2+(ABS($H$7-$H$6)^2)))</f>
        <v>11.416830871042979</v>
      </c>
      <c r="AJ6">
        <f>1/0.4</f>
        <v>2.5</v>
      </c>
      <c r="AK6">
        <f>1/0.416666666666666</f>
        <v>2.4000000000000039</v>
      </c>
      <c r="AL6">
        <f>1/0.433333333333333</f>
        <v>2.3076923076923093</v>
      </c>
      <c r="AM6" s="1">
        <f>1/0.416666666666667</f>
        <v>2.3999999999999981</v>
      </c>
      <c r="AO6">
        <f>$Z6/$U6</f>
        <v>31.217398211005872</v>
      </c>
      <c r="AP6">
        <f>$AA6/$V6</f>
        <v>32.229705352276412</v>
      </c>
      <c r="AQ6">
        <f>$AB6/$W6</f>
        <v>28.547977671281686</v>
      </c>
      <c r="AR6" s="1">
        <f>$AC6/$X6</f>
        <v>27.400394090503131</v>
      </c>
      <c r="AT6">
        <f>SUM(U:X)</f>
        <v>9.9000000000000021</v>
      </c>
      <c r="AV6">
        <f>((0.166666666666667/0.4)*100)</f>
        <v>41.66666666666675</v>
      </c>
      <c r="AW6">
        <f>((0.133333333333333/0.416666666666666)*100)</f>
        <v>31.999999999999968</v>
      </c>
      <c r="AX6">
        <f>((0.15/0.433333333333333)*100)</f>
        <v>34.615384615384642</v>
      </c>
      <c r="AY6" s="1">
        <f>((0.166666666666667/0.416666666666667)*100)</f>
        <v>40.00000000000005</v>
      </c>
      <c r="BA6">
        <f>((0.233333333333333/0.4)*100)</f>
        <v>58.33333333333325</v>
      </c>
      <c r="BB6">
        <f>((0.283333333333333/0.416666666666666)*100)</f>
        <v>68.000000000000028</v>
      </c>
      <c r="BC6">
        <f>((0.283333333333333/0.433333333333333)*100)</f>
        <v>65.384615384615358</v>
      </c>
      <c r="BD6" s="1">
        <f>((0.25/0.416666666666667)*100)</f>
        <v>59.99999999999995</v>
      </c>
      <c r="BF6">
        <f>ABS($B$6-$D$6)</f>
        <v>2.9985299999999997</v>
      </c>
      <c r="BG6">
        <f>ABS($F$6-$H$6)</f>
        <v>2.9373199999999997</v>
      </c>
      <c r="BL6">
        <f>SQRT((ABS($A$6-$E$6)^2+(ABS($B$6-$F$6)^2)))</f>
        <v>1.0392482015890101</v>
      </c>
      <c r="BM6">
        <f>SQRT((ABS($C$6-$G$7)^2+(ABS($D$6-$H$7)^2)))</f>
        <v>2.3567370284164091</v>
      </c>
      <c r="BO6">
        <f>SQRT((ABS($A$6-$E$6)^2+(ABS($B$6-$F$6)^2)))</f>
        <v>1.0392482015890101</v>
      </c>
      <c r="BP6">
        <f>SQRT((ABS($C$6-$G$7)^2+(ABS($D$6-$H$7)^2)))</f>
        <v>2.3567370284164091</v>
      </c>
      <c r="BR6">
        <f>DEGREES(ACOS((8.67632422853515^2+14.0330335382612^2-7.74194981026466^2)/(2*8.67632422853515*14.0330335382612)))</f>
        <v>29.34372359866639</v>
      </c>
      <c r="BS6">
        <f>DEGREES(ACOS((7.53678446714652^2+14.1347408346713^2-8.67632422853515^2)/(2*7.53678446714652*14.1347408346713)))</f>
        <v>31.679134935191481</v>
      </c>
      <c r="BU6">
        <v>10</v>
      </c>
      <c r="BV6">
        <v>0</v>
      </c>
      <c r="BW6">
        <v>4</v>
      </c>
      <c r="BX6">
        <v>3</v>
      </c>
      <c r="BY6">
        <v>8</v>
      </c>
      <c r="BZ6">
        <v>0</v>
      </c>
      <c r="CA6">
        <v>4</v>
      </c>
      <c r="CB6">
        <v>0</v>
      </c>
      <c r="CC6">
        <v>9</v>
      </c>
      <c r="CD6">
        <v>2</v>
      </c>
      <c r="CE6">
        <v>4</v>
      </c>
      <c r="CF6">
        <v>0</v>
      </c>
      <c r="CG6">
        <v>10</v>
      </c>
      <c r="CH6">
        <v>3</v>
      </c>
      <c r="CI6">
        <v>0</v>
      </c>
      <c r="CJ6">
        <v>0</v>
      </c>
      <c r="CL6">
        <v>14</v>
      </c>
      <c r="CM6">
        <v>0</v>
      </c>
      <c r="CN6">
        <v>0</v>
      </c>
      <c r="CO6">
        <v>8</v>
      </c>
      <c r="CP6">
        <v>17</v>
      </c>
      <c r="CQ6">
        <v>7</v>
      </c>
      <c r="CR6">
        <v>13</v>
      </c>
      <c r="CS6">
        <v>7</v>
      </c>
      <c r="CT6">
        <v>17</v>
      </c>
      <c r="CU6">
        <v>11</v>
      </c>
      <c r="CV6">
        <v>13</v>
      </c>
      <c r="CW6">
        <v>7</v>
      </c>
      <c r="CX6">
        <v>15</v>
      </c>
      <c r="CY6">
        <v>8</v>
      </c>
      <c r="CZ6">
        <v>7</v>
      </c>
      <c r="DA6">
        <v>3</v>
      </c>
      <c r="DC6">
        <f>((0/10)*100)</f>
        <v>0</v>
      </c>
      <c r="DD6">
        <f>((4/10)*100)</f>
        <v>40</v>
      </c>
      <c r="DE6">
        <f>((3/10)*100)</f>
        <v>30</v>
      </c>
      <c r="DF6">
        <f>((0/8)*100)</f>
        <v>0</v>
      </c>
      <c r="DG6">
        <f>((4/8)*100)</f>
        <v>50</v>
      </c>
      <c r="DH6">
        <f>((0/8)*100)</f>
        <v>0</v>
      </c>
      <c r="DI6">
        <f>((2/9)*100)</f>
        <v>22.222222222222221</v>
      </c>
      <c r="DJ6">
        <f>((4/9)*100)</f>
        <v>44.444444444444443</v>
      </c>
      <c r="DK6">
        <f>((0/9)*100)</f>
        <v>0</v>
      </c>
      <c r="DL6">
        <f>((3/10)*100)</f>
        <v>30</v>
      </c>
      <c r="DM6">
        <f>((0/10)*100)</f>
        <v>0</v>
      </c>
      <c r="DN6">
        <f>((0/10)*100)</f>
        <v>0</v>
      </c>
      <c r="DP6">
        <f>((0/14)*100)</f>
        <v>0</v>
      </c>
      <c r="DQ6">
        <f>((0/14)*100)</f>
        <v>0</v>
      </c>
      <c r="DR6">
        <f>((8/14)*100)</f>
        <v>57.142857142857139</v>
      </c>
      <c r="DS6">
        <f>((7/17)*100)</f>
        <v>41.17647058823529</v>
      </c>
      <c r="DT6">
        <f>((13/17)*100)</f>
        <v>76.470588235294116</v>
      </c>
      <c r="DU6">
        <f>((7/17)*100)</f>
        <v>41.17647058823529</v>
      </c>
      <c r="DV6">
        <f>((11/17)*100)</f>
        <v>64.705882352941174</v>
      </c>
      <c r="DW6">
        <f>((13/17)*100)</f>
        <v>76.470588235294116</v>
      </c>
      <c r="DX6">
        <f>((7/17)*100)</f>
        <v>41.17647058823529</v>
      </c>
      <c r="DY6">
        <f>((8/15)*100)</f>
        <v>53.333333333333336</v>
      </c>
      <c r="DZ6">
        <f>((7/15)*100)</f>
        <v>46.666666666666664</v>
      </c>
      <c r="EA6">
        <f>((3/15)*100)</f>
        <v>20</v>
      </c>
    </row>
    <row r="7" spans="1:131">
      <c r="A7">
        <v>35.292805000000001</v>
      </c>
      <c r="B7">
        <v>5.9051970000000003</v>
      </c>
      <c r="C7">
        <v>28.075310000000002</v>
      </c>
      <c r="D7">
        <v>10.831223</v>
      </c>
      <c r="E7">
        <v>36.418475999999998</v>
      </c>
      <c r="F7">
        <v>5.7827760000000001</v>
      </c>
      <c r="G7" s="1">
        <v>43.503489999999999</v>
      </c>
      <c r="H7" s="1">
        <v>8.3529309999999999</v>
      </c>
      <c r="K7">
        <f>(10/60)</f>
        <v>0.16666666666666666</v>
      </c>
      <c r="L7">
        <f>(12/60)</f>
        <v>0.2</v>
      </c>
      <c r="M7" s="1">
        <f>(11/60)</f>
        <v>0.18333333333333332</v>
      </c>
      <c r="N7" s="1">
        <f>(11/60)</f>
        <v>0.18333333333333332</v>
      </c>
      <c r="P7">
        <f>(18/60)</f>
        <v>0.3</v>
      </c>
      <c r="Q7">
        <f>(17/60)</f>
        <v>0.28333333333333333</v>
      </c>
      <c r="R7">
        <f>(15/60)</f>
        <v>0.25</v>
      </c>
      <c r="S7" s="1">
        <f>(15/60)</f>
        <v>0.25</v>
      </c>
      <c r="U7">
        <f>0.166666666666667+0.3</f>
        <v>0.46666666666666701</v>
      </c>
      <c r="V7">
        <f>0.2+0.283333333333333</f>
        <v>0.483333333333333</v>
      </c>
      <c r="W7" s="1">
        <f>0.183333333333333+0.25</f>
        <v>0.43333333333333302</v>
      </c>
      <c r="X7" s="1">
        <f>0.183333333333333+0.25</f>
        <v>0.43333333333333302</v>
      </c>
      <c r="Z7">
        <f>SQRT((ABS($A$8-$A$7)^2+(ABS($B$8-$B$7)^2)))</f>
        <v>14.471908477004719</v>
      </c>
      <c r="AA7">
        <f>SQRT((ABS($C$8-$C$7)^2+(ABS($D$8-$D$7)^2)))</f>
        <v>15.585840836772908</v>
      </c>
      <c r="AB7" s="1">
        <f>SQRT((ABS($E$8-$E$7)^2+(ABS($F$8-$F$7)^2)))</f>
        <v>14.033033538261245</v>
      </c>
      <c r="AC7" s="1">
        <f>SQRT((ABS($G$8-$G$7)^2+(ABS($H$8-$H$7)^2)))</f>
        <v>14.134740834671323</v>
      </c>
      <c r="AJ7">
        <f>1/0.466666666666667</f>
        <v>2.1428571428571415</v>
      </c>
      <c r="AK7">
        <f>1/0.483333333333333</f>
        <v>2.0689655172413808</v>
      </c>
      <c r="AL7" s="1">
        <f>1/0.433333333333333</f>
        <v>2.3076923076923093</v>
      </c>
      <c r="AM7" s="1">
        <f>1/0.433333333333333</f>
        <v>2.3076923076923093</v>
      </c>
      <c r="AO7">
        <f>$Z7/$U7</f>
        <v>31.011232450724375</v>
      </c>
      <c r="AP7">
        <f>$AA7/$V7</f>
        <v>32.246567248495694</v>
      </c>
      <c r="AQ7" s="1">
        <f>$AB7/$W7</f>
        <v>32.383923549833668</v>
      </c>
      <c r="AR7" s="1">
        <f>$AC7/$X7</f>
        <v>32.618632695395384</v>
      </c>
      <c r="AV7">
        <f>((0.166666666666667/0.466666666666667)*100)</f>
        <v>35.714285714285758</v>
      </c>
      <c r="AW7">
        <f>((0.2/0.483333333333333)*100)</f>
        <v>41.379310344827616</v>
      </c>
      <c r="AX7" s="1">
        <f>((0.183333333333333/0.433333333333333)*100)</f>
        <v>42.307692307692257</v>
      </c>
      <c r="AY7" s="1">
        <f>((0.183333333333333/0.433333333333333)*100)</f>
        <v>42.307692307692257</v>
      </c>
      <c r="BA7">
        <f>((0.3/0.466666666666667)*100)</f>
        <v>64.285714285714235</v>
      </c>
      <c r="BB7">
        <f>((0.283333333333333/0.483333333333333)*100)</f>
        <v>58.620689655172384</v>
      </c>
      <c r="BC7" s="1">
        <f>((0.25/0.433333333333333)*100)</f>
        <v>57.692307692307729</v>
      </c>
      <c r="BD7" s="1">
        <f>((0.25/0.433333333333333)*100)</f>
        <v>57.692307692307729</v>
      </c>
      <c r="BF7">
        <f>ABS($B$7-$D$7)</f>
        <v>4.9260259999999993</v>
      </c>
      <c r="BG7" s="1">
        <f>ABS($F$7-$H$7)</f>
        <v>2.5701549999999997</v>
      </c>
      <c r="BL7">
        <f>SQRT((ABS($A$7-$E$7)^2+(ABS($B$7-$F$7)^2)))</f>
        <v>1.1323083067265705</v>
      </c>
      <c r="BM7" s="1">
        <f>SQRT((ABS($C$7-$G$8)^2+(ABS($D$7-$H$8)^2)))</f>
        <v>1.6381822218999313</v>
      </c>
      <c r="BO7">
        <f>SQRT((ABS($A$7-$E$7)^2+(ABS($B$7-$F$7)^2)))</f>
        <v>1.1323083067265705</v>
      </c>
      <c r="BP7" s="1">
        <f>SQRT((ABS($C$7-$G$8)^2+(ABS($D$7-$H$8)^2)))</f>
        <v>1.6381822218999313</v>
      </c>
      <c r="BS7">
        <f>DEGREES(ACOS((7.74194981026466^2+16.3886172460662^2-10.4392569186357^2)/(2*7.74194981026466*16.3886172460662)))</f>
        <v>30.097339852945492</v>
      </c>
      <c r="BU7">
        <v>10</v>
      </c>
      <c r="BV7">
        <v>0</v>
      </c>
      <c r="BW7">
        <v>2</v>
      </c>
      <c r="BX7">
        <v>6</v>
      </c>
      <c r="BY7">
        <v>12</v>
      </c>
      <c r="BZ7">
        <v>0</v>
      </c>
      <c r="CA7">
        <v>9</v>
      </c>
      <c r="CB7">
        <v>1</v>
      </c>
      <c r="CC7">
        <v>11</v>
      </c>
      <c r="CD7">
        <v>1</v>
      </c>
      <c r="CE7">
        <v>9</v>
      </c>
      <c r="CF7">
        <v>0</v>
      </c>
      <c r="CG7">
        <v>11</v>
      </c>
      <c r="CH7">
        <v>6</v>
      </c>
      <c r="CI7">
        <v>1</v>
      </c>
      <c r="CJ7">
        <v>0</v>
      </c>
      <c r="CL7">
        <v>18</v>
      </c>
      <c r="CM7">
        <v>10</v>
      </c>
      <c r="CN7">
        <v>11</v>
      </c>
      <c r="CO7">
        <v>11</v>
      </c>
      <c r="CP7">
        <v>17</v>
      </c>
      <c r="CQ7">
        <v>7</v>
      </c>
      <c r="CR7">
        <v>12</v>
      </c>
      <c r="CS7">
        <v>7</v>
      </c>
      <c r="CT7">
        <v>15</v>
      </c>
      <c r="CU7">
        <v>7</v>
      </c>
      <c r="CV7">
        <v>12</v>
      </c>
      <c r="CW7">
        <v>4</v>
      </c>
      <c r="CX7">
        <v>15</v>
      </c>
      <c r="CY7">
        <v>11</v>
      </c>
      <c r="CZ7">
        <v>7</v>
      </c>
      <c r="DA7">
        <v>6</v>
      </c>
      <c r="DC7">
        <f>((0/10)*100)</f>
        <v>0</v>
      </c>
      <c r="DD7">
        <f>((2/10)*100)</f>
        <v>20</v>
      </c>
      <c r="DE7">
        <f>((6/10)*100)</f>
        <v>60</v>
      </c>
      <c r="DF7">
        <f>((0/12)*100)</f>
        <v>0</v>
      </c>
      <c r="DG7">
        <f>((9/12)*100)</f>
        <v>75</v>
      </c>
      <c r="DH7">
        <f>((1/12)*100)</f>
        <v>8.3333333333333321</v>
      </c>
      <c r="DI7">
        <f>((1/11)*100)</f>
        <v>9.0909090909090917</v>
      </c>
      <c r="DJ7">
        <f>((9/11)*100)</f>
        <v>81.818181818181827</v>
      </c>
      <c r="DK7">
        <f>((0/11)*100)</f>
        <v>0</v>
      </c>
      <c r="DL7">
        <f>((6/11)*100)</f>
        <v>54.54545454545454</v>
      </c>
      <c r="DM7">
        <f>((1/11)*100)</f>
        <v>9.0909090909090917</v>
      </c>
      <c r="DN7">
        <f>((0/11)*100)</f>
        <v>0</v>
      </c>
      <c r="DP7">
        <f>((10/18)*100)</f>
        <v>55.555555555555557</v>
      </c>
      <c r="DQ7">
        <f>((11/18)*100)</f>
        <v>61.111111111111114</v>
      </c>
      <c r="DR7">
        <f>((11/18)*100)</f>
        <v>61.111111111111114</v>
      </c>
      <c r="DS7">
        <f>((7/17)*100)</f>
        <v>41.17647058823529</v>
      </c>
      <c r="DT7">
        <f>((12/17)*100)</f>
        <v>70.588235294117652</v>
      </c>
      <c r="DU7">
        <f>((7/17)*100)</f>
        <v>41.17647058823529</v>
      </c>
      <c r="DV7">
        <f>((7/15)*100)</f>
        <v>46.666666666666664</v>
      </c>
      <c r="DW7">
        <f>((12/15)*100)</f>
        <v>80</v>
      </c>
      <c r="DX7">
        <f>((4/15)*100)</f>
        <v>26.666666666666668</v>
      </c>
      <c r="DY7">
        <f>((11/15)*100)</f>
        <v>73.333333333333329</v>
      </c>
      <c r="DZ7">
        <f>((7/15)*100)</f>
        <v>46.666666666666664</v>
      </c>
      <c r="EA7">
        <f>((6/15)*100)</f>
        <v>40</v>
      </c>
    </row>
    <row r="8" spans="1:131">
      <c r="A8">
        <v>21.25515</v>
      </c>
      <c r="B8">
        <v>9.4237730000000006</v>
      </c>
      <c r="C8">
        <v>12.514747</v>
      </c>
      <c r="D8">
        <v>11.718529999999999</v>
      </c>
      <c r="E8" s="1">
        <v>22.579439000000001</v>
      </c>
      <c r="F8" s="1">
        <v>8.1080900000000007</v>
      </c>
      <c r="G8">
        <v>29.664455</v>
      </c>
      <c r="H8">
        <v>11.229041</v>
      </c>
      <c r="K8">
        <f>(11/60)</f>
        <v>0.18333333333333332</v>
      </c>
      <c r="N8">
        <f>(10/60)</f>
        <v>0.16666666666666666</v>
      </c>
      <c r="P8">
        <f>(17/60)</f>
        <v>0.28333333333333333</v>
      </c>
      <c r="Q8">
        <f>(14/60)</f>
        <v>0.23333333333333334</v>
      </c>
      <c r="S8">
        <f>(16/60)</f>
        <v>0.26666666666666666</v>
      </c>
      <c r="U8">
        <f>0.183333333333333+0.283333333333333</f>
        <v>0.46666666666666601</v>
      </c>
      <c r="X8">
        <f>0.166666666666667+0.266666666666667</f>
        <v>0.43333333333333401</v>
      </c>
      <c r="Z8">
        <f>SQRT((ABS($A$9-$A$8)^2+(ABS($B$9-$B$8)^2)))</f>
        <v>15.561743474937536</v>
      </c>
      <c r="AC8">
        <f>SQRT((ABS($G$9-$G$8)^2+(ABS($H$9-$H$8)^2)))</f>
        <v>16.388617246066158</v>
      </c>
      <c r="AJ8">
        <f>1/0.466666666666666</f>
        <v>2.1428571428571459</v>
      </c>
      <c r="AM8">
        <f>1/0.433333333333334</f>
        <v>2.3076923076923039</v>
      </c>
      <c r="AO8">
        <f>$Z8/$U8</f>
        <v>33.346593160580483</v>
      </c>
      <c r="AR8">
        <f>$AC8/$X8</f>
        <v>37.819885952460304</v>
      </c>
      <c r="AV8">
        <f>((0.183333333333333/0.466666666666666)*100)</f>
        <v>39.28571428571427</v>
      </c>
      <c r="AY8">
        <f>((0.166666666666667/0.433333333333334)*100)</f>
        <v>38.461538461538474</v>
      </c>
      <c r="BA8">
        <f>((0.283333333333333/0.466666666666666)*100)</f>
        <v>60.71428571428573</v>
      </c>
      <c r="BD8">
        <f>((0.266666666666667/0.433333333333334)*100)</f>
        <v>61.538461538461519</v>
      </c>
      <c r="BF8">
        <f>ABS($B$8-$D$8)</f>
        <v>2.2947569999999988</v>
      </c>
      <c r="BG8" s="1">
        <f>ABS($F$8-$H$8)</f>
        <v>3.1209509999999998</v>
      </c>
      <c r="BL8" s="1">
        <f>SQRT((ABS($A$8-$E$8)^2+(ABS($B$8-$F$8)^2)))</f>
        <v>1.8667520220988112</v>
      </c>
      <c r="BO8" s="1">
        <f>SQRT((ABS($A$8-$E$8)^2+(ABS($B$8-$F$8)^2)))</f>
        <v>1.8667520220988112</v>
      </c>
      <c r="BP8">
        <f>SQRT((ABS($C$8-$G$9)^2+(ABS($D$8-$H$9)^2)))</f>
        <v>1.572264743759143</v>
      </c>
      <c r="BU8">
        <v>11</v>
      </c>
      <c r="BV8">
        <v>0</v>
      </c>
      <c r="BW8">
        <v>1</v>
      </c>
      <c r="BX8">
        <v>7</v>
      </c>
      <c r="CG8">
        <v>10</v>
      </c>
      <c r="CH8">
        <v>7</v>
      </c>
      <c r="CI8">
        <v>1</v>
      </c>
      <c r="CJ8">
        <v>0</v>
      </c>
      <c r="CL8">
        <v>17</v>
      </c>
      <c r="CM8">
        <v>5</v>
      </c>
      <c r="CN8">
        <v>7</v>
      </c>
      <c r="CO8">
        <v>12</v>
      </c>
      <c r="CP8">
        <v>14</v>
      </c>
      <c r="CQ8">
        <v>3</v>
      </c>
      <c r="CR8">
        <v>12</v>
      </c>
      <c r="CS8">
        <v>5</v>
      </c>
      <c r="CX8">
        <v>16</v>
      </c>
      <c r="CY8">
        <v>12</v>
      </c>
      <c r="CZ8">
        <v>5</v>
      </c>
      <c r="DA8">
        <v>5</v>
      </c>
      <c r="DC8">
        <f>((0/11)*100)</f>
        <v>0</v>
      </c>
      <c r="DD8">
        <f>((1/11)*100)</f>
        <v>9.0909090909090917</v>
      </c>
      <c r="DE8">
        <f>((7/11)*100)</f>
        <v>63.636363636363633</v>
      </c>
      <c r="DL8">
        <f>((7/10)*100)</f>
        <v>70</v>
      </c>
      <c r="DM8">
        <f>((1/10)*100)</f>
        <v>10</v>
      </c>
      <c r="DN8">
        <f>((0/10)*100)</f>
        <v>0</v>
      </c>
      <c r="DP8">
        <f>((5/17)*100)</f>
        <v>29.411764705882355</v>
      </c>
      <c r="DQ8">
        <f>((7/17)*100)</f>
        <v>41.17647058823529</v>
      </c>
      <c r="DR8">
        <f>((12/17)*100)</f>
        <v>70.588235294117652</v>
      </c>
      <c r="DS8">
        <f>((3/14)*100)</f>
        <v>21.428571428571427</v>
      </c>
      <c r="DT8">
        <f>((12/14)*100)</f>
        <v>85.714285714285708</v>
      </c>
      <c r="DU8">
        <f>((5/14)*100)</f>
        <v>35.714285714285715</v>
      </c>
      <c r="DY8">
        <f>((12/16)*100)</f>
        <v>75</v>
      </c>
      <c r="DZ8">
        <f>((5/16)*100)</f>
        <v>31.25</v>
      </c>
      <c r="EA8">
        <f>((5/16)*100)</f>
        <v>31.25</v>
      </c>
    </row>
    <row r="9" spans="1:131">
      <c r="A9">
        <v>5.6944900000000001</v>
      </c>
      <c r="B9">
        <v>9.6074040000000007</v>
      </c>
      <c r="G9">
        <v>13.375559000000001</v>
      </c>
      <c r="H9">
        <v>13.034212</v>
      </c>
      <c r="BI9">
        <v>4.2835599999999996</v>
      </c>
      <c r="BJ9" s="1">
        <v>4.5283034999999998</v>
      </c>
      <c r="BR9">
        <f>DEGREES(ACOS((8.97003793741298^2+15.8363570403707^2-7.71906698747717^2)/(2*8.97003793741298*15.8363570403707)))</f>
        <v>17.01627135038532</v>
      </c>
    </row>
    <row r="10" spans="1:131">
      <c r="A10" t="s">
        <v>22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BS10">
        <f>DEGREES(ACOS((7.75446057704525^2+14.8375620168917^2-8.10931676590482^2)/(2*7.75446057704525*14.8375620168917)))</f>
        <v>21.211985651415869</v>
      </c>
    </row>
    <row r="11" spans="1:131">
      <c r="A11">
        <v>20.791674</v>
      </c>
      <c r="B11">
        <v>12.697604</v>
      </c>
      <c r="C11">
        <v>27.148354999999999</v>
      </c>
      <c r="D11">
        <v>11.443132</v>
      </c>
      <c r="E11" s="1">
        <v>19.798383999999999</v>
      </c>
      <c r="F11" s="1">
        <v>12.881235</v>
      </c>
      <c r="G11">
        <v>12.647126999999999</v>
      </c>
      <c r="H11">
        <v>9.8827049999999996</v>
      </c>
      <c r="K11">
        <f>(9/60)</f>
        <v>0.15</v>
      </c>
      <c r="L11">
        <f>(9/60)</f>
        <v>0.15</v>
      </c>
      <c r="M11" s="1">
        <f>(8/60)</f>
        <v>0.13333333333333333</v>
      </c>
      <c r="N11">
        <f>(10/60)</f>
        <v>0.16666666666666666</v>
      </c>
      <c r="P11">
        <f>(16/60)</f>
        <v>0.26666666666666666</v>
      </c>
      <c r="Q11">
        <f>(16/60)</f>
        <v>0.26666666666666666</v>
      </c>
      <c r="R11" s="1">
        <f>(14/60)</f>
        <v>0.23333333333333334</v>
      </c>
      <c r="S11">
        <f>(16/60)</f>
        <v>0.26666666666666666</v>
      </c>
      <c r="U11">
        <f>0.15+0.266666666666667</f>
        <v>0.41666666666666696</v>
      </c>
      <c r="V11">
        <f>0.15+0.266666666666667</f>
        <v>0.41666666666666696</v>
      </c>
      <c r="W11" s="1">
        <f>0.133333333333333+0.233333333333333</f>
        <v>0.36666666666666603</v>
      </c>
      <c r="X11">
        <f>0.166666666666667+0.266666666666667</f>
        <v>0.43333333333333401</v>
      </c>
      <c r="Z11">
        <f>SQRT((ABS($A$12-$A$11)^2+(ABS($B$12-$B$11)^2)))</f>
        <v>13.576286985151903</v>
      </c>
      <c r="AA11">
        <f>SQRT((ABS($C$12-$C$11)^2+(ABS($D$12-$D$11)^2)))</f>
        <v>16.007131923264204</v>
      </c>
      <c r="AB11" s="1">
        <f>SQRT((ABS($E$12-$E$11)^2+(ABS($F$12-$F$11)^2)))</f>
        <v>14.768112144773006</v>
      </c>
      <c r="AC11">
        <f>SQRT((ABS($G$12-$G$11)^2+(ABS($H$12-$H$11)^2)))</f>
        <v>14.837562016891725</v>
      </c>
      <c r="AJ11">
        <f>1/0.416666666666667</f>
        <v>2.3999999999999981</v>
      </c>
      <c r="AK11">
        <f>1/0.416666666666667</f>
        <v>2.3999999999999981</v>
      </c>
      <c r="AL11" s="1">
        <f>1/0.366666666666666</f>
        <v>2.7272727272727324</v>
      </c>
      <c r="AM11">
        <f>1/0.433333333333334</f>
        <v>2.3076923076923039</v>
      </c>
      <c r="AO11">
        <f>$Z11/$U11</f>
        <v>32.583088764364547</v>
      </c>
      <c r="AP11">
        <f>$AA11/$V11</f>
        <v>38.417116615834061</v>
      </c>
      <c r="AQ11" s="1">
        <f>$AB11/$W11</f>
        <v>40.276669485744634</v>
      </c>
      <c r="AR11">
        <f>$AC11/$X11</f>
        <v>34.240527731288545</v>
      </c>
      <c r="AV11">
        <f>((0.15/0.416666666666667)*100)</f>
        <v>35.999999999999972</v>
      </c>
      <c r="AW11">
        <f>((0.15/0.416666666666667)*100)</f>
        <v>35.999999999999972</v>
      </c>
      <c r="AX11" s="1">
        <f>((0.133333333333333/0.366666666666666)*100)</f>
        <v>36.363636363636346</v>
      </c>
      <c r="AY11">
        <f>((0.166666666666667/0.433333333333334)*100)</f>
        <v>38.461538461538474</v>
      </c>
      <c r="BA11">
        <f>((0.266666666666667/0.416666666666667)*100)</f>
        <v>64.000000000000028</v>
      </c>
      <c r="BB11">
        <f>((0.266666666666667/0.416666666666667)*100)</f>
        <v>64.000000000000028</v>
      </c>
      <c r="BC11" s="1">
        <f>((0.233333333333333/0.366666666666666)*100)</f>
        <v>63.636363636363669</v>
      </c>
      <c r="BD11">
        <f>((0.266666666666667/0.433333333333334)*100)</f>
        <v>61.538461538461519</v>
      </c>
      <c r="BF11">
        <f>ABS($B$11-$D$11)</f>
        <v>1.2544719999999998</v>
      </c>
      <c r="BG11" s="1">
        <f>ABS($F$11-$H$11)</f>
        <v>2.9985300000000006</v>
      </c>
      <c r="BL11" s="1">
        <f>SQRT((ABS($A$11-$E$11)^2+(ABS($B$11-$F$11)^2)))</f>
        <v>1.0101214621326504</v>
      </c>
      <c r="BM11">
        <f>SQRT((ABS($C$11-$G$12)^2+(ABS($D$11-$H$12)^2)))</f>
        <v>1.2088096156471464</v>
      </c>
      <c r="BO11" s="1">
        <f>SQRT((ABS($A$11-$E$11)^2+(ABS($B$11-$F$11)^2)))</f>
        <v>1.0101214621326504</v>
      </c>
      <c r="BP11">
        <f>SQRT((ABS($C$11-$G$12)^2+(ABS($D$11-$H$12)^2)))</f>
        <v>1.2088096156471464</v>
      </c>
      <c r="BS11">
        <f>DEGREES(ACOS((7.4665528485234^2+15.4014802119055^2-8.97003793741298^2)/(2*7.4665528485234*15.4014802119055)))</f>
        <v>22.494410618684913</v>
      </c>
      <c r="BU11">
        <v>9</v>
      </c>
      <c r="BV11">
        <v>0</v>
      </c>
      <c r="BW11">
        <v>2</v>
      </c>
      <c r="BX11">
        <v>5</v>
      </c>
      <c r="BY11">
        <v>9</v>
      </c>
      <c r="BZ11">
        <v>0</v>
      </c>
      <c r="CA11">
        <v>4</v>
      </c>
      <c r="CB11">
        <v>3</v>
      </c>
      <c r="CC11">
        <v>8</v>
      </c>
      <c r="CD11">
        <v>2</v>
      </c>
      <c r="CE11">
        <v>4</v>
      </c>
      <c r="CF11">
        <v>0</v>
      </c>
      <c r="CG11">
        <v>10</v>
      </c>
      <c r="CH11">
        <v>5</v>
      </c>
      <c r="CI11">
        <v>3</v>
      </c>
      <c r="CJ11">
        <v>0</v>
      </c>
      <c r="CL11">
        <v>16</v>
      </c>
      <c r="CM11">
        <v>5</v>
      </c>
      <c r="CN11">
        <v>0</v>
      </c>
      <c r="CO11">
        <v>12</v>
      </c>
      <c r="CP11">
        <v>16</v>
      </c>
      <c r="CQ11">
        <v>7</v>
      </c>
      <c r="CR11">
        <v>9</v>
      </c>
      <c r="CS11">
        <v>9</v>
      </c>
      <c r="CT11">
        <v>14</v>
      </c>
      <c r="CU11">
        <v>7</v>
      </c>
      <c r="CV11">
        <v>9</v>
      </c>
      <c r="CW11">
        <v>4</v>
      </c>
      <c r="CX11">
        <v>16</v>
      </c>
      <c r="CY11">
        <v>12</v>
      </c>
      <c r="CZ11">
        <v>9</v>
      </c>
      <c r="DA11">
        <v>2</v>
      </c>
      <c r="DC11">
        <f>((0/9)*100)</f>
        <v>0</v>
      </c>
      <c r="DD11">
        <f>((2/9)*100)</f>
        <v>22.222222222222221</v>
      </c>
      <c r="DE11">
        <f>((5/9)*100)</f>
        <v>55.555555555555557</v>
      </c>
      <c r="DF11">
        <f>((0/9)*100)</f>
        <v>0</v>
      </c>
      <c r="DG11">
        <f>((4/9)*100)</f>
        <v>44.444444444444443</v>
      </c>
      <c r="DH11">
        <f>((3/9)*100)</f>
        <v>33.333333333333329</v>
      </c>
      <c r="DI11">
        <f>((2/8)*100)</f>
        <v>25</v>
      </c>
      <c r="DJ11">
        <f>((4/8)*100)</f>
        <v>50</v>
      </c>
      <c r="DK11">
        <f>((0/8)*100)</f>
        <v>0</v>
      </c>
      <c r="DL11">
        <f>((5/10)*100)</f>
        <v>50</v>
      </c>
      <c r="DM11">
        <f>((3/10)*100)</f>
        <v>30</v>
      </c>
      <c r="DN11">
        <f>((0/10)*100)</f>
        <v>0</v>
      </c>
      <c r="DP11">
        <f>((5/16)*100)</f>
        <v>31.25</v>
      </c>
      <c r="DQ11">
        <f>((0/16)*100)</f>
        <v>0</v>
      </c>
      <c r="DR11">
        <f>((12/16)*100)</f>
        <v>75</v>
      </c>
      <c r="DS11">
        <f>((7/16)*100)</f>
        <v>43.75</v>
      </c>
      <c r="DT11">
        <f>((9/16)*100)</f>
        <v>56.25</v>
      </c>
      <c r="DU11">
        <f>((9/16)*100)</f>
        <v>56.25</v>
      </c>
      <c r="DV11">
        <f>((7/14)*100)</f>
        <v>50</v>
      </c>
      <c r="DW11">
        <f>((9/14)*100)</f>
        <v>64.285714285714292</v>
      </c>
      <c r="DX11">
        <f>((4/14)*100)</f>
        <v>28.571428571428569</v>
      </c>
      <c r="DY11">
        <f>((12/16)*100)</f>
        <v>75</v>
      </c>
      <c r="DZ11">
        <f>((9/16)*100)</f>
        <v>56.25</v>
      </c>
      <c r="EA11">
        <f>((2/16)*100)</f>
        <v>12.5</v>
      </c>
    </row>
    <row r="12" spans="1:131">
      <c r="A12">
        <v>34.365752999999998</v>
      </c>
      <c r="B12">
        <v>12.942446</v>
      </c>
      <c r="C12">
        <v>43.106254999999997</v>
      </c>
      <c r="D12">
        <v>10.18866</v>
      </c>
      <c r="E12">
        <v>34.564467999999998</v>
      </c>
      <c r="F12">
        <v>12.636490999999999</v>
      </c>
      <c r="G12">
        <v>27.479355000000002</v>
      </c>
      <c r="H12">
        <v>10.280523000000001</v>
      </c>
      <c r="K12">
        <f>(12/60)</f>
        <v>0.2</v>
      </c>
      <c r="L12">
        <f>(10/60)</f>
        <v>0.16666666666666666</v>
      </c>
      <c r="M12">
        <f>(9/60)</f>
        <v>0.15</v>
      </c>
      <c r="N12" s="1">
        <f>(10/60)</f>
        <v>0.16666666666666666</v>
      </c>
      <c r="P12">
        <f>(13/60)</f>
        <v>0.21666666666666667</v>
      </c>
      <c r="Q12">
        <f>(16/60)</f>
        <v>0.26666666666666666</v>
      </c>
      <c r="R12">
        <f>(17/60)</f>
        <v>0.28333333333333333</v>
      </c>
      <c r="S12">
        <f>(15/60)</f>
        <v>0.25</v>
      </c>
      <c r="U12">
        <f>0.2+0.216666666666667</f>
        <v>0.41666666666666702</v>
      </c>
      <c r="V12">
        <f>0.166666666666667+0.266666666666667</f>
        <v>0.43333333333333401</v>
      </c>
      <c r="W12">
        <f>0.15+0.283333333333333</f>
        <v>0.43333333333333302</v>
      </c>
      <c r="X12" s="1">
        <f>0.166666666666667+0.25</f>
        <v>0.41666666666666696</v>
      </c>
      <c r="Z12">
        <f>SQRT((ABS($A$13-$A$12)^2+(ABS($B$13-$B$12)^2)))</f>
        <v>16.126537277758359</v>
      </c>
      <c r="AA12">
        <f>SQRT((ABS($C$13-$C$12)^2+(ABS($D$13-$D$12)^2)))</f>
        <v>15.18391716645402</v>
      </c>
      <c r="AB12">
        <f>SQRT((ABS($E$13-$E$12)^2+(ABS($F$13-$F$12)^2)))</f>
        <v>15.836357040370743</v>
      </c>
      <c r="AC12" s="1">
        <f>SQRT((ABS($G$13-$G$12)^2+(ABS($H$13-$H$12)^2)))</f>
        <v>15.401480211905511</v>
      </c>
      <c r="AJ12">
        <f>1/0.416666666666667</f>
        <v>2.3999999999999981</v>
      </c>
      <c r="AK12">
        <f>1/0.433333333333334</f>
        <v>2.3076923076923039</v>
      </c>
      <c r="AL12">
        <f>1/0.433333333333333</f>
        <v>2.3076923076923093</v>
      </c>
      <c r="AM12" s="1">
        <f>1/0.416666666666667</f>
        <v>2.3999999999999981</v>
      </c>
      <c r="AO12">
        <f>$Z12/$U12</f>
        <v>38.703689466620027</v>
      </c>
      <c r="AP12">
        <f>$AA12/$V12</f>
        <v>35.039808845663067</v>
      </c>
      <c r="AQ12">
        <f>$AB12/$W12</f>
        <v>36.545439323932513</v>
      </c>
      <c r="AR12" s="1">
        <f>$AC12/$X12</f>
        <v>36.963552508573201</v>
      </c>
      <c r="AV12">
        <f>((0.2/0.416666666666667)*100)</f>
        <v>47.999999999999964</v>
      </c>
      <c r="AW12">
        <f>((0.166666666666667/0.433333333333334)*100)</f>
        <v>38.461538461538474</v>
      </c>
      <c r="AX12">
        <f>((0.15/0.433333333333333)*100)</f>
        <v>34.615384615384642</v>
      </c>
      <c r="AY12" s="1">
        <f>((0.166666666666667/0.416666666666667)*100)</f>
        <v>40.00000000000005</v>
      </c>
      <c r="BA12">
        <f>((0.216666666666667/0.416666666666667)*100)</f>
        <v>52.000000000000036</v>
      </c>
      <c r="BB12">
        <f>((0.266666666666667/0.433333333333334)*100)</f>
        <v>61.538461538461519</v>
      </c>
      <c r="BC12">
        <f>((0.283333333333333/0.433333333333333)*100)</f>
        <v>65.384615384615358</v>
      </c>
      <c r="BD12" s="1">
        <f>((0.25/0.416666666666667)*100)</f>
        <v>59.99999999999995</v>
      </c>
      <c r="BF12">
        <f>ABS($B$12-$D$12)</f>
        <v>2.7537859999999998</v>
      </c>
      <c r="BG12">
        <f>ABS($F$12-$H$12)</f>
        <v>2.355967999999999</v>
      </c>
      <c r="BL12">
        <f>SQRT((ABS($A$12-$E$12)^2+(ABS($B$12-$F$12)^2)))</f>
        <v>0.3648234000855764</v>
      </c>
      <c r="BM12">
        <f>SQRT((ABS($C$12-$G$13)^2+(ABS($D$12-$H$13)^2)))</f>
        <v>1.0437935840203263</v>
      </c>
      <c r="BO12">
        <f>SQRT((ABS($A$12-$E$12)^2+(ABS($B$12-$F$12)^2)))</f>
        <v>0.3648234000855764</v>
      </c>
      <c r="BP12">
        <f>SQRT((ABS($C$12-$G$13)^2+(ABS($D$12-$H$13)^2)))</f>
        <v>1.0437935840203263</v>
      </c>
      <c r="BU12">
        <v>12</v>
      </c>
      <c r="BV12">
        <v>0</v>
      </c>
      <c r="BW12">
        <v>2</v>
      </c>
      <c r="BX12">
        <v>5</v>
      </c>
      <c r="BY12">
        <v>10</v>
      </c>
      <c r="BZ12">
        <v>0</v>
      </c>
      <c r="CA12">
        <v>5</v>
      </c>
      <c r="CB12">
        <v>3</v>
      </c>
      <c r="CC12">
        <v>9</v>
      </c>
      <c r="CD12">
        <v>3</v>
      </c>
      <c r="CE12">
        <v>5</v>
      </c>
      <c r="CF12">
        <v>0</v>
      </c>
      <c r="CG12">
        <v>10</v>
      </c>
      <c r="CH12">
        <v>5</v>
      </c>
      <c r="CI12">
        <v>3</v>
      </c>
      <c r="CJ12">
        <v>0</v>
      </c>
      <c r="CL12">
        <v>13</v>
      </c>
      <c r="CM12">
        <v>4</v>
      </c>
      <c r="CN12">
        <v>7</v>
      </c>
      <c r="CO12">
        <v>8</v>
      </c>
      <c r="CP12">
        <v>16</v>
      </c>
      <c r="CQ12">
        <v>4</v>
      </c>
      <c r="CR12">
        <v>12</v>
      </c>
      <c r="CS12">
        <v>9</v>
      </c>
      <c r="CT12">
        <v>17</v>
      </c>
      <c r="CU12">
        <v>7</v>
      </c>
      <c r="CV12">
        <v>12</v>
      </c>
      <c r="CW12">
        <v>7</v>
      </c>
      <c r="CX12">
        <v>15</v>
      </c>
      <c r="CY12">
        <v>8</v>
      </c>
      <c r="CZ12">
        <v>9</v>
      </c>
      <c r="DA12">
        <v>7</v>
      </c>
      <c r="DC12">
        <f>((0/12)*100)</f>
        <v>0</v>
      </c>
      <c r="DD12">
        <f>((2/12)*100)</f>
        <v>16.666666666666664</v>
      </c>
      <c r="DE12">
        <f>((5/12)*100)</f>
        <v>41.666666666666671</v>
      </c>
      <c r="DF12">
        <f>((0/10)*100)</f>
        <v>0</v>
      </c>
      <c r="DG12">
        <f>((5/10)*100)</f>
        <v>50</v>
      </c>
      <c r="DH12">
        <f>((3/10)*100)</f>
        <v>30</v>
      </c>
      <c r="DI12">
        <f>((3/9)*100)</f>
        <v>33.333333333333329</v>
      </c>
      <c r="DJ12">
        <f>((5/9)*100)</f>
        <v>55.555555555555557</v>
      </c>
      <c r="DK12">
        <f>((0/9)*100)</f>
        <v>0</v>
      </c>
      <c r="DL12">
        <f>((5/10)*100)</f>
        <v>50</v>
      </c>
      <c r="DM12">
        <f>((3/10)*100)</f>
        <v>30</v>
      </c>
      <c r="DN12">
        <f>((0/10)*100)</f>
        <v>0</v>
      </c>
      <c r="DP12">
        <f>((4/13)*100)</f>
        <v>30.76923076923077</v>
      </c>
      <c r="DQ12">
        <f>((7/13)*100)</f>
        <v>53.846153846153847</v>
      </c>
      <c r="DR12">
        <f>((8/13)*100)</f>
        <v>61.53846153846154</v>
      </c>
      <c r="DS12">
        <f>((4/16)*100)</f>
        <v>25</v>
      </c>
      <c r="DT12">
        <f>((12/16)*100)</f>
        <v>75</v>
      </c>
      <c r="DU12">
        <f>((9/16)*100)</f>
        <v>56.25</v>
      </c>
      <c r="DV12">
        <f>((7/17)*100)</f>
        <v>41.17647058823529</v>
      </c>
      <c r="DW12">
        <f>((12/17)*100)</f>
        <v>70.588235294117652</v>
      </c>
      <c r="DX12">
        <f>((7/17)*100)</f>
        <v>41.17647058823529</v>
      </c>
      <c r="DY12">
        <f>((8/15)*100)</f>
        <v>53.333333333333336</v>
      </c>
      <c r="DZ12">
        <f>((9/15)*100)</f>
        <v>60</v>
      </c>
      <c r="EA12">
        <f>((7/15)*100)</f>
        <v>46.666666666666664</v>
      </c>
    </row>
    <row r="13" spans="1:131">
      <c r="A13">
        <v>50.323749999999997</v>
      </c>
      <c r="B13">
        <v>10.617035</v>
      </c>
      <c r="C13">
        <v>58.203339</v>
      </c>
      <c r="D13">
        <v>8.5671189999999999</v>
      </c>
      <c r="E13">
        <v>50.323749999999997</v>
      </c>
      <c r="F13">
        <v>11.075967</v>
      </c>
      <c r="G13" s="1">
        <v>42.841396000000003</v>
      </c>
      <c r="H13" s="1">
        <v>9.1790289999999999</v>
      </c>
      <c r="P13">
        <f>(13/60)</f>
        <v>0.21666666666666667</v>
      </c>
      <c r="BF13">
        <f>ABS($B$13-$D$13)</f>
        <v>2.0499159999999996</v>
      </c>
      <c r="BG13" s="1">
        <f>ABS($F$13-$H$13)</f>
        <v>1.8969380000000005</v>
      </c>
      <c r="BI13">
        <v>2.6007120000000006</v>
      </c>
      <c r="BJ13" s="1">
        <v>1.4686595000000002</v>
      </c>
      <c r="BO13">
        <f>SQRT((ABS($A$13-$E$13)^2+(ABS($B$13-$F$13)^2)))</f>
        <v>0.45893200000000078</v>
      </c>
      <c r="CL13">
        <v>13</v>
      </c>
      <c r="CM13">
        <v>3</v>
      </c>
      <c r="CN13">
        <v>7</v>
      </c>
      <c r="CO13">
        <v>8</v>
      </c>
      <c r="DP13">
        <f>((3/13)*100)</f>
        <v>23.076923076923077</v>
      </c>
      <c r="DQ13">
        <f>((7/13)*100)</f>
        <v>53.846153846153847</v>
      </c>
      <c r="DR13">
        <f>((8/13)*100)</f>
        <v>61.53846153846154</v>
      </c>
    </row>
    <row r="14" spans="1:131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B221"/>
  <sheetViews>
    <sheetView workbookViewId="0">
      <selection activeCell="AA1" sqref="AA1:AF1048576"/>
    </sheetView>
  </sheetViews>
  <sheetFormatPr defaultRowHeight="15"/>
  <cols>
    <col min="1" max="1" width="4" bestFit="1" customWidth="1"/>
    <col min="2" max="2" width="10" bestFit="1" customWidth="1"/>
    <col min="3" max="3" width="2" bestFit="1" customWidth="1"/>
    <col min="4" max="4" width="10" bestFit="1" customWidth="1"/>
    <col min="5" max="5" width="2" bestFit="1" customWidth="1"/>
    <col min="6" max="6" width="10" bestFit="1" customWidth="1"/>
    <col min="7" max="7" width="3.28515625" bestFit="1" customWidth="1"/>
    <col min="8" max="8" width="10" bestFit="1" customWidth="1"/>
    <col min="9" max="9" width="3.28515625" bestFit="1" customWidth="1"/>
    <col min="10" max="10" width="10" bestFit="1" customWidth="1"/>
    <col min="11" max="11" width="9.7109375" bestFit="1" customWidth="1"/>
    <col min="12" max="12" width="10" bestFit="1" customWidth="1"/>
    <col min="13" max="13" width="4" bestFit="1" customWidth="1"/>
    <col min="14" max="14" width="10" bestFit="1" customWidth="1"/>
    <col min="15" max="15" width="4" bestFit="1" customWidth="1"/>
    <col min="16" max="16" width="12" bestFit="1" customWidth="1"/>
    <col min="17" max="17" width="11" bestFit="1" customWidth="1"/>
    <col min="18" max="18" width="9" bestFit="1" customWidth="1"/>
    <col min="20" max="20" width="18.5703125" bestFit="1" customWidth="1"/>
    <col min="21" max="21" width="8.28515625" bestFit="1" customWidth="1"/>
    <col min="22" max="22" width="7.85546875" bestFit="1" customWidth="1"/>
    <col min="24" max="24" width="14.5703125" bestFit="1" customWidth="1"/>
    <col min="25" max="25" width="5" bestFit="1" customWidth="1"/>
    <col min="26" max="26" width="7.42578125" bestFit="1" customWidth="1"/>
    <col min="28" max="28" width="14.5703125" bestFit="1" customWidth="1"/>
    <col min="29" max="29" width="5" bestFit="1" customWidth="1"/>
    <col min="30" max="30" width="12" bestFit="1" customWidth="1"/>
    <col min="32" max="32" width="13.28515625" bestFit="1" customWidth="1"/>
    <col min="33" max="33" width="11.28515625" bestFit="1" customWidth="1"/>
    <col min="35" max="35" width="12.28515625" bestFit="1" customWidth="1"/>
    <col min="36" max="36" width="7.42578125" bestFit="1" customWidth="1"/>
    <col min="37" max="38" width="12" bestFit="1" customWidth="1"/>
    <col min="40" max="44" width="4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7" bestFit="1" customWidth="1"/>
    <col min="62" max="63" width="12" bestFit="1" customWidth="1"/>
    <col min="64" max="64" width="4.85546875" bestFit="1" customWidth="1"/>
    <col min="65" max="65" width="17" bestFit="1" customWidth="1"/>
    <col min="66" max="66" width="18" bestFit="1" customWidth="1"/>
    <col min="68" max="68" width="12.5703125" bestFit="1" customWidth="1"/>
    <col min="69" max="80" width="12" bestFit="1" customWidth="1"/>
  </cols>
  <sheetData>
    <row r="1" spans="1:80">
      <c r="A1">
        <v>60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J1" t="s">
        <v>212</v>
      </c>
      <c r="AK1" t="s">
        <v>213</v>
      </c>
      <c r="AL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</row>
    <row r="2" spans="1:80">
      <c r="A2">
        <v>1</v>
      </c>
      <c r="Q2" t="str">
        <f>CONCATENATE(C2,E2,G2,I2)</f>
        <v/>
      </c>
      <c r="R2" t="s">
        <v>22</v>
      </c>
      <c r="T2" t="s">
        <v>273</v>
      </c>
      <c r="U2">
        <v>27</v>
      </c>
      <c r="X2" t="s">
        <v>265</v>
      </c>
      <c r="Y2">
        <v>1423</v>
      </c>
      <c r="Z2">
        <f>(Z$6/Z$4)*100</f>
        <v>100</v>
      </c>
      <c r="AD2">
        <f>(AD$6/AD$4)*100</f>
        <v>44.444444444444443</v>
      </c>
      <c r="AF2">
        <f>(AF$8/AF$6)*100</f>
        <v>66.666666666666657</v>
      </c>
      <c r="AI2" t="s">
        <v>206</v>
      </c>
      <c r="AJ2">
        <f>COUNTIF($P:$P,0)</f>
        <v>0</v>
      </c>
      <c r="AK2">
        <f>(AJ2/AJ7)*100</f>
        <v>0</v>
      </c>
      <c r="AL2">
        <f>(0/60)</f>
        <v>0</v>
      </c>
      <c r="AN2">
        <v>189</v>
      </c>
      <c r="AO2">
        <v>201</v>
      </c>
      <c r="AP2">
        <v>202</v>
      </c>
      <c r="AQ2">
        <v>193</v>
      </c>
      <c r="AR2">
        <v>186</v>
      </c>
      <c r="AT2">
        <f>(($AO$2-$AN$2)/($AN$3-$AN$2))</f>
        <v>0.54545454545454541</v>
      </c>
      <c r="AU2">
        <f>(($AP$2-$AN$2)/($AN$3-$AN$2))</f>
        <v>0.59090909090909094</v>
      </c>
      <c r="AV2">
        <f>(($AQ$2-$AN$2)/($AN$3-$AN$2))</f>
        <v>0.18181818181818182</v>
      </c>
      <c r="AW2">
        <f>(($AN$3-$AO$2)/($AO$3-$AO$2))</f>
        <v>0.47619047619047616</v>
      </c>
      <c r="AX2">
        <f>(($AP$2-$AO$2)/($AO$3-$AO$2))</f>
        <v>4.7619047619047616E-2</v>
      </c>
      <c r="AY2">
        <f>(($AQ$3-$AO$2)/($AO$3-$AO$2))</f>
        <v>0.61904761904761907</v>
      </c>
      <c r="AZ2">
        <f>(($AN$3-$AP$2)/($AP$3-$AP$2))</f>
        <v>0.40909090909090912</v>
      </c>
      <c r="BA2">
        <f>(($AO$3-$AP$2)/($AP$3-$AP$2))</f>
        <v>0.90909090909090906</v>
      </c>
      <c r="BB2">
        <f>(($AQ$3-$AP$2)/($AP$3-$AP$2))</f>
        <v>0.54545454545454541</v>
      </c>
      <c r="BC2">
        <f>(($AN$3-$AQ$2)/($AQ$3-$AQ$2))</f>
        <v>0.8571428571428571</v>
      </c>
      <c r="BD2">
        <f>(($AO$2-$AQ$2)/($AQ$3-$AQ$2))</f>
        <v>0.38095238095238093</v>
      </c>
      <c r="BE2">
        <f>(($AP$2-$AQ$2)/($AQ$3-$AQ$2))</f>
        <v>0.42857142857142855</v>
      </c>
      <c r="BG2" t="s">
        <v>22</v>
      </c>
      <c r="BH2">
        <v>186</v>
      </c>
      <c r="BI2">
        <f>($BH$6-$BH$3)/60</f>
        <v>0.21666666666666667</v>
      </c>
      <c r="BJ2">
        <f>($BH$13-$BH$2)/60</f>
        <v>0.8833333333333333</v>
      </c>
      <c r="BK2">
        <f>SUM($BJ:$BJ)</f>
        <v>3.5</v>
      </c>
      <c r="BL2" t="s">
        <v>30</v>
      </c>
      <c r="BM2">
        <f>AVERAGE($BI:$BI)</f>
        <v>0.3037037037037037</v>
      </c>
      <c r="BN2">
        <f>BK4/BK2</f>
        <v>7.7142857142857144</v>
      </c>
      <c r="BQ2">
        <f>1-(($AO$2-$AN$2)/($AN$3-$AN$2))</f>
        <v>0.45454545454545459</v>
      </c>
      <c r="BR2">
        <f>1-(($AP$2-$AN$2)/($AN$3-$AN$2))</f>
        <v>0.40909090909090906</v>
      </c>
      <c r="BS2">
        <f>(($AQ$2-$AN$2)/($AN$3-$AN$2))</f>
        <v>0.18181818181818182</v>
      </c>
      <c r="BT2">
        <f>(($AN$3-$AO$2)/($AO$3-$AO$2))</f>
        <v>0.47619047619047616</v>
      </c>
      <c r="BU2">
        <f>(($AP$2-$AO$2)/($AO$3-$AO$2))</f>
        <v>4.7619047619047616E-2</v>
      </c>
      <c r="BV2">
        <f>1-(($AQ$3-$AO$2)/($AO$3-$AO$2))</f>
        <v>0.38095238095238093</v>
      </c>
      <c r="BW2">
        <f>(($AN$3-$AP$2)/($AP$3-$AP$2))</f>
        <v>0.40909090909090912</v>
      </c>
      <c r="BX2">
        <f>1-(($AO$3-$AP$2)/($AP$3-$AP$2))</f>
        <v>9.0909090909090939E-2</v>
      </c>
      <c r="BY2">
        <f>1-(($AQ$3-$AP$2)/($AP$3-$AP$2))</f>
        <v>0.45454545454545459</v>
      </c>
      <c r="BZ2">
        <f>1-(($AN$3-$AQ$2)/($AQ$3-$AQ$2))</f>
        <v>0.1428571428571429</v>
      </c>
      <c r="CA2">
        <f>(($AO$2-$AQ$2)/($AQ$3-$AQ$2))</f>
        <v>0.38095238095238093</v>
      </c>
      <c r="CB2">
        <f>(($AP$2-$AQ$2)/($AQ$3-$AQ$2))</f>
        <v>0.42857142857142855</v>
      </c>
    </row>
    <row r="3" spans="1:80">
      <c r="A3">
        <v>184</v>
      </c>
      <c r="Q3" t="str">
        <f>CONCATENATE(C3,E3,G3,I3)</f>
        <v/>
      </c>
      <c r="R3">
        <v>1</v>
      </c>
      <c r="T3" t="s">
        <v>266</v>
      </c>
      <c r="U3">
        <v>0</v>
      </c>
      <c r="V3">
        <f xml:space="preserve"> (U3/U$2)*100</f>
        <v>0</v>
      </c>
      <c r="X3" t="s">
        <v>265</v>
      </c>
      <c r="Y3">
        <v>4231</v>
      </c>
      <c r="Z3" t="s">
        <v>249</v>
      </c>
      <c r="AD3" t="s">
        <v>249</v>
      </c>
      <c r="AF3" t="s">
        <v>251</v>
      </c>
      <c r="AI3" t="s">
        <v>207</v>
      </c>
      <c r="AJ3">
        <f>COUNTIF($P:$P,1)</f>
        <v>15</v>
      </c>
      <c r="AK3">
        <f>(AJ3/AJ7)*100</f>
        <v>7.389162561576355</v>
      </c>
      <c r="AL3">
        <f>(15/60)</f>
        <v>0.25</v>
      </c>
      <c r="AN3">
        <v>211</v>
      </c>
      <c r="AO3">
        <v>222</v>
      </c>
      <c r="AP3">
        <v>224</v>
      </c>
      <c r="AQ3">
        <v>214</v>
      </c>
      <c r="AR3">
        <v>239</v>
      </c>
      <c r="AT3">
        <f>(($AO$3-$AN$3)/($AN$4-$AN$3))</f>
        <v>0.5</v>
      </c>
      <c r="AU3">
        <f>(($AP$3-$AN$3)/($AN$4-$AN$3))</f>
        <v>0.59090909090909094</v>
      </c>
      <c r="AV3">
        <f>(($AQ$3-$AN$3)/($AN$4-$AN$3))</f>
        <v>0.13636363636363635</v>
      </c>
      <c r="BC3">
        <f>(($AN$4-$AQ$3)/($AQ$4-$AQ$3))</f>
        <v>0.82608695652173914</v>
      </c>
      <c r="BD3">
        <f>(($AO$3-$AQ$3)/($AQ$4-$AQ$3))</f>
        <v>0.34782608695652173</v>
      </c>
      <c r="BE3">
        <f>(($AP$3-$AQ$3)/($AQ$4-$AQ$3))</f>
        <v>0.43478260869565216</v>
      </c>
      <c r="BG3">
        <v>1</v>
      </c>
      <c r="BH3">
        <v>189</v>
      </c>
      <c r="BI3">
        <f>($BH$7-$BH$4)/60</f>
        <v>0.3</v>
      </c>
      <c r="BJ3">
        <f>($BH$29-$BH$14)/60</f>
        <v>1.45</v>
      </c>
      <c r="BK3" t="s">
        <v>249</v>
      </c>
      <c r="BL3" t="s">
        <v>31</v>
      </c>
      <c r="BM3">
        <f>STDEV($BI:$BI)</f>
        <v>4.899270252073188E-2</v>
      </c>
      <c r="BQ3">
        <f>(($AO$3-$AN$3)/($AN$4-$AN$3))</f>
        <v>0.5</v>
      </c>
      <c r="BR3">
        <f>1-(($AP$3-$AN$3)/($AN$4-$AN$3))</f>
        <v>0.40909090909090906</v>
      </c>
      <c r="BS3">
        <f>(($AQ$3-$AN$3)/($AN$4-$AN$3))</f>
        <v>0.13636363636363635</v>
      </c>
      <c r="BZ3">
        <f>1-(($AN$4-$AQ$3)/($AQ$4-$AQ$3))</f>
        <v>0.17391304347826086</v>
      </c>
      <c r="CA3">
        <f>(($AO$3-$AQ$3)/($AQ$4-$AQ$3))</f>
        <v>0.34782608695652173</v>
      </c>
      <c r="CB3">
        <f>(($AP$3-$AQ$3)/($AQ$4-$AQ$3))</f>
        <v>0.43478260869565216</v>
      </c>
    </row>
    <row r="4" spans="1:80">
      <c r="A4">
        <v>185</v>
      </c>
      <c r="Q4" t="str">
        <f>CONCATENATE(C4,E4,G4,I4)</f>
        <v/>
      </c>
      <c r="R4" t="s">
        <v>233</v>
      </c>
      <c r="T4" t="s">
        <v>267</v>
      </c>
      <c r="U4">
        <v>0</v>
      </c>
      <c r="V4">
        <f xml:space="preserve"> (U4/U$2)*100</f>
        <v>0</v>
      </c>
      <c r="X4" t="s">
        <v>265</v>
      </c>
      <c r="Y4">
        <v>2314</v>
      </c>
      <c r="Z4">
        <v>27</v>
      </c>
      <c r="AD4">
        <f>COUNTIF($R:$R,"1")+COUNTIF($R:$R,"2")+COUNTIF($R:$R,"3")+COUNTIF($R:$R,"4")+COUNTIF($R:$R,"3D")+COUNTIF($R:$R,"4D")</f>
        <v>36</v>
      </c>
      <c r="AF4">
        <f>(AF$10/(AF$8+AF$10))*100</f>
        <v>33.333333333333329</v>
      </c>
      <c r="AI4" t="s">
        <v>208</v>
      </c>
      <c r="AJ4">
        <f>COUNTIF($P:$P,2)</f>
        <v>119</v>
      </c>
      <c r="AK4">
        <f>(AJ4/AJ7)*100</f>
        <v>58.620689655172406</v>
      </c>
      <c r="AL4">
        <f>(119/60)</f>
        <v>1.9833333333333334</v>
      </c>
      <c r="AN4">
        <v>233</v>
      </c>
      <c r="AO4">
        <v>336</v>
      </c>
      <c r="AP4">
        <v>340</v>
      </c>
      <c r="AQ4">
        <v>237</v>
      </c>
      <c r="AR4">
        <v>320</v>
      </c>
      <c r="BG4" t="s">
        <v>233</v>
      </c>
      <c r="BH4">
        <v>193</v>
      </c>
      <c r="BI4">
        <f>($BH$8-$BH$5)/60</f>
        <v>0.21666666666666667</v>
      </c>
      <c r="BJ4">
        <f>($BH$43-$BH$30)/60</f>
        <v>1.1666666666666667</v>
      </c>
      <c r="BK4">
        <f>COUNTA($Y:$Y)-1</f>
        <v>27</v>
      </c>
    </row>
    <row r="5" spans="1:80">
      <c r="A5">
        <v>186</v>
      </c>
      <c r="J5">
        <v>15.097085999999999</v>
      </c>
      <c r="K5" t="s">
        <v>22</v>
      </c>
      <c r="Q5" t="str">
        <f>CONCATENATE(C5,E5,G5,I5)</f>
        <v/>
      </c>
      <c r="R5">
        <v>2</v>
      </c>
      <c r="T5" t="s">
        <v>268</v>
      </c>
      <c r="U5">
        <v>0</v>
      </c>
      <c r="V5">
        <f xml:space="preserve"> (U5/U$2)*100</f>
        <v>0</v>
      </c>
      <c r="X5" t="s">
        <v>265</v>
      </c>
      <c r="Y5">
        <v>3142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69</v>
      </c>
      <c r="AK5">
        <f>(AJ5/AJ7)*100</f>
        <v>33.990147783251231</v>
      </c>
      <c r="AL5">
        <f>(69/60)</f>
        <v>1.1499999999999999</v>
      </c>
      <c r="AN5">
        <v>322</v>
      </c>
      <c r="AO5">
        <v>361</v>
      </c>
      <c r="AP5">
        <v>366</v>
      </c>
      <c r="AQ5">
        <v>328</v>
      </c>
      <c r="AR5">
        <v>407</v>
      </c>
      <c r="BG5">
        <v>2</v>
      </c>
      <c r="BH5">
        <v>201</v>
      </c>
      <c r="BI5">
        <f>($BH$9-$BH$6)/60</f>
        <v>0.33333333333333331</v>
      </c>
    </row>
    <row r="6" spans="1:80">
      <c r="A6">
        <v>187</v>
      </c>
      <c r="Q6" t="str">
        <f>CONCATENATE(C6,E6,G6,I6)</f>
        <v/>
      </c>
      <c r="R6" t="s">
        <v>234</v>
      </c>
      <c r="T6" t="s">
        <v>269</v>
      </c>
      <c r="U6">
        <v>0</v>
      </c>
      <c r="V6">
        <f xml:space="preserve"> (U6/U$2)*100</f>
        <v>0</v>
      </c>
      <c r="X6" t="s">
        <v>265</v>
      </c>
      <c r="Y6" t="s">
        <v>261</v>
      </c>
      <c r="Z6">
        <v>27</v>
      </c>
      <c r="AD6">
        <v>16</v>
      </c>
      <c r="AF6">
        <f>COUNTIF($R:$R,1)+COUNTIF($R:$R,2)</f>
        <v>18</v>
      </c>
      <c r="AI6" t="s">
        <v>210</v>
      </c>
      <c r="AJ6">
        <f>COUNTIF($P:$P,4)</f>
        <v>0</v>
      </c>
      <c r="AK6">
        <f>(AJ6/AJ7)*100</f>
        <v>0</v>
      </c>
      <c r="AL6">
        <f>(0/60)</f>
        <v>0</v>
      </c>
      <c r="AN6">
        <v>346</v>
      </c>
      <c r="AO6">
        <v>390</v>
      </c>
      <c r="AP6">
        <v>392</v>
      </c>
      <c r="AQ6">
        <v>353</v>
      </c>
      <c r="AR6">
        <v>472</v>
      </c>
      <c r="AT6">
        <f>(($AO$4-$AN$5)/($AN$6-$AN$5))</f>
        <v>0.58333333333333337</v>
      </c>
      <c r="AU6">
        <f>(($AP$4-$AN$5)/($AN$6-$AN$5))</f>
        <v>0.75</v>
      </c>
      <c r="AV6">
        <f>(($AQ$5-$AN$5)/($AN$6-$AN$5))</f>
        <v>0.25</v>
      </c>
      <c r="AW6">
        <f>(($AN$6-$AO$4)/($AO$5-$AO$4))</f>
        <v>0.4</v>
      </c>
      <c r="AX6">
        <f>(($AP$4-$AO$4)/($AO$5-$AO$4))</f>
        <v>0.16</v>
      </c>
      <c r="AY6">
        <f>(($AQ$6-$AO$4)/($AO$5-$AO$4))</f>
        <v>0.68</v>
      </c>
      <c r="AZ6">
        <f>(($AN$6-$AP$4)/($AP$5-$AP$4))</f>
        <v>0.23076923076923078</v>
      </c>
      <c r="BA6">
        <f>(($AO$5-$AP$4)/($AP$5-$AP$4))</f>
        <v>0.80769230769230771</v>
      </c>
      <c r="BB6">
        <f>(($AQ$6-$AP$4)/($AP$5-$AP$4))</f>
        <v>0.5</v>
      </c>
      <c r="BC6">
        <f>(($AN$6-$AQ$5)/($AQ$6-$AQ$5))</f>
        <v>0.72</v>
      </c>
      <c r="BD6">
        <f>(($AO$4-$AQ$5)/($AQ$6-$AQ$5))</f>
        <v>0.32</v>
      </c>
      <c r="BE6">
        <f>(($AP$4-$AQ$5)/($AQ$6-$AQ$5))</f>
        <v>0.48</v>
      </c>
      <c r="BG6" t="s">
        <v>234</v>
      </c>
      <c r="BH6">
        <v>202</v>
      </c>
      <c r="BI6">
        <f>($BH$10-$BH$7)/60</f>
        <v>0.21666666666666667</v>
      </c>
      <c r="BQ6">
        <f>1-(($AO$4-$AN$5)/($AN$6-$AN$5))</f>
        <v>0.41666666666666663</v>
      </c>
      <c r="BR6">
        <f>1-(($AP$4-$AN$5)/($AN$6-$AN$5))</f>
        <v>0.25</v>
      </c>
      <c r="BS6">
        <f>(($AQ$5-$AN$5)/($AN$6-$AN$5))</f>
        <v>0.25</v>
      </c>
      <c r="BT6">
        <f>(($AN$6-$AO$4)/($AO$5-$AO$4))</f>
        <v>0.4</v>
      </c>
      <c r="BU6">
        <f>(($AP$4-$AO$4)/($AO$5-$AO$4))</f>
        <v>0.16</v>
      </c>
      <c r="BV6">
        <f>1-(($AQ$6-$AO$4)/($AO$5-$AO$4))</f>
        <v>0.31999999999999995</v>
      </c>
      <c r="BW6">
        <f>(($AN$6-$AP$4)/($AP$5-$AP$4))</f>
        <v>0.23076923076923078</v>
      </c>
      <c r="BX6">
        <f>1-(($AO$5-$AP$4)/($AP$5-$AP$4))</f>
        <v>0.19230769230769229</v>
      </c>
      <c r="BY6">
        <f>(($AQ$6-$AP$4)/($AP$5-$AP$4))</f>
        <v>0.5</v>
      </c>
      <c r="BZ6">
        <f>1-(($AN$6-$AQ$5)/($AQ$6-$AQ$5))</f>
        <v>0.28000000000000003</v>
      </c>
      <c r="CA6">
        <f>(($AO$4-$AQ$5)/($AQ$6-$AQ$5))</f>
        <v>0.32</v>
      </c>
      <c r="CB6">
        <f>(($AP$4-$AQ$5)/($AQ$6-$AQ$5))</f>
        <v>0.48</v>
      </c>
    </row>
    <row r="7" spans="1:80">
      <c r="A7">
        <v>188</v>
      </c>
      <c r="Q7" t="str">
        <f>CONCATENATE(C7,E7,G7,I7)</f>
        <v/>
      </c>
      <c r="R7">
        <v>1</v>
      </c>
      <c r="T7" t="s">
        <v>270</v>
      </c>
      <c r="U7">
        <v>27</v>
      </c>
      <c r="V7">
        <f xml:space="preserve"> (U7/U$2)*100</f>
        <v>100</v>
      </c>
      <c r="X7" t="s">
        <v>265</v>
      </c>
      <c r="Y7" t="s">
        <v>262</v>
      </c>
      <c r="AB7" t="s">
        <v>265</v>
      </c>
      <c r="AC7" t="str">
        <f>CONCATENATE($R7,$R8,$R9,$R10)</f>
        <v>1423</v>
      </c>
      <c r="AF7" t="s">
        <v>253</v>
      </c>
      <c r="AI7" t="s">
        <v>211</v>
      </c>
      <c r="AJ7">
        <f>COUNT($P:$P)</f>
        <v>203</v>
      </c>
      <c r="AN7">
        <v>374</v>
      </c>
      <c r="AO7">
        <v>485</v>
      </c>
      <c r="AP7">
        <v>492</v>
      </c>
      <c r="AQ7">
        <v>379</v>
      </c>
      <c r="AR7">
        <v>542</v>
      </c>
      <c r="AT7">
        <f>(($AO$5-$AN$6)/($AN$7-$AN$6))</f>
        <v>0.5357142857142857</v>
      </c>
      <c r="AU7">
        <f>(($AP$5-$AN$6)/($AN$7-$AN$6))</f>
        <v>0.7142857142857143</v>
      </c>
      <c r="AV7">
        <f>(($AQ$6-$AN$6)/($AN$7-$AN$6))</f>
        <v>0.25</v>
      </c>
      <c r="AW7">
        <f>(($AN$7-$AO$5)/($AO$6-$AO$5))</f>
        <v>0.44827586206896552</v>
      </c>
      <c r="AX7">
        <f>(($AP$5-$AO$5)/($AO$6-$AO$5))</f>
        <v>0.17241379310344829</v>
      </c>
      <c r="AY7">
        <f>(($AQ$7-$AO$5)/($AO$6-$AO$5))</f>
        <v>0.62068965517241381</v>
      </c>
      <c r="AZ7">
        <f>(($AN$7-$AP$5)/($AP$6-$AP$5))</f>
        <v>0.30769230769230771</v>
      </c>
      <c r="BA7">
        <f>(($AO$6-$AP$5)/($AP$6-$AP$5))</f>
        <v>0.92307692307692313</v>
      </c>
      <c r="BB7">
        <f>(($AQ$7-$AP$5)/($AP$6-$AP$5))</f>
        <v>0.5</v>
      </c>
      <c r="BC7">
        <f>(($AN$7-$AQ$6)/($AQ$7-$AQ$6))</f>
        <v>0.80769230769230771</v>
      </c>
      <c r="BD7">
        <f>(($AO$5-$AQ$6)/($AQ$7-$AQ$6))</f>
        <v>0.30769230769230771</v>
      </c>
      <c r="BE7">
        <f>(($AP$5-$AQ$6)/($AQ$7-$AQ$6))</f>
        <v>0.5</v>
      </c>
      <c r="BG7">
        <v>1</v>
      </c>
      <c r="BH7">
        <v>211</v>
      </c>
      <c r="BI7">
        <f>($BH$11-$BH$8)/60</f>
        <v>0.31666666666666665</v>
      </c>
      <c r="BQ7">
        <f>1-(($AO$5-$AN$6)/($AN$7-$AN$6))</f>
        <v>0.4642857142857143</v>
      </c>
      <c r="BR7">
        <f>1-(($AP$5-$AN$6)/($AN$7-$AN$6))</f>
        <v>0.2857142857142857</v>
      </c>
      <c r="BS7">
        <f>(($AQ$6-$AN$6)/($AN$7-$AN$6))</f>
        <v>0.25</v>
      </c>
      <c r="BT7">
        <f>(($AN$7-$AO$5)/($AO$6-$AO$5))</f>
        <v>0.44827586206896552</v>
      </c>
      <c r="BU7">
        <f>(($AP$5-$AO$5)/($AO$6-$AO$5))</f>
        <v>0.17241379310344829</v>
      </c>
      <c r="BV7">
        <f>1-(($AQ$7-$AO$5)/($AO$6-$AO$5))</f>
        <v>0.37931034482758619</v>
      </c>
      <c r="BW7">
        <f>(($AN$7-$AP$5)/($AP$6-$AP$5))</f>
        <v>0.30769230769230771</v>
      </c>
      <c r="BX7">
        <f>1-(($AO$6-$AP$5)/($AP$6-$AP$5))</f>
        <v>7.6923076923076872E-2</v>
      </c>
      <c r="BY7">
        <f>(($AQ$7-$AP$5)/($AP$6-$AP$5))</f>
        <v>0.5</v>
      </c>
      <c r="BZ7">
        <f>1-(($AN$7-$AQ$6)/($AQ$7-$AQ$6))</f>
        <v>0.19230769230769229</v>
      </c>
      <c r="CA7">
        <f>(($AO$5-$AQ$6)/($AQ$7-$AQ$6))</f>
        <v>0.30769230769230771</v>
      </c>
      <c r="CB7">
        <f>(($AP$5-$AQ$6)/($AQ$7-$AQ$6))</f>
        <v>0.5</v>
      </c>
    </row>
    <row r="8" spans="1:80">
      <c r="A8">
        <v>189</v>
      </c>
      <c r="B8">
        <v>24.433443</v>
      </c>
      <c r="C8" s="2">
        <v>1</v>
      </c>
      <c r="P8">
        <v>1</v>
      </c>
      <c r="Q8" t="str">
        <f>CONCATENATE(C8,E8,G8,I8)</f>
        <v>1</v>
      </c>
      <c r="R8">
        <v>4</v>
      </c>
      <c r="T8" t="s">
        <v>271</v>
      </c>
      <c r="U8">
        <v>0</v>
      </c>
      <c r="V8">
        <f xml:space="preserve"> (U8/U$2)*100</f>
        <v>0</v>
      </c>
      <c r="X8" t="s">
        <v>265</v>
      </c>
      <c r="Y8" t="s">
        <v>263</v>
      </c>
      <c r="AF8">
        <f>COUNTIF($R:$R,3)+COUNTIF($R:$R,4)</f>
        <v>12</v>
      </c>
      <c r="AN8">
        <v>402</v>
      </c>
      <c r="AO8">
        <v>510</v>
      </c>
      <c r="AP8">
        <v>514</v>
      </c>
      <c r="AQ8">
        <v>405</v>
      </c>
      <c r="AT8">
        <f>(($AO$6-$AN$7)/($AN$8-$AN$7))</f>
        <v>0.5714285714285714</v>
      </c>
      <c r="AU8">
        <f>(($AP$6-$AN$7)/($AN$8-$AN$7))</f>
        <v>0.6428571428571429</v>
      </c>
      <c r="AV8">
        <f>(($AQ$7-$AN$7)/($AN$8-$AN$7))</f>
        <v>0.17857142857142858</v>
      </c>
      <c r="BC8">
        <f>(($AN$8-$AQ$7)/($AQ$8-$AQ$7))</f>
        <v>0.88461538461538458</v>
      </c>
      <c r="BD8">
        <f>(($AO$6-$AQ$7)/($AQ$8-$AQ$7))</f>
        <v>0.42307692307692307</v>
      </c>
      <c r="BE8">
        <f>(($AP$6-$AQ$7)/($AQ$8-$AQ$7))</f>
        <v>0.5</v>
      </c>
      <c r="BG8">
        <v>4</v>
      </c>
      <c r="BH8">
        <v>214</v>
      </c>
      <c r="BI8">
        <f>($BH$12-$BH$9)/60</f>
        <v>0.25</v>
      </c>
      <c r="BQ8">
        <f>1-(($AO$6-$AN$7)/($AN$8-$AN$7))</f>
        <v>0.4285714285714286</v>
      </c>
      <c r="BR8">
        <f>1-(($AP$6-$AN$7)/($AN$8-$AN$7))</f>
        <v>0.3571428571428571</v>
      </c>
      <c r="BS8">
        <f>(($AQ$7-$AN$7)/($AN$8-$AN$7))</f>
        <v>0.17857142857142858</v>
      </c>
      <c r="BZ8">
        <f>1-(($AN$8-$AQ$7)/($AQ$8-$AQ$7))</f>
        <v>0.11538461538461542</v>
      </c>
      <c r="CA8">
        <f>(($AO$6-$AQ$7)/($AQ$8-$AQ$7))</f>
        <v>0.42307692307692307</v>
      </c>
      <c r="CB8">
        <f>(($AP$6-$AQ$7)/($AQ$8-$AQ$7))</f>
        <v>0.5</v>
      </c>
    </row>
    <row r="9" spans="1:80">
      <c r="A9">
        <v>190</v>
      </c>
      <c r="B9">
        <v>24.433443</v>
      </c>
      <c r="C9" s="2">
        <v>1</v>
      </c>
      <c r="P9">
        <v>1</v>
      </c>
      <c r="Q9" t="str">
        <f>CONCATENATE(C9,E9,G9,I9)</f>
        <v>1</v>
      </c>
      <c r="R9">
        <v>2</v>
      </c>
      <c r="T9" t="s">
        <v>272</v>
      </c>
      <c r="U9">
        <v>0</v>
      </c>
      <c r="V9">
        <f xml:space="preserve"> (U9/U$2)*100</f>
        <v>0</v>
      </c>
      <c r="X9" t="s">
        <v>265</v>
      </c>
      <c r="Y9" t="s">
        <v>261</v>
      </c>
      <c r="AF9" t="s">
        <v>254</v>
      </c>
      <c r="AN9">
        <v>474</v>
      </c>
      <c r="AO9">
        <v>536</v>
      </c>
      <c r="AP9">
        <v>540</v>
      </c>
      <c r="AQ9">
        <v>478</v>
      </c>
      <c r="BG9">
        <v>2</v>
      </c>
      <c r="BH9">
        <v>222</v>
      </c>
      <c r="BI9">
        <f>($BH$18-$BH$15)/60</f>
        <v>0.3</v>
      </c>
    </row>
    <row r="10" spans="1:80">
      <c r="A10">
        <v>191</v>
      </c>
      <c r="B10">
        <v>24.433443</v>
      </c>
      <c r="C10" s="2">
        <v>1</v>
      </c>
      <c r="P10">
        <v>1</v>
      </c>
      <c r="Q10" t="str">
        <f>CONCATENATE(C10,E10,G10,I10)</f>
        <v>1</v>
      </c>
      <c r="R10">
        <v>3</v>
      </c>
      <c r="X10" t="s">
        <v>265</v>
      </c>
      <c r="Y10" t="s">
        <v>262</v>
      </c>
      <c r="AF10">
        <v>6</v>
      </c>
      <c r="AN10">
        <v>499</v>
      </c>
      <c r="AQ10">
        <v>504</v>
      </c>
      <c r="BG10">
        <v>3</v>
      </c>
      <c r="BH10">
        <v>224</v>
      </c>
      <c r="BI10">
        <f>($BH$19-$BH$16)/60</f>
        <v>0.3</v>
      </c>
    </row>
    <row r="11" spans="1:80">
      <c r="A11">
        <v>192</v>
      </c>
      <c r="B11">
        <v>24.433443</v>
      </c>
      <c r="C11" s="2">
        <v>1</v>
      </c>
      <c r="P11">
        <v>1</v>
      </c>
      <c r="Q11" t="str">
        <f>CONCATENATE(C11,E11,G11,I11)</f>
        <v>1</v>
      </c>
      <c r="R11">
        <v>1</v>
      </c>
      <c r="X11" t="s">
        <v>265</v>
      </c>
      <c r="Y11">
        <v>2314</v>
      </c>
      <c r="AF11" t="s">
        <v>255</v>
      </c>
      <c r="AN11">
        <v>524</v>
      </c>
      <c r="AQ11">
        <v>529</v>
      </c>
      <c r="AT11">
        <f>(($AO$7-$AN$9)/($AN$10-$AN$9))</f>
        <v>0.44</v>
      </c>
      <c r="AU11">
        <f>(($AP$7-$AN$9)/($AN$10-$AN$9))</f>
        <v>0.72</v>
      </c>
      <c r="AV11">
        <f>(($AQ$9-$AN$9)/($AN$10-$AN$9))</f>
        <v>0.16</v>
      </c>
      <c r="AW11">
        <f>(($AN$10-$AO$7)/($AO$8-$AO$7))</f>
        <v>0.56000000000000005</v>
      </c>
      <c r="AX11">
        <f>(($AP$7-$AO$7)/($AO$8-$AO$7))</f>
        <v>0.28000000000000003</v>
      </c>
      <c r="AY11">
        <f>(($AQ$10-$AO$7)/($AO$8-$AO$7))</f>
        <v>0.76</v>
      </c>
      <c r="AZ11">
        <f>(($AN$10-$AP$7)/($AP$8-$AP$7))</f>
        <v>0.31818181818181818</v>
      </c>
      <c r="BA11">
        <f>(($AO$8-$AP$7)/($AP$8-$AP$7))</f>
        <v>0.81818181818181823</v>
      </c>
      <c r="BB11">
        <f>(($AQ$10-$AP$7)/($AP$8-$AP$7))</f>
        <v>0.54545454545454541</v>
      </c>
      <c r="BC11">
        <f>(($AN$10-$AQ$9)/($AQ$10-$AQ$9))</f>
        <v>0.80769230769230771</v>
      </c>
      <c r="BD11">
        <f>(($AO$7-$AQ$9)/($AQ$10-$AQ$9))</f>
        <v>0.26923076923076922</v>
      </c>
      <c r="BE11">
        <f>(($AP$7-$AQ$9)/($AQ$10-$AQ$9))</f>
        <v>0.53846153846153844</v>
      </c>
      <c r="BG11">
        <v>1</v>
      </c>
      <c r="BH11">
        <v>233</v>
      </c>
      <c r="BI11">
        <f>($BH$20-$BH$17)/60</f>
        <v>0.28333333333333333</v>
      </c>
      <c r="BQ11">
        <f>(($AO$7-$AN$9)/($AN$10-$AN$9))</f>
        <v>0.44</v>
      </c>
      <c r="BR11">
        <f>1-(($AP$7-$AN$9)/($AN$10-$AN$9))</f>
        <v>0.28000000000000003</v>
      </c>
      <c r="BS11">
        <f>(($AQ$9-$AN$9)/($AN$10-$AN$9))</f>
        <v>0.16</v>
      </c>
      <c r="BT11">
        <f>1-(($AN$10-$AO$7)/($AO$8-$AO$7))</f>
        <v>0.43999999999999995</v>
      </c>
      <c r="BU11">
        <f>(($AP$7-$AO$7)/($AO$8-$AO$7))</f>
        <v>0.28000000000000003</v>
      </c>
      <c r="BV11">
        <f>1-(($AQ$10-$AO$7)/($AO$8-$AO$7))</f>
        <v>0.24</v>
      </c>
      <c r="BW11">
        <f>(($AN$10-$AP$7)/($AP$8-$AP$7))</f>
        <v>0.31818181818181818</v>
      </c>
      <c r="BX11">
        <f>1-(($AO$8-$AP$7)/($AP$8-$AP$7))</f>
        <v>0.18181818181818177</v>
      </c>
      <c r="BY11">
        <f>1-(($AQ$10-$AP$7)/($AP$8-$AP$7))</f>
        <v>0.45454545454545459</v>
      </c>
      <c r="BZ11">
        <f>1-(($AN$10-$AQ$9)/($AQ$10-$AQ$9))</f>
        <v>0.19230769230769229</v>
      </c>
      <c r="CA11">
        <f>(($AO$7-$AQ$9)/($AQ$10-$AQ$9))</f>
        <v>0.26923076923076922</v>
      </c>
      <c r="CB11">
        <f>1-(($AP$7-$AQ$9)/($AQ$10-$AQ$9))</f>
        <v>0.46153846153846156</v>
      </c>
    </row>
    <row r="12" spans="1:80">
      <c r="A12">
        <v>193</v>
      </c>
      <c r="B12">
        <v>24.433443</v>
      </c>
      <c r="C12" s="2">
        <v>1</v>
      </c>
      <c r="I12" s="3" t="s">
        <v>233</v>
      </c>
      <c r="N12">
        <v>15.825518000000001</v>
      </c>
      <c r="O12">
        <v>193</v>
      </c>
      <c r="P12">
        <v>2</v>
      </c>
      <c r="Q12" t="str">
        <f>CONCATENATE(C12,E12,G12,I12)</f>
        <v>14D</v>
      </c>
      <c r="R12">
        <v>4</v>
      </c>
      <c r="X12" t="s">
        <v>265</v>
      </c>
      <c r="Y12">
        <v>3142</v>
      </c>
      <c r="AF12">
        <v>3</v>
      </c>
      <c r="AT12">
        <f>(($AO$8-$AN$10)/($AN$11-$AN$10))</f>
        <v>0.44</v>
      </c>
      <c r="AU12">
        <f>(($AP$8-$AN$10)/($AN$11-$AN$10))</f>
        <v>0.6</v>
      </c>
      <c r="AV12">
        <f>(($AQ$10-$AN$10)/($AN$11-$AN$10))</f>
        <v>0.2</v>
      </c>
      <c r="AW12">
        <f>(($AN$11-$AO$8)/($AO$9-$AO$8))</f>
        <v>0.53846153846153844</v>
      </c>
      <c r="AX12">
        <f>(($AP$8-$AO$8)/($AO$9-$AO$8))</f>
        <v>0.15384615384615385</v>
      </c>
      <c r="AY12">
        <f>(($AQ$11-$AO$8)/($AO$9-$AO$8))</f>
        <v>0.73076923076923073</v>
      </c>
      <c r="AZ12">
        <f>(($AN$11-$AP$8)/($AP$9-$AP$8))</f>
        <v>0.38461538461538464</v>
      </c>
      <c r="BA12">
        <f>(($AO$9-$AP$8)/($AP$9-$AP$8))</f>
        <v>0.84615384615384615</v>
      </c>
      <c r="BB12">
        <f>(($AQ$11-$AP$8)/($AP$9-$AP$8))</f>
        <v>0.57692307692307687</v>
      </c>
      <c r="BC12">
        <f>(($AN$11-$AQ$10)/($AQ$11-$AQ$10))</f>
        <v>0.8</v>
      </c>
      <c r="BD12">
        <f>(($AO$8-$AQ$10)/($AQ$11-$AQ$10))</f>
        <v>0.24</v>
      </c>
      <c r="BE12">
        <f>(($AP$8-$AQ$10)/($AQ$11-$AQ$10))</f>
        <v>0.4</v>
      </c>
      <c r="BG12">
        <v>4</v>
      </c>
      <c r="BH12">
        <v>237</v>
      </c>
      <c r="BI12">
        <f>($BH$21-$BH$18)/60</f>
        <v>0.35</v>
      </c>
      <c r="BQ12">
        <f>(($AO$8-$AN$10)/($AN$11-$AN$10))</f>
        <v>0.44</v>
      </c>
      <c r="BR12">
        <f>1-(($AP$8-$AN$10)/($AN$11-$AN$10))</f>
        <v>0.4</v>
      </c>
      <c r="BS12">
        <f>(($AQ$10-$AN$10)/($AN$11-$AN$10))</f>
        <v>0.2</v>
      </c>
      <c r="BT12">
        <f>1-(($AN$11-$AO$8)/($AO$9-$AO$8))</f>
        <v>0.46153846153846156</v>
      </c>
      <c r="BU12">
        <f>(($AP$8-$AO$8)/($AO$9-$AO$8))</f>
        <v>0.15384615384615385</v>
      </c>
      <c r="BV12">
        <f>1-(($AQ$11-$AO$8)/($AO$9-$AO$8))</f>
        <v>0.26923076923076927</v>
      </c>
      <c r="BW12">
        <f>(($AN$11-$AP$8)/($AP$9-$AP$8))</f>
        <v>0.38461538461538464</v>
      </c>
      <c r="BX12">
        <f>1-(($AO$9-$AP$8)/($AP$9-$AP$8))</f>
        <v>0.15384615384615385</v>
      </c>
      <c r="BY12">
        <f>1-(($AQ$11-$AP$8)/($AP$9-$AP$8))</f>
        <v>0.42307692307692313</v>
      </c>
      <c r="BZ12">
        <f>1-(($AN$11-$AQ$10)/($AQ$11-$AQ$10))</f>
        <v>0.19999999999999996</v>
      </c>
      <c r="CA12">
        <f>(($AO$8-$AQ$10)/($AQ$11-$AQ$10))</f>
        <v>0.24</v>
      </c>
      <c r="CB12">
        <f>(($AP$8-$AQ$10)/($AQ$11-$AQ$10))</f>
        <v>0.4</v>
      </c>
    </row>
    <row r="13" spans="1:80">
      <c r="A13">
        <v>194</v>
      </c>
      <c r="B13">
        <v>24.433443</v>
      </c>
      <c r="C13" s="2">
        <v>1</v>
      </c>
      <c r="I13" s="3" t="s">
        <v>233</v>
      </c>
      <c r="N13">
        <v>15.825518000000001</v>
      </c>
      <c r="P13">
        <v>2</v>
      </c>
      <c r="Q13" t="str">
        <f>CONCATENATE(C13,E13,G13,I13)</f>
        <v>14D</v>
      </c>
      <c r="R13" t="s">
        <v>22</v>
      </c>
      <c r="X13" t="s">
        <v>265</v>
      </c>
      <c r="Y13">
        <v>1423</v>
      </c>
      <c r="AF13" t="s">
        <v>256</v>
      </c>
      <c r="BG13" t="s">
        <v>22</v>
      </c>
      <c r="BH13">
        <v>239</v>
      </c>
      <c r="BI13">
        <f>($BH$22-$BH$19)/60</f>
        <v>0.33333333333333331</v>
      </c>
    </row>
    <row r="14" spans="1:80">
      <c r="A14">
        <v>195</v>
      </c>
      <c r="B14">
        <v>24.499680999999999</v>
      </c>
      <c r="C14" s="2">
        <v>1</v>
      </c>
      <c r="I14" s="3" t="s">
        <v>233</v>
      </c>
      <c r="N14">
        <v>15.825518000000001</v>
      </c>
      <c r="P14">
        <v>2</v>
      </c>
      <c r="Q14" t="str">
        <f>CONCATENATE(C14,E14,G14,I14)</f>
        <v>14D</v>
      </c>
      <c r="R14" t="s">
        <v>22</v>
      </c>
      <c r="X14" t="s">
        <v>265</v>
      </c>
      <c r="Y14">
        <v>4231</v>
      </c>
      <c r="AF14">
        <v>3</v>
      </c>
      <c r="BG14" t="s">
        <v>22</v>
      </c>
      <c r="BH14">
        <v>320</v>
      </c>
      <c r="BI14">
        <f>($BH$23-$BH$20)/60</f>
        <v>0.35</v>
      </c>
    </row>
    <row r="15" spans="1:80">
      <c r="A15">
        <v>196</v>
      </c>
      <c r="B15">
        <v>24.698301000000001</v>
      </c>
      <c r="C15" s="2">
        <v>1</v>
      </c>
      <c r="I15" s="3" t="s">
        <v>233</v>
      </c>
      <c r="N15">
        <v>15.825518000000001</v>
      </c>
      <c r="P15">
        <v>2</v>
      </c>
      <c r="Q15" t="str">
        <f>CONCATENATE(C15,E15,G15,I15)</f>
        <v>14D</v>
      </c>
      <c r="R15">
        <v>1</v>
      </c>
      <c r="X15" t="s">
        <v>265</v>
      </c>
      <c r="Y15" t="s">
        <v>263</v>
      </c>
      <c r="AB15" t="s">
        <v>265</v>
      </c>
      <c r="AC15" t="str">
        <f>CONCATENATE($R15,$R16,$R17,$R18)</f>
        <v>1423</v>
      </c>
      <c r="AF15" t="s">
        <v>257</v>
      </c>
      <c r="BG15">
        <v>1</v>
      </c>
      <c r="BH15">
        <v>322</v>
      </c>
      <c r="BI15">
        <f>($BH$24-$BH$21)/60</f>
        <v>0.3</v>
      </c>
    </row>
    <row r="16" spans="1:80">
      <c r="A16">
        <v>197</v>
      </c>
      <c r="B16">
        <v>24.698301000000001</v>
      </c>
      <c r="C16" s="2">
        <v>1</v>
      </c>
      <c r="I16" s="3" t="s">
        <v>233</v>
      </c>
      <c r="N16">
        <v>15.825518000000001</v>
      </c>
      <c r="P16">
        <v>2</v>
      </c>
      <c r="Q16" t="str">
        <f>CONCATENATE(C16,E16,G16,I16)</f>
        <v>14D</v>
      </c>
      <c r="R16">
        <v>4</v>
      </c>
      <c r="X16" t="s">
        <v>265</v>
      </c>
      <c r="Y16" t="s">
        <v>264</v>
      </c>
      <c r="AF16">
        <v>0.5</v>
      </c>
      <c r="BG16">
        <v>4</v>
      </c>
      <c r="BH16">
        <v>328</v>
      </c>
      <c r="BI16">
        <f>($BH$25-$BH$22)/60</f>
        <v>0.4</v>
      </c>
    </row>
    <row r="17" spans="1:61">
      <c r="A17">
        <v>198</v>
      </c>
      <c r="B17">
        <v>24.698301000000001</v>
      </c>
      <c r="C17" s="2">
        <v>1</v>
      </c>
      <c r="I17" s="3" t="s">
        <v>233</v>
      </c>
      <c r="N17">
        <v>15.825518000000001</v>
      </c>
      <c r="P17">
        <v>2</v>
      </c>
      <c r="Q17" t="str">
        <f>CONCATENATE(C17,E17,G17,I17)</f>
        <v>14D</v>
      </c>
      <c r="R17">
        <v>2</v>
      </c>
      <c r="X17" t="s">
        <v>265</v>
      </c>
      <c r="Y17">
        <v>1423</v>
      </c>
      <c r="AF17" t="s">
        <v>258</v>
      </c>
      <c r="BG17">
        <v>2</v>
      </c>
      <c r="BH17">
        <v>336</v>
      </c>
      <c r="BI17">
        <f>($BH$26-$BH$23)/60</f>
        <v>0.3</v>
      </c>
    </row>
    <row r="18" spans="1:61">
      <c r="A18">
        <v>199</v>
      </c>
      <c r="B18">
        <v>24.698301000000001</v>
      </c>
      <c r="C18" s="2">
        <v>1</v>
      </c>
      <c r="I18" s="3" t="s">
        <v>233</v>
      </c>
      <c r="N18">
        <v>16.024135999999999</v>
      </c>
      <c r="P18">
        <v>2</v>
      </c>
      <c r="Q18" t="str">
        <f>CONCATENATE(C18,E18,G18,I18)</f>
        <v>14D</v>
      </c>
      <c r="R18">
        <v>3</v>
      </c>
      <c r="X18" t="s">
        <v>265</v>
      </c>
      <c r="Y18">
        <v>4231</v>
      </c>
      <c r="AF18">
        <v>0.5</v>
      </c>
      <c r="BG18">
        <v>3</v>
      </c>
      <c r="BH18">
        <v>340</v>
      </c>
      <c r="BI18">
        <f>($BH$27-$BH$24)/60</f>
        <v>0.38333333333333336</v>
      </c>
    </row>
    <row r="19" spans="1:61">
      <c r="A19">
        <v>200</v>
      </c>
      <c r="B19">
        <v>24.698301000000001</v>
      </c>
      <c r="C19" s="2">
        <v>1</v>
      </c>
      <c r="I19" s="3" t="s">
        <v>233</v>
      </c>
      <c r="N19">
        <v>16.024135999999999</v>
      </c>
      <c r="P19">
        <v>2</v>
      </c>
      <c r="Q19" t="str">
        <f>CONCATENATE(C19,E19,G19,I19)</f>
        <v>14D</v>
      </c>
      <c r="R19">
        <v>1</v>
      </c>
      <c r="X19" t="s">
        <v>265</v>
      </c>
      <c r="Y19">
        <v>2314</v>
      </c>
      <c r="AF19" t="s">
        <v>259</v>
      </c>
      <c r="AG19" t="s">
        <v>260</v>
      </c>
      <c r="BG19">
        <v>1</v>
      </c>
      <c r="BH19">
        <v>346</v>
      </c>
      <c r="BI19">
        <f>($BH$28-$BH$25)/60</f>
        <v>0.25</v>
      </c>
    </row>
    <row r="20" spans="1:61">
      <c r="A20">
        <v>201</v>
      </c>
      <c r="D20">
        <v>34.365752999999998</v>
      </c>
      <c r="E20" s="4">
        <v>2</v>
      </c>
      <c r="I20" s="3" t="s">
        <v>233</v>
      </c>
      <c r="N20">
        <v>16.024135999999999</v>
      </c>
      <c r="P20">
        <v>2</v>
      </c>
      <c r="Q20" t="str">
        <f>CONCATENATE(C20,E20,G20,I20)</f>
        <v>24D</v>
      </c>
      <c r="R20" t="s">
        <v>233</v>
      </c>
      <c r="X20" t="s">
        <v>265</v>
      </c>
      <c r="Y20">
        <v>1423</v>
      </c>
      <c r="AF20">
        <v>40</v>
      </c>
      <c r="AG20">
        <v>2</v>
      </c>
      <c r="BG20" t="s">
        <v>233</v>
      </c>
      <c r="BH20">
        <v>353</v>
      </c>
      <c r="BI20">
        <f>($BH$34-$BH$31)/60</f>
        <v>0.3</v>
      </c>
    </row>
    <row r="21" spans="1:61">
      <c r="A21">
        <v>202</v>
      </c>
      <c r="D21">
        <v>34.365752999999998</v>
      </c>
      <c r="E21" s="4">
        <v>2</v>
      </c>
      <c r="G21" s="5" t="s">
        <v>234</v>
      </c>
      <c r="I21" s="3" t="s">
        <v>233</v>
      </c>
      <c r="L21">
        <v>23.638870000000001</v>
      </c>
      <c r="M21">
        <v>202</v>
      </c>
      <c r="N21">
        <v>16.024135999999999</v>
      </c>
      <c r="P21">
        <v>3</v>
      </c>
      <c r="Q21" t="str">
        <f>CONCATENATE(C21,E21,G21,I21)</f>
        <v>23D4D</v>
      </c>
      <c r="R21">
        <v>2</v>
      </c>
      <c r="X21" t="s">
        <v>265</v>
      </c>
      <c r="Y21">
        <v>4231</v>
      </c>
      <c r="AB21" t="s">
        <v>265</v>
      </c>
      <c r="AC21" t="str">
        <f>CONCATENATE($R21,$R22,$R23,$R24)</f>
        <v>2314</v>
      </c>
      <c r="AF21">
        <v>28.571428571428569</v>
      </c>
      <c r="AG21">
        <v>2</v>
      </c>
      <c r="BG21">
        <v>2</v>
      </c>
      <c r="BH21">
        <v>361</v>
      </c>
      <c r="BI21">
        <f>($BH$35-$BH$32)/60</f>
        <v>0.35</v>
      </c>
    </row>
    <row r="22" spans="1:61">
      <c r="A22">
        <v>203</v>
      </c>
      <c r="D22">
        <v>34.365752999999998</v>
      </c>
      <c r="E22" s="4">
        <v>2</v>
      </c>
      <c r="G22" s="5" t="s">
        <v>234</v>
      </c>
      <c r="I22" s="3" t="s">
        <v>233</v>
      </c>
      <c r="L22">
        <v>23.638870000000001</v>
      </c>
      <c r="N22">
        <v>16.288993999999999</v>
      </c>
      <c r="P22">
        <v>3</v>
      </c>
      <c r="Q22" t="str">
        <f>CONCATENATE(C22,E22,G22,I22)</f>
        <v>23D4D</v>
      </c>
      <c r="R22">
        <v>3</v>
      </c>
      <c r="X22" t="s">
        <v>265</v>
      </c>
      <c r="Y22">
        <v>2314</v>
      </c>
      <c r="AF22">
        <v>33.333333333333329</v>
      </c>
      <c r="AG22">
        <v>2</v>
      </c>
      <c r="BG22">
        <v>3</v>
      </c>
      <c r="BH22">
        <v>366</v>
      </c>
      <c r="BI22">
        <f>($BH$36-$BH$33)/60</f>
        <v>0.31666666666666665</v>
      </c>
    </row>
    <row r="23" spans="1:61">
      <c r="A23">
        <v>204</v>
      </c>
      <c r="D23">
        <v>34.365752999999998</v>
      </c>
      <c r="E23" s="4">
        <v>2</v>
      </c>
      <c r="G23" s="5" t="s">
        <v>234</v>
      </c>
      <c r="I23" s="3" t="s">
        <v>233</v>
      </c>
      <c r="L23">
        <v>23.638870000000001</v>
      </c>
      <c r="N23">
        <v>16.288993999999999</v>
      </c>
      <c r="O23">
        <v>204</v>
      </c>
      <c r="P23">
        <v>3</v>
      </c>
      <c r="Q23" t="str">
        <f>CONCATENATE(C23,E23,G23,I23)</f>
        <v>23D4D</v>
      </c>
      <c r="R23">
        <v>1</v>
      </c>
      <c r="X23" t="s">
        <v>265</v>
      </c>
      <c r="Y23">
        <v>3142</v>
      </c>
      <c r="BG23">
        <v>1</v>
      </c>
      <c r="BH23">
        <v>374</v>
      </c>
      <c r="BI23">
        <f>($BH$37-$BH$34)/60</f>
        <v>0.3</v>
      </c>
    </row>
    <row r="24" spans="1:61">
      <c r="A24">
        <v>205</v>
      </c>
      <c r="D24">
        <v>34.431992000000001</v>
      </c>
      <c r="E24" s="4">
        <v>2</v>
      </c>
      <c r="G24" s="5" t="s">
        <v>234</v>
      </c>
      <c r="L24">
        <v>23.638870000000001</v>
      </c>
      <c r="P24">
        <v>2</v>
      </c>
      <c r="Q24" t="str">
        <f>CONCATENATE(C24,E24,G24,I24)</f>
        <v>23D</v>
      </c>
      <c r="R24">
        <v>4</v>
      </c>
      <c r="X24" t="s">
        <v>265</v>
      </c>
      <c r="Y24" t="s">
        <v>261</v>
      </c>
      <c r="BG24">
        <v>4</v>
      </c>
      <c r="BH24">
        <v>379</v>
      </c>
      <c r="BI24">
        <f>($BH$38-$BH$35)/60</f>
        <v>0.25</v>
      </c>
    </row>
    <row r="25" spans="1:61">
      <c r="A25">
        <v>206</v>
      </c>
      <c r="D25">
        <v>34.49823</v>
      </c>
      <c r="E25" s="4">
        <v>2</v>
      </c>
      <c r="G25" s="5" t="s">
        <v>234</v>
      </c>
      <c r="L25">
        <v>23.638870000000001</v>
      </c>
      <c r="P25">
        <v>2</v>
      </c>
      <c r="Q25" t="str">
        <f>CONCATENATE(C25,E25,G25,I25)</f>
        <v>23D</v>
      </c>
      <c r="R25">
        <v>2</v>
      </c>
      <c r="X25" t="s">
        <v>265</v>
      </c>
      <c r="Y25" t="s">
        <v>262</v>
      </c>
      <c r="BG25">
        <v>2</v>
      </c>
      <c r="BH25">
        <v>390</v>
      </c>
      <c r="BI25">
        <f>($BH$39-$BH$36)/60</f>
        <v>0.33333333333333331</v>
      </c>
    </row>
    <row r="26" spans="1:61">
      <c r="A26">
        <v>207</v>
      </c>
      <c r="D26">
        <v>34.49823</v>
      </c>
      <c r="E26" s="4">
        <v>2</v>
      </c>
      <c r="G26" s="5" t="s">
        <v>234</v>
      </c>
      <c r="L26">
        <v>23.638870000000001</v>
      </c>
      <c r="P26">
        <v>2</v>
      </c>
      <c r="Q26" t="str">
        <f>CONCATENATE(C26,E26,G26,I26)</f>
        <v>23D</v>
      </c>
      <c r="R26" t="s">
        <v>234</v>
      </c>
      <c r="X26" t="s">
        <v>265</v>
      </c>
      <c r="Y26">
        <v>2314</v>
      </c>
      <c r="BG26" t="s">
        <v>234</v>
      </c>
      <c r="BH26">
        <v>392</v>
      </c>
      <c r="BI26">
        <f>($BH$40-$BH$37)/60</f>
        <v>0.31666666666666665</v>
      </c>
    </row>
    <row r="27" spans="1:61">
      <c r="A27">
        <v>208</v>
      </c>
      <c r="D27">
        <v>34.49823</v>
      </c>
      <c r="E27" s="4">
        <v>2</v>
      </c>
      <c r="G27" s="5" t="s">
        <v>234</v>
      </c>
      <c r="L27">
        <v>23.638870000000001</v>
      </c>
      <c r="P27">
        <v>2</v>
      </c>
      <c r="Q27" t="str">
        <f>CONCATENATE(C27,E27,G27,I27)</f>
        <v>23D</v>
      </c>
      <c r="R27">
        <v>1</v>
      </c>
      <c r="X27" t="s">
        <v>265</v>
      </c>
      <c r="Y27">
        <v>3142</v>
      </c>
      <c r="BG27">
        <v>1</v>
      </c>
      <c r="BH27">
        <v>402</v>
      </c>
      <c r="BI27">
        <f>($BH$41-$BH$38)/60</f>
        <v>0.36666666666666664</v>
      </c>
    </row>
    <row r="28" spans="1:61">
      <c r="A28">
        <v>209</v>
      </c>
      <c r="D28">
        <v>34.630611000000002</v>
      </c>
      <c r="E28" s="4">
        <v>2</v>
      </c>
      <c r="G28" s="5" t="s">
        <v>234</v>
      </c>
      <c r="L28">
        <v>23.638870000000001</v>
      </c>
      <c r="P28">
        <v>2</v>
      </c>
      <c r="Q28" t="str">
        <f>CONCATENATE(C28,E28,G28,I28)</f>
        <v>23D</v>
      </c>
      <c r="R28">
        <v>4</v>
      </c>
      <c r="X28" t="s">
        <v>265</v>
      </c>
      <c r="Y28">
        <v>1423</v>
      </c>
      <c r="BG28">
        <v>4</v>
      </c>
      <c r="BH28">
        <v>405</v>
      </c>
      <c r="BI28">
        <f>($BH$42-$BH$39)/60</f>
        <v>0.26666666666666666</v>
      </c>
    </row>
    <row r="29" spans="1:61">
      <c r="A29">
        <v>210</v>
      </c>
      <c r="D29">
        <v>34.630611000000002</v>
      </c>
      <c r="E29" s="4">
        <v>2</v>
      </c>
      <c r="G29" s="5" t="s">
        <v>234</v>
      </c>
      <c r="L29">
        <v>23.638870000000001</v>
      </c>
      <c r="P29">
        <v>2</v>
      </c>
      <c r="Q29" t="str">
        <f>CONCATENATE(C29,E29,G29,I29)</f>
        <v>23D</v>
      </c>
      <c r="R29" t="s">
        <v>22</v>
      </c>
      <c r="BG29" t="s">
        <v>22</v>
      </c>
      <c r="BH29">
        <v>407</v>
      </c>
    </row>
    <row r="30" spans="1:61">
      <c r="A30">
        <v>211</v>
      </c>
      <c r="B30">
        <v>43.569729000000002</v>
      </c>
      <c r="C30" s="2">
        <v>1</v>
      </c>
      <c r="D30">
        <v>34.630611000000002</v>
      </c>
      <c r="E30" s="4">
        <v>2</v>
      </c>
      <c r="G30" s="5" t="s">
        <v>234</v>
      </c>
      <c r="L30">
        <v>23.969967</v>
      </c>
      <c r="P30">
        <v>3</v>
      </c>
      <c r="Q30" t="str">
        <f>CONCATENATE(C30,E30,G30,I30)</f>
        <v>123D</v>
      </c>
      <c r="R30" t="s">
        <v>22</v>
      </c>
      <c r="BG30" t="s">
        <v>22</v>
      </c>
      <c r="BH30">
        <v>472</v>
      </c>
    </row>
    <row r="31" spans="1:61">
      <c r="A31">
        <v>212</v>
      </c>
      <c r="B31">
        <v>43.569729000000002</v>
      </c>
      <c r="C31" s="2">
        <v>1</v>
      </c>
      <c r="D31">
        <v>34.961708000000002</v>
      </c>
      <c r="E31" s="4">
        <v>2</v>
      </c>
      <c r="G31" s="5" t="s">
        <v>234</v>
      </c>
      <c r="L31">
        <v>24.301062000000002</v>
      </c>
      <c r="M31">
        <v>212</v>
      </c>
      <c r="P31">
        <v>3</v>
      </c>
      <c r="Q31" t="str">
        <f>CONCATENATE(C31,E31,G31,I31)</f>
        <v>123D</v>
      </c>
      <c r="R31">
        <v>1</v>
      </c>
      <c r="BG31">
        <v>1</v>
      </c>
      <c r="BH31">
        <v>474</v>
      </c>
    </row>
    <row r="32" spans="1:61">
      <c r="A32">
        <v>213</v>
      </c>
      <c r="B32">
        <v>43.569729000000002</v>
      </c>
      <c r="C32" s="2">
        <v>1</v>
      </c>
      <c r="P32">
        <v>1</v>
      </c>
      <c r="Q32" t="str">
        <f>CONCATENATE(C32,E32,G32,I32)</f>
        <v>1</v>
      </c>
      <c r="R32">
        <v>4</v>
      </c>
      <c r="BG32">
        <v>4</v>
      </c>
      <c r="BH32">
        <v>478</v>
      </c>
    </row>
    <row r="33" spans="1:60">
      <c r="A33">
        <v>214</v>
      </c>
      <c r="B33">
        <v>43.569729000000002</v>
      </c>
      <c r="C33" s="2">
        <v>1</v>
      </c>
      <c r="H33">
        <v>34.299613999999998</v>
      </c>
      <c r="I33" s="3">
        <v>4</v>
      </c>
      <c r="P33">
        <v>2</v>
      </c>
      <c r="Q33" t="str">
        <f>CONCATENATE(C33,E33,G33,I33)</f>
        <v>14</v>
      </c>
      <c r="R33">
        <v>2</v>
      </c>
      <c r="BG33">
        <v>2</v>
      </c>
      <c r="BH33">
        <v>485</v>
      </c>
    </row>
    <row r="34" spans="1:60">
      <c r="A34">
        <v>215</v>
      </c>
      <c r="B34">
        <v>43.569729000000002</v>
      </c>
      <c r="C34" s="2">
        <v>1</v>
      </c>
      <c r="H34">
        <v>34.299613999999998</v>
      </c>
      <c r="I34" s="3">
        <v>4</v>
      </c>
      <c r="P34">
        <v>2</v>
      </c>
      <c r="Q34" t="str">
        <f>CONCATENATE(C34,E34,G34,I34)</f>
        <v>14</v>
      </c>
      <c r="R34" t="s">
        <v>234</v>
      </c>
      <c r="BG34" t="s">
        <v>234</v>
      </c>
      <c r="BH34">
        <v>492</v>
      </c>
    </row>
    <row r="35" spans="1:60">
      <c r="A35">
        <v>216</v>
      </c>
      <c r="B35">
        <v>43.569729000000002</v>
      </c>
      <c r="C35" s="2">
        <v>1</v>
      </c>
      <c r="H35">
        <v>34.299613999999998</v>
      </c>
      <c r="I35" s="3">
        <v>4</v>
      </c>
      <c r="P35">
        <v>2</v>
      </c>
      <c r="Q35" t="str">
        <f>CONCATENATE(C35,E35,G35,I35)</f>
        <v>14</v>
      </c>
      <c r="R35">
        <v>1</v>
      </c>
      <c r="AB35" t="s">
        <v>265</v>
      </c>
      <c r="AC35" t="str">
        <f>CONCATENATE($R35,$R36,$R37,$R38)</f>
        <v>1423</v>
      </c>
      <c r="BG35">
        <v>1</v>
      </c>
      <c r="BH35">
        <v>499</v>
      </c>
    </row>
    <row r="36" spans="1:60">
      <c r="A36">
        <v>217</v>
      </c>
      <c r="B36">
        <v>43.569729000000002</v>
      </c>
      <c r="C36" s="2">
        <v>1</v>
      </c>
      <c r="H36">
        <v>34.299613999999998</v>
      </c>
      <c r="I36" s="3">
        <v>4</v>
      </c>
      <c r="P36">
        <v>2</v>
      </c>
      <c r="Q36" t="str">
        <f>CONCATENATE(C36,E36,G36,I36)</f>
        <v>14</v>
      </c>
      <c r="R36">
        <v>4</v>
      </c>
      <c r="BG36">
        <v>4</v>
      </c>
      <c r="BH36">
        <v>504</v>
      </c>
    </row>
    <row r="37" spans="1:60">
      <c r="A37">
        <v>218</v>
      </c>
      <c r="B37">
        <v>43.569729000000002</v>
      </c>
      <c r="C37" s="2">
        <v>1</v>
      </c>
      <c r="H37">
        <v>34.299613999999998</v>
      </c>
      <c r="I37" s="3">
        <v>4</v>
      </c>
      <c r="P37">
        <v>2</v>
      </c>
      <c r="Q37" t="str">
        <f>CONCATENATE(C37,E37,G37,I37)</f>
        <v>14</v>
      </c>
      <c r="R37">
        <v>2</v>
      </c>
      <c r="BG37">
        <v>2</v>
      </c>
      <c r="BH37">
        <v>510</v>
      </c>
    </row>
    <row r="38" spans="1:60">
      <c r="A38">
        <v>219</v>
      </c>
      <c r="B38">
        <v>43.569729000000002</v>
      </c>
      <c r="C38" s="2">
        <v>1</v>
      </c>
      <c r="H38">
        <v>34.299613999999998</v>
      </c>
      <c r="I38" s="3">
        <v>4</v>
      </c>
      <c r="P38">
        <v>2</v>
      </c>
      <c r="Q38" t="str">
        <f>CONCATENATE(C38,E38,G38,I38)</f>
        <v>14</v>
      </c>
      <c r="R38">
        <v>3</v>
      </c>
      <c r="BG38">
        <v>3</v>
      </c>
      <c r="BH38">
        <v>514</v>
      </c>
    </row>
    <row r="39" spans="1:60">
      <c r="A39">
        <v>220</v>
      </c>
      <c r="B39">
        <v>43.569729000000002</v>
      </c>
      <c r="C39" s="2">
        <v>1</v>
      </c>
      <c r="H39">
        <v>34.299613999999998</v>
      </c>
      <c r="I39" s="3">
        <v>4</v>
      </c>
      <c r="P39">
        <v>2</v>
      </c>
      <c r="Q39" t="str">
        <f>CONCATENATE(C39,E39,G39,I39)</f>
        <v>14</v>
      </c>
      <c r="R39">
        <v>1</v>
      </c>
      <c r="BG39">
        <v>1</v>
      </c>
      <c r="BH39">
        <v>524</v>
      </c>
    </row>
    <row r="40" spans="1:60">
      <c r="A40">
        <v>221</v>
      </c>
      <c r="B40">
        <v>43.569729000000002</v>
      </c>
      <c r="C40" s="2">
        <v>1</v>
      </c>
      <c r="H40">
        <v>34.299613999999998</v>
      </c>
      <c r="I40" s="3">
        <v>4</v>
      </c>
      <c r="P40">
        <v>2</v>
      </c>
      <c r="Q40" t="str">
        <f>CONCATENATE(C40,E40,G40,I40)</f>
        <v>14</v>
      </c>
      <c r="R40" t="s">
        <v>233</v>
      </c>
      <c r="BG40" t="s">
        <v>233</v>
      </c>
      <c r="BH40">
        <v>529</v>
      </c>
    </row>
    <row r="41" spans="1:60">
      <c r="A41">
        <v>222</v>
      </c>
      <c r="B41">
        <v>43.569729000000002</v>
      </c>
      <c r="C41" s="2">
        <v>1</v>
      </c>
      <c r="D41">
        <v>52.177753000000003</v>
      </c>
      <c r="E41" s="4">
        <v>2</v>
      </c>
      <c r="H41">
        <v>34.365752999999998</v>
      </c>
      <c r="I41" s="3">
        <v>4</v>
      </c>
      <c r="P41">
        <v>3</v>
      </c>
      <c r="Q41" t="str">
        <f>CONCATENATE(C41,E41,G41,I41)</f>
        <v>124</v>
      </c>
      <c r="R41">
        <v>2</v>
      </c>
      <c r="BG41">
        <v>2</v>
      </c>
      <c r="BH41">
        <v>536</v>
      </c>
    </row>
    <row r="42" spans="1:60">
      <c r="A42">
        <v>223</v>
      </c>
      <c r="D42">
        <v>52.177753000000003</v>
      </c>
      <c r="E42" s="4">
        <v>2</v>
      </c>
      <c r="H42">
        <v>34.365752999999998</v>
      </c>
      <c r="I42" s="3">
        <v>4</v>
      </c>
      <c r="P42">
        <v>2</v>
      </c>
      <c r="Q42" t="str">
        <f>CONCATENATE(C42,E42,G42,I42)</f>
        <v>24</v>
      </c>
      <c r="R42">
        <v>3</v>
      </c>
      <c r="BG42">
        <v>3</v>
      </c>
      <c r="BH42">
        <v>540</v>
      </c>
    </row>
    <row r="43" spans="1:60">
      <c r="A43">
        <v>224</v>
      </c>
      <c r="D43">
        <v>52.177753000000003</v>
      </c>
      <c r="E43" s="4">
        <v>2</v>
      </c>
      <c r="F43">
        <v>43.106254999999997</v>
      </c>
      <c r="G43" s="5">
        <v>3</v>
      </c>
      <c r="H43">
        <v>34.365752999999998</v>
      </c>
      <c r="I43" s="3">
        <v>4</v>
      </c>
      <c r="P43">
        <v>3</v>
      </c>
      <c r="Q43" t="str">
        <f>CONCATENATE(C43,E43,G43,I43)</f>
        <v>234</v>
      </c>
      <c r="R43" t="s">
        <v>22</v>
      </c>
      <c r="BG43" t="s">
        <v>22</v>
      </c>
      <c r="BH43">
        <v>542</v>
      </c>
    </row>
    <row r="44" spans="1:60">
      <c r="A44">
        <v>225</v>
      </c>
      <c r="D44">
        <v>52.177753000000003</v>
      </c>
      <c r="E44" s="4">
        <v>2</v>
      </c>
      <c r="F44">
        <v>43.106254999999997</v>
      </c>
      <c r="G44" s="5">
        <v>3</v>
      </c>
      <c r="H44">
        <v>34.365752999999998</v>
      </c>
      <c r="I44" s="3">
        <v>4</v>
      </c>
      <c r="P44">
        <v>3</v>
      </c>
      <c r="Q44" t="str">
        <f>CONCATENATE(C44,E44,G44,I44)</f>
        <v>234</v>
      </c>
    </row>
    <row r="45" spans="1:60">
      <c r="A45">
        <v>226</v>
      </c>
      <c r="D45">
        <v>52.177753000000003</v>
      </c>
      <c r="E45" s="4">
        <v>2</v>
      </c>
      <c r="F45">
        <v>43.106254999999997</v>
      </c>
      <c r="G45" s="5">
        <v>3</v>
      </c>
      <c r="H45">
        <v>34.829326999999999</v>
      </c>
      <c r="I45" s="3">
        <v>4</v>
      </c>
      <c r="P45">
        <v>3</v>
      </c>
      <c r="Q45" t="str">
        <f>CONCATENATE(C45,E45,G45,I45)</f>
        <v>234</v>
      </c>
    </row>
    <row r="46" spans="1:60">
      <c r="A46">
        <v>227</v>
      </c>
      <c r="D46">
        <v>52.177753000000003</v>
      </c>
      <c r="E46" s="4">
        <v>2</v>
      </c>
      <c r="F46">
        <v>43.106254999999997</v>
      </c>
      <c r="G46" s="5">
        <v>3</v>
      </c>
      <c r="P46">
        <v>2</v>
      </c>
      <c r="Q46" t="str">
        <f>CONCATENATE(C46,E46,G46,I46)</f>
        <v>23</v>
      </c>
    </row>
    <row r="47" spans="1:60">
      <c r="A47">
        <v>228</v>
      </c>
      <c r="D47">
        <v>52.177753000000003</v>
      </c>
      <c r="E47" s="4">
        <v>2</v>
      </c>
      <c r="F47">
        <v>43.106254999999997</v>
      </c>
      <c r="G47" s="5">
        <v>3</v>
      </c>
      <c r="P47">
        <v>2</v>
      </c>
      <c r="Q47" t="str">
        <f>CONCATENATE(C47,E47,G47,I47)</f>
        <v>23</v>
      </c>
    </row>
    <row r="48" spans="1:60">
      <c r="A48">
        <v>229</v>
      </c>
      <c r="D48">
        <v>52.177753000000003</v>
      </c>
      <c r="E48" s="4">
        <v>2</v>
      </c>
      <c r="F48">
        <v>43.106254999999997</v>
      </c>
      <c r="G48" s="5">
        <v>3</v>
      </c>
      <c r="P48">
        <v>2</v>
      </c>
      <c r="Q48" t="str">
        <f>CONCATENATE(C48,E48,G48,I48)</f>
        <v>23</v>
      </c>
    </row>
    <row r="49" spans="1:17">
      <c r="A49">
        <v>230</v>
      </c>
      <c r="D49">
        <v>52.177753000000003</v>
      </c>
      <c r="E49" s="4">
        <v>2</v>
      </c>
      <c r="F49">
        <v>43.106254999999997</v>
      </c>
      <c r="G49" s="5">
        <v>3</v>
      </c>
      <c r="P49">
        <v>2</v>
      </c>
      <c r="Q49" t="str">
        <f>CONCATENATE(C49,E49,G49,I49)</f>
        <v>23</v>
      </c>
    </row>
    <row r="50" spans="1:17">
      <c r="A50">
        <v>231</v>
      </c>
      <c r="D50">
        <v>52.177753000000003</v>
      </c>
      <c r="E50" s="4">
        <v>2</v>
      </c>
      <c r="F50">
        <v>43.106254999999997</v>
      </c>
      <c r="G50" s="5">
        <v>3</v>
      </c>
      <c r="P50">
        <v>2</v>
      </c>
      <c r="Q50" t="str">
        <f>CONCATENATE(C50,E50,G50,I50)</f>
        <v>23</v>
      </c>
    </row>
    <row r="51" spans="1:17">
      <c r="A51">
        <v>232</v>
      </c>
      <c r="D51">
        <v>52.177753000000003</v>
      </c>
      <c r="E51" s="4">
        <v>2</v>
      </c>
      <c r="F51">
        <v>43.106254999999997</v>
      </c>
      <c r="G51" s="5">
        <v>3</v>
      </c>
      <c r="P51">
        <v>2</v>
      </c>
      <c r="Q51" t="str">
        <f>CONCATENATE(C51,E51,G51,I51)</f>
        <v>23</v>
      </c>
    </row>
    <row r="52" spans="1:17">
      <c r="A52">
        <v>233</v>
      </c>
      <c r="B52">
        <v>60.322201</v>
      </c>
      <c r="C52" s="2">
        <v>1</v>
      </c>
      <c r="D52">
        <v>52.177753000000003</v>
      </c>
      <c r="E52" s="4">
        <v>2</v>
      </c>
      <c r="F52">
        <v>43.106254999999997</v>
      </c>
      <c r="G52" s="5">
        <v>3</v>
      </c>
      <c r="P52">
        <v>3</v>
      </c>
      <c r="Q52" t="str">
        <f>CONCATENATE(C52,E52,G52,I52)</f>
        <v>123</v>
      </c>
    </row>
    <row r="53" spans="1:17">
      <c r="A53">
        <v>234</v>
      </c>
      <c r="B53">
        <v>60.322201</v>
      </c>
      <c r="C53" s="2">
        <v>1</v>
      </c>
      <c r="D53">
        <v>52.177753000000003</v>
      </c>
      <c r="E53" s="4">
        <v>2</v>
      </c>
      <c r="F53">
        <v>43.304873999999998</v>
      </c>
      <c r="G53" s="5">
        <v>3</v>
      </c>
      <c r="P53">
        <v>3</v>
      </c>
      <c r="Q53" t="str">
        <f>CONCATENATE(C53,E53,G53,I53)</f>
        <v>123</v>
      </c>
    </row>
    <row r="54" spans="1:17">
      <c r="A54">
        <v>235</v>
      </c>
      <c r="B54">
        <v>60.322201</v>
      </c>
      <c r="C54" s="2">
        <v>1</v>
      </c>
      <c r="F54">
        <v>43.304873999999998</v>
      </c>
      <c r="G54" s="5">
        <v>3</v>
      </c>
      <c r="P54">
        <v>2</v>
      </c>
      <c r="Q54" t="str">
        <f>CONCATENATE(C54,E54,G54,I54)</f>
        <v>13</v>
      </c>
    </row>
    <row r="55" spans="1:17">
      <c r="A55">
        <v>236</v>
      </c>
      <c r="B55">
        <v>60.322201</v>
      </c>
      <c r="C55" s="2">
        <v>1</v>
      </c>
      <c r="F55">
        <v>43.768349000000001</v>
      </c>
      <c r="G55" s="5">
        <v>3</v>
      </c>
      <c r="P55">
        <v>2</v>
      </c>
      <c r="Q55" t="str">
        <f>CONCATENATE(C55,E55,G55,I55)</f>
        <v>13</v>
      </c>
    </row>
    <row r="56" spans="1:17">
      <c r="A56">
        <v>237</v>
      </c>
      <c r="B56">
        <v>60.322201</v>
      </c>
      <c r="C56" s="2">
        <v>1</v>
      </c>
      <c r="H56">
        <v>51.316940000000002</v>
      </c>
      <c r="I56" s="3">
        <v>4</v>
      </c>
      <c r="P56">
        <v>2</v>
      </c>
      <c r="Q56" t="str">
        <f>CONCATENATE(C56,E56,G56,I56)</f>
        <v>14</v>
      </c>
    </row>
    <row r="57" spans="1:17">
      <c r="A57">
        <v>238</v>
      </c>
      <c r="B57">
        <v>60.322201</v>
      </c>
      <c r="C57" s="2">
        <v>1</v>
      </c>
      <c r="H57">
        <v>51.316940000000002</v>
      </c>
      <c r="I57" s="3">
        <v>4</v>
      </c>
      <c r="P57">
        <v>2</v>
      </c>
      <c r="Q57" t="str">
        <f>CONCATENATE(C57,E57,G57,I57)</f>
        <v>14</v>
      </c>
    </row>
    <row r="58" spans="1:17">
      <c r="A58">
        <v>239</v>
      </c>
      <c r="J58">
        <v>15.097085999999999</v>
      </c>
      <c r="K58" t="s">
        <v>22</v>
      </c>
      <c r="Q58" t="str">
        <f>CONCATENATE(C58,E58,G58,I58)</f>
        <v/>
      </c>
    </row>
    <row r="59" spans="1:17">
      <c r="A59">
        <v>318</v>
      </c>
      <c r="Q59" t="str">
        <f>CONCATENATE(C59,E59,G59,I59)</f>
        <v/>
      </c>
    </row>
    <row r="60" spans="1:17">
      <c r="A60">
        <v>319</v>
      </c>
      <c r="Q60" t="str">
        <f>CONCATENATE(C60,E60,G60,I60)</f>
        <v/>
      </c>
    </row>
    <row r="61" spans="1:17">
      <c r="A61">
        <v>320</v>
      </c>
      <c r="J61">
        <v>15.163323999999999</v>
      </c>
      <c r="K61" t="s">
        <v>22</v>
      </c>
      <c r="Q61" t="str">
        <f>CONCATENATE(C61,E61,G61,I61)</f>
        <v/>
      </c>
    </row>
    <row r="62" spans="1:17">
      <c r="A62">
        <v>321</v>
      </c>
      <c r="Q62" t="str">
        <f>CONCATENATE(C62,E62,G62,I62)</f>
        <v/>
      </c>
    </row>
    <row r="63" spans="1:17">
      <c r="A63">
        <v>322</v>
      </c>
      <c r="B63">
        <v>47.741314000000003</v>
      </c>
      <c r="C63" s="2">
        <v>1</v>
      </c>
      <c r="P63">
        <v>1</v>
      </c>
      <c r="Q63" t="str">
        <f>CONCATENATE(C63,E63,G63,I63)</f>
        <v>1</v>
      </c>
    </row>
    <row r="64" spans="1:17">
      <c r="A64">
        <v>323</v>
      </c>
      <c r="B64">
        <v>47.741314000000003</v>
      </c>
      <c r="C64" s="2">
        <v>1</v>
      </c>
      <c r="P64">
        <v>1</v>
      </c>
      <c r="Q64" t="str">
        <f>CONCATENATE(C64,E64,G64,I64)</f>
        <v>1</v>
      </c>
    </row>
    <row r="65" spans="1:17">
      <c r="A65">
        <v>324</v>
      </c>
      <c r="B65">
        <v>47.741314000000003</v>
      </c>
      <c r="C65" s="2">
        <v>1</v>
      </c>
      <c r="P65">
        <v>1</v>
      </c>
      <c r="Q65" t="str">
        <f>CONCATENATE(C65,E65,G65,I65)</f>
        <v>1</v>
      </c>
    </row>
    <row r="66" spans="1:17">
      <c r="A66">
        <v>325</v>
      </c>
      <c r="B66">
        <v>47.608837000000001</v>
      </c>
      <c r="C66" s="2">
        <v>1</v>
      </c>
      <c r="P66">
        <v>1</v>
      </c>
      <c r="Q66" t="str">
        <f>CONCATENATE(C66,E66,G66,I66)</f>
        <v>1</v>
      </c>
    </row>
    <row r="67" spans="1:17">
      <c r="A67">
        <v>326</v>
      </c>
      <c r="B67">
        <v>47.608837000000001</v>
      </c>
      <c r="C67" s="2">
        <v>1</v>
      </c>
      <c r="P67">
        <v>1</v>
      </c>
      <c r="Q67" t="str">
        <f>CONCATENATE(C67,E67,G67,I67)</f>
        <v>1</v>
      </c>
    </row>
    <row r="68" spans="1:17">
      <c r="A68">
        <v>327</v>
      </c>
      <c r="B68">
        <v>47.608837000000001</v>
      </c>
      <c r="C68" s="2">
        <v>1</v>
      </c>
      <c r="P68">
        <v>1</v>
      </c>
      <c r="Q68" t="str">
        <f>CONCATENATE(C68,E68,G68,I68)</f>
        <v>1</v>
      </c>
    </row>
    <row r="69" spans="1:17">
      <c r="A69">
        <v>328</v>
      </c>
      <c r="B69">
        <v>47.542693999999997</v>
      </c>
      <c r="C69" s="2">
        <v>1</v>
      </c>
      <c r="H69">
        <v>54.892569999999999</v>
      </c>
      <c r="I69" s="3">
        <v>4</v>
      </c>
      <c r="P69">
        <v>2</v>
      </c>
      <c r="Q69" t="str">
        <f>CONCATENATE(C69,E69,G69,I69)</f>
        <v>14</v>
      </c>
    </row>
    <row r="70" spans="1:17">
      <c r="A70">
        <v>329</v>
      </c>
      <c r="B70">
        <v>47.410217000000003</v>
      </c>
      <c r="C70" s="2">
        <v>1</v>
      </c>
      <c r="H70">
        <v>54.892569999999999</v>
      </c>
      <c r="I70" s="3">
        <v>4</v>
      </c>
      <c r="P70">
        <v>2</v>
      </c>
      <c r="Q70" t="str">
        <f>CONCATENATE(C70,E70,G70,I70)</f>
        <v>14</v>
      </c>
    </row>
    <row r="71" spans="1:17">
      <c r="A71">
        <v>330</v>
      </c>
      <c r="B71">
        <v>47.410217000000003</v>
      </c>
      <c r="C71" s="2">
        <v>1</v>
      </c>
      <c r="H71">
        <v>54.892569999999999</v>
      </c>
      <c r="I71" s="3">
        <v>4</v>
      </c>
      <c r="P71">
        <v>2</v>
      </c>
      <c r="Q71" t="str">
        <f>CONCATENATE(C71,E71,G71,I71)</f>
        <v>14</v>
      </c>
    </row>
    <row r="72" spans="1:17">
      <c r="A72">
        <v>331</v>
      </c>
      <c r="B72">
        <v>47.410217000000003</v>
      </c>
      <c r="C72" s="2">
        <v>1</v>
      </c>
      <c r="H72">
        <v>54.892569999999999</v>
      </c>
      <c r="I72" s="3">
        <v>4</v>
      </c>
      <c r="P72">
        <v>2</v>
      </c>
      <c r="Q72" t="str">
        <f>CONCATENATE(C72,E72,G72,I72)</f>
        <v>14</v>
      </c>
    </row>
    <row r="73" spans="1:17">
      <c r="A73">
        <v>332</v>
      </c>
      <c r="B73">
        <v>47.410217000000003</v>
      </c>
      <c r="C73" s="2">
        <v>1</v>
      </c>
      <c r="H73">
        <v>54.892569999999999</v>
      </c>
      <c r="I73" s="3">
        <v>4</v>
      </c>
      <c r="P73">
        <v>2</v>
      </c>
      <c r="Q73" t="str">
        <f>CONCATENATE(C73,E73,G73,I73)</f>
        <v>14</v>
      </c>
    </row>
    <row r="74" spans="1:17">
      <c r="A74">
        <v>333</v>
      </c>
      <c r="B74">
        <v>47.410217000000003</v>
      </c>
      <c r="C74" s="2">
        <v>1</v>
      </c>
      <c r="H74">
        <v>54.892569999999999</v>
      </c>
      <c r="I74" s="3">
        <v>4</v>
      </c>
      <c r="P74">
        <v>2</v>
      </c>
      <c r="Q74" t="str">
        <f>CONCATENATE(C74,E74,G74,I74)</f>
        <v>14</v>
      </c>
    </row>
    <row r="75" spans="1:17">
      <c r="A75">
        <v>334</v>
      </c>
      <c r="B75">
        <v>47.410217000000003</v>
      </c>
      <c r="C75" s="2">
        <v>1</v>
      </c>
      <c r="H75">
        <v>54.892569999999999</v>
      </c>
      <c r="I75" s="3">
        <v>4</v>
      </c>
      <c r="P75">
        <v>2</v>
      </c>
      <c r="Q75" t="str">
        <f>CONCATENATE(C75,E75,G75,I75)</f>
        <v>14</v>
      </c>
    </row>
    <row r="76" spans="1:17">
      <c r="A76">
        <v>335</v>
      </c>
      <c r="B76">
        <v>47.410217000000003</v>
      </c>
      <c r="C76" s="2">
        <v>1</v>
      </c>
      <c r="H76">
        <v>54.892569999999999</v>
      </c>
      <c r="I76" s="3">
        <v>4</v>
      </c>
      <c r="P76">
        <v>2</v>
      </c>
      <c r="Q76" t="str">
        <f>CONCATENATE(C76,E76,G76,I76)</f>
        <v>14</v>
      </c>
    </row>
    <row r="77" spans="1:17">
      <c r="A77">
        <v>336</v>
      </c>
      <c r="D77">
        <v>41.186011999999998</v>
      </c>
      <c r="E77" s="4">
        <v>2</v>
      </c>
      <c r="H77">
        <v>54.892569999999999</v>
      </c>
      <c r="I77" s="3">
        <v>4</v>
      </c>
      <c r="P77">
        <v>2</v>
      </c>
      <c r="Q77" t="str">
        <f>CONCATENATE(C77,E77,G77,I77)</f>
        <v>24</v>
      </c>
    </row>
    <row r="78" spans="1:17">
      <c r="A78">
        <v>337</v>
      </c>
      <c r="D78">
        <v>41.186011999999998</v>
      </c>
      <c r="E78" s="4">
        <v>2</v>
      </c>
      <c r="H78">
        <v>54.760094000000002</v>
      </c>
      <c r="I78" s="3">
        <v>4</v>
      </c>
      <c r="P78">
        <v>2</v>
      </c>
      <c r="Q78" t="str">
        <f>CONCATENATE(C78,E78,G78,I78)</f>
        <v>24</v>
      </c>
    </row>
    <row r="79" spans="1:17">
      <c r="A79">
        <v>338</v>
      </c>
      <c r="D79">
        <v>41.186011999999998</v>
      </c>
      <c r="E79" s="4">
        <v>2</v>
      </c>
      <c r="H79">
        <v>54.760094000000002</v>
      </c>
      <c r="I79" s="3">
        <v>4</v>
      </c>
      <c r="P79">
        <v>2</v>
      </c>
      <c r="Q79" t="str">
        <f>CONCATENATE(C79,E79,G79,I79)</f>
        <v>24</v>
      </c>
    </row>
    <row r="80" spans="1:17">
      <c r="A80">
        <v>339</v>
      </c>
      <c r="D80">
        <v>41.186011999999998</v>
      </c>
      <c r="E80" s="4">
        <v>2</v>
      </c>
      <c r="H80">
        <v>54.760094000000002</v>
      </c>
      <c r="I80" s="3">
        <v>4</v>
      </c>
      <c r="P80">
        <v>2</v>
      </c>
      <c r="Q80" t="str">
        <f>CONCATENATE(C80,E80,G80,I80)</f>
        <v>24</v>
      </c>
    </row>
    <row r="81" spans="1:17">
      <c r="A81">
        <v>340</v>
      </c>
      <c r="D81">
        <v>41.186011999999998</v>
      </c>
      <c r="E81" s="4">
        <v>2</v>
      </c>
      <c r="F81">
        <v>48.734504999999999</v>
      </c>
      <c r="G81" s="5">
        <v>3</v>
      </c>
      <c r="H81">
        <v>54.693950999999998</v>
      </c>
      <c r="I81" s="3">
        <v>4</v>
      </c>
      <c r="P81">
        <v>3</v>
      </c>
      <c r="Q81" t="str">
        <f>CONCATENATE(C81,E81,G81,I81)</f>
        <v>234</v>
      </c>
    </row>
    <row r="82" spans="1:17">
      <c r="A82">
        <v>341</v>
      </c>
      <c r="D82">
        <v>41.186011999999998</v>
      </c>
      <c r="E82" s="4">
        <v>2</v>
      </c>
      <c r="F82">
        <v>48.734504999999999</v>
      </c>
      <c r="G82" s="5">
        <v>3</v>
      </c>
      <c r="H82">
        <v>54.693950999999998</v>
      </c>
      <c r="I82" s="3">
        <v>4</v>
      </c>
      <c r="P82">
        <v>3</v>
      </c>
      <c r="Q82" t="str">
        <f>CONCATENATE(C82,E82,G82,I82)</f>
        <v>234</v>
      </c>
    </row>
    <row r="83" spans="1:17">
      <c r="A83">
        <v>342</v>
      </c>
      <c r="D83">
        <v>41.186011999999998</v>
      </c>
      <c r="E83" s="4">
        <v>2</v>
      </c>
      <c r="F83">
        <v>48.734504999999999</v>
      </c>
      <c r="G83" s="5">
        <v>3</v>
      </c>
      <c r="H83">
        <v>54.495235000000001</v>
      </c>
      <c r="I83" s="3">
        <v>4</v>
      </c>
      <c r="P83">
        <v>3</v>
      </c>
      <c r="Q83" t="str">
        <f>CONCATENATE(C83,E83,G83,I83)</f>
        <v>234</v>
      </c>
    </row>
    <row r="84" spans="1:17">
      <c r="A84">
        <v>343</v>
      </c>
      <c r="D84">
        <v>41.186011999999998</v>
      </c>
      <c r="E84" s="4">
        <v>2</v>
      </c>
      <c r="F84">
        <v>48.734504999999999</v>
      </c>
      <c r="G84" s="5">
        <v>3</v>
      </c>
      <c r="P84">
        <v>2</v>
      </c>
      <c r="Q84" t="str">
        <f>CONCATENATE(C84,E84,G84,I84)</f>
        <v>23</v>
      </c>
    </row>
    <row r="85" spans="1:17">
      <c r="A85">
        <v>344</v>
      </c>
      <c r="D85">
        <v>41.186011999999998</v>
      </c>
      <c r="E85" s="4">
        <v>2</v>
      </c>
      <c r="F85">
        <v>48.734504999999999</v>
      </c>
      <c r="G85" s="5">
        <v>3</v>
      </c>
      <c r="P85">
        <v>2</v>
      </c>
      <c r="Q85" t="str">
        <f>CONCATENATE(C85,E85,G85,I85)</f>
        <v>23</v>
      </c>
    </row>
    <row r="86" spans="1:17">
      <c r="A86">
        <v>345</v>
      </c>
      <c r="D86">
        <v>41.186011999999998</v>
      </c>
      <c r="E86" s="4">
        <v>2</v>
      </c>
      <c r="F86">
        <v>48.734504999999999</v>
      </c>
      <c r="G86" s="5">
        <v>3</v>
      </c>
      <c r="P86">
        <v>2</v>
      </c>
      <c r="Q86" t="str">
        <f>CONCATENATE(C86,E86,G86,I86)</f>
        <v>23</v>
      </c>
    </row>
    <row r="87" spans="1:17">
      <c r="A87">
        <v>346</v>
      </c>
      <c r="B87">
        <v>35.292805000000001</v>
      </c>
      <c r="C87" s="2">
        <v>1</v>
      </c>
      <c r="D87">
        <v>41.186011999999998</v>
      </c>
      <c r="E87" s="4">
        <v>2</v>
      </c>
      <c r="F87">
        <v>48.734504999999999</v>
      </c>
      <c r="G87" s="5">
        <v>3</v>
      </c>
      <c r="P87">
        <v>3</v>
      </c>
      <c r="Q87" t="str">
        <f>CONCATENATE(C87,E87,G87,I87)</f>
        <v>123</v>
      </c>
    </row>
    <row r="88" spans="1:17">
      <c r="A88">
        <v>347</v>
      </c>
      <c r="B88">
        <v>35.292805000000001</v>
      </c>
      <c r="C88" s="2">
        <v>1</v>
      </c>
      <c r="D88">
        <v>41.186011999999998</v>
      </c>
      <c r="E88" s="4">
        <v>2</v>
      </c>
      <c r="F88">
        <v>48.734504999999999</v>
      </c>
      <c r="G88" s="5">
        <v>3</v>
      </c>
      <c r="P88">
        <v>3</v>
      </c>
      <c r="Q88" t="str">
        <f>CONCATENATE(C88,E88,G88,I88)</f>
        <v>123</v>
      </c>
    </row>
    <row r="89" spans="1:17">
      <c r="A89">
        <v>348</v>
      </c>
      <c r="B89">
        <v>35.292805000000001</v>
      </c>
      <c r="C89" s="2">
        <v>1</v>
      </c>
      <c r="D89">
        <v>41.186011999999998</v>
      </c>
      <c r="E89" s="4">
        <v>2</v>
      </c>
      <c r="F89">
        <v>48.734504999999999</v>
      </c>
      <c r="G89" s="5">
        <v>3</v>
      </c>
      <c r="P89">
        <v>3</v>
      </c>
      <c r="Q89" t="str">
        <f>CONCATENATE(C89,E89,G89,I89)</f>
        <v>123</v>
      </c>
    </row>
    <row r="90" spans="1:17">
      <c r="A90">
        <v>349</v>
      </c>
      <c r="B90">
        <v>35.292805000000001</v>
      </c>
      <c r="C90" s="2">
        <v>1</v>
      </c>
      <c r="D90">
        <v>41.186011999999998</v>
      </c>
      <c r="E90" s="4">
        <v>2</v>
      </c>
      <c r="F90">
        <v>48.734504999999999</v>
      </c>
      <c r="G90" s="5">
        <v>3</v>
      </c>
      <c r="P90">
        <v>3</v>
      </c>
      <c r="Q90" t="str">
        <f>CONCATENATE(C90,E90,G90,I90)</f>
        <v>123</v>
      </c>
    </row>
    <row r="91" spans="1:17">
      <c r="A91">
        <v>350</v>
      </c>
      <c r="B91">
        <v>35.160423000000002</v>
      </c>
      <c r="C91" s="2">
        <v>1</v>
      </c>
      <c r="D91">
        <v>40.656295999999998</v>
      </c>
      <c r="E91" s="4">
        <v>2</v>
      </c>
      <c r="F91">
        <v>48.535885</v>
      </c>
      <c r="G91" s="5">
        <v>3</v>
      </c>
      <c r="P91">
        <v>3</v>
      </c>
      <c r="Q91" t="str">
        <f>CONCATENATE(C91,E91,G91,I91)</f>
        <v>123</v>
      </c>
    </row>
    <row r="92" spans="1:17">
      <c r="A92">
        <v>351</v>
      </c>
      <c r="B92">
        <v>35.094185000000003</v>
      </c>
      <c r="C92" s="2">
        <v>1</v>
      </c>
      <c r="D92">
        <v>40.656295999999998</v>
      </c>
      <c r="E92" s="4">
        <v>2</v>
      </c>
      <c r="F92">
        <v>48.535885</v>
      </c>
      <c r="G92" s="5">
        <v>3</v>
      </c>
      <c r="P92">
        <v>3</v>
      </c>
      <c r="Q92" t="str">
        <f>CONCATENATE(C92,E92,G92,I92)</f>
        <v>123</v>
      </c>
    </row>
    <row r="93" spans="1:17">
      <c r="A93">
        <v>352</v>
      </c>
      <c r="B93">
        <v>35.094185000000003</v>
      </c>
      <c r="C93" s="2">
        <v>1</v>
      </c>
      <c r="D93">
        <v>40.391438000000001</v>
      </c>
      <c r="E93" s="4">
        <v>2</v>
      </c>
      <c r="F93">
        <v>48.535885</v>
      </c>
      <c r="G93" s="5">
        <v>3</v>
      </c>
      <c r="P93">
        <v>3</v>
      </c>
      <c r="Q93" t="str">
        <f>CONCATENATE(C93,E93,G93,I93)</f>
        <v>123</v>
      </c>
    </row>
    <row r="94" spans="1:17">
      <c r="A94">
        <v>353</v>
      </c>
      <c r="B94">
        <v>35.094185000000003</v>
      </c>
      <c r="C94" s="2">
        <v>1</v>
      </c>
      <c r="F94">
        <v>48.535885</v>
      </c>
      <c r="G94" s="5">
        <v>3</v>
      </c>
      <c r="I94" s="3" t="s">
        <v>233</v>
      </c>
      <c r="N94">
        <v>43.503489999999999</v>
      </c>
      <c r="O94">
        <v>353</v>
      </c>
      <c r="P94">
        <v>3</v>
      </c>
      <c r="Q94" t="str">
        <f>CONCATENATE(C94,E94,G94,I94)</f>
        <v>134D</v>
      </c>
    </row>
    <row r="95" spans="1:17">
      <c r="A95">
        <v>354</v>
      </c>
      <c r="B95">
        <v>35.094185000000003</v>
      </c>
      <c r="C95" s="2">
        <v>1</v>
      </c>
      <c r="F95">
        <v>48.403506999999998</v>
      </c>
      <c r="G95" s="5">
        <v>3</v>
      </c>
      <c r="I95" s="3" t="s">
        <v>233</v>
      </c>
      <c r="N95">
        <v>43.503489999999999</v>
      </c>
      <c r="P95">
        <v>3</v>
      </c>
      <c r="Q95" t="str">
        <f>CONCATENATE(C95,E95,G95,I95)</f>
        <v>134D</v>
      </c>
    </row>
    <row r="96" spans="1:17">
      <c r="A96">
        <v>355</v>
      </c>
      <c r="B96">
        <v>35.094185000000003</v>
      </c>
      <c r="C96" s="2">
        <v>1</v>
      </c>
      <c r="F96">
        <v>48.204788000000001</v>
      </c>
      <c r="G96" s="5">
        <v>3</v>
      </c>
      <c r="I96" s="3" t="s">
        <v>233</v>
      </c>
      <c r="N96">
        <v>43.503489999999999</v>
      </c>
      <c r="P96">
        <v>3</v>
      </c>
      <c r="Q96" t="str">
        <f>CONCATENATE(C96,E96,G96,I96)</f>
        <v>134D</v>
      </c>
    </row>
    <row r="97" spans="1:17">
      <c r="A97">
        <v>356</v>
      </c>
      <c r="B97">
        <v>35.094185000000003</v>
      </c>
      <c r="C97" s="2">
        <v>1</v>
      </c>
      <c r="F97">
        <v>48.204788000000001</v>
      </c>
      <c r="G97" s="5">
        <v>3</v>
      </c>
      <c r="I97" s="3" t="s">
        <v>233</v>
      </c>
      <c r="N97">
        <v>43.371113000000001</v>
      </c>
      <c r="P97">
        <v>3</v>
      </c>
      <c r="Q97" t="str">
        <f>CONCATENATE(C97,E97,G97,I97)</f>
        <v>134D</v>
      </c>
    </row>
    <row r="98" spans="1:17">
      <c r="A98">
        <v>357</v>
      </c>
      <c r="B98">
        <v>35.094185000000003</v>
      </c>
      <c r="C98" s="2">
        <v>1</v>
      </c>
      <c r="I98" s="3" t="s">
        <v>233</v>
      </c>
      <c r="N98">
        <v>43.371113000000001</v>
      </c>
      <c r="P98">
        <v>2</v>
      </c>
      <c r="Q98" t="str">
        <f>CONCATENATE(C98,E98,G98,I98)</f>
        <v>14D</v>
      </c>
    </row>
    <row r="99" spans="1:17">
      <c r="A99">
        <v>358</v>
      </c>
      <c r="B99">
        <v>34.961708000000002</v>
      </c>
      <c r="C99" s="2">
        <v>1</v>
      </c>
      <c r="I99" s="3" t="s">
        <v>233</v>
      </c>
      <c r="N99">
        <v>43.371113000000001</v>
      </c>
      <c r="P99">
        <v>2</v>
      </c>
      <c r="Q99" t="str">
        <f>CONCATENATE(C99,E99,G99,I99)</f>
        <v>14D</v>
      </c>
    </row>
    <row r="100" spans="1:17">
      <c r="A100">
        <v>359</v>
      </c>
      <c r="B100">
        <v>34.961708000000002</v>
      </c>
      <c r="C100" s="2">
        <v>1</v>
      </c>
      <c r="I100" s="3" t="s">
        <v>233</v>
      </c>
      <c r="N100">
        <v>43.371113000000001</v>
      </c>
      <c r="P100">
        <v>2</v>
      </c>
      <c r="Q100" t="str">
        <f>CONCATENATE(C100,E100,G100,I100)</f>
        <v>14D</v>
      </c>
    </row>
    <row r="101" spans="1:17">
      <c r="A101">
        <v>360</v>
      </c>
      <c r="B101">
        <v>34.961708000000002</v>
      </c>
      <c r="C101" s="2">
        <v>1</v>
      </c>
      <c r="I101" s="3" t="s">
        <v>233</v>
      </c>
      <c r="N101">
        <v>43.371113000000001</v>
      </c>
      <c r="P101">
        <v>2</v>
      </c>
      <c r="Q101" t="str">
        <f>CONCATENATE(C101,E101,G101,I101)</f>
        <v>14D</v>
      </c>
    </row>
    <row r="102" spans="1:17">
      <c r="A102">
        <v>361</v>
      </c>
      <c r="B102">
        <v>34.961708000000002</v>
      </c>
      <c r="C102" s="2">
        <v>1</v>
      </c>
      <c r="D102">
        <v>28.075310000000002</v>
      </c>
      <c r="E102" s="4">
        <v>2</v>
      </c>
      <c r="I102" s="3" t="s">
        <v>233</v>
      </c>
      <c r="N102">
        <v>43.371113000000001</v>
      </c>
      <c r="P102">
        <v>3</v>
      </c>
      <c r="Q102" t="str">
        <f>CONCATENATE(C102,E102,G102,I102)</f>
        <v>124D</v>
      </c>
    </row>
    <row r="103" spans="1:17">
      <c r="A103">
        <v>362</v>
      </c>
      <c r="B103">
        <v>34.961708000000002</v>
      </c>
      <c r="C103" s="2">
        <v>1</v>
      </c>
      <c r="D103">
        <v>28.075310000000002</v>
      </c>
      <c r="E103" s="4">
        <v>2</v>
      </c>
      <c r="I103" s="3" t="s">
        <v>233</v>
      </c>
      <c r="N103">
        <v>43.371113000000001</v>
      </c>
      <c r="P103">
        <v>3</v>
      </c>
      <c r="Q103" t="str">
        <f>CONCATENATE(C103,E103,G103,I103)</f>
        <v>124D</v>
      </c>
    </row>
    <row r="104" spans="1:17">
      <c r="A104">
        <v>363</v>
      </c>
      <c r="B104">
        <v>34.961708000000002</v>
      </c>
      <c r="C104" s="2">
        <v>1</v>
      </c>
      <c r="D104">
        <v>28.075310000000002</v>
      </c>
      <c r="E104" s="4">
        <v>2</v>
      </c>
      <c r="I104" s="3" t="s">
        <v>233</v>
      </c>
      <c r="N104">
        <v>43.371113000000001</v>
      </c>
      <c r="P104">
        <v>3</v>
      </c>
      <c r="Q104" t="str">
        <f>CONCATENATE(C104,E104,G104,I104)</f>
        <v>124D</v>
      </c>
    </row>
    <row r="105" spans="1:17">
      <c r="A105">
        <v>364</v>
      </c>
      <c r="D105">
        <v>28.075310000000002</v>
      </c>
      <c r="E105" s="4">
        <v>2</v>
      </c>
      <c r="I105" s="3" t="s">
        <v>233</v>
      </c>
      <c r="N105">
        <v>43.371113000000001</v>
      </c>
      <c r="P105">
        <v>2</v>
      </c>
      <c r="Q105" t="str">
        <f>CONCATENATE(C105,E105,G105,I105)</f>
        <v>24D</v>
      </c>
    </row>
    <row r="106" spans="1:17">
      <c r="A106">
        <v>365</v>
      </c>
      <c r="D106">
        <v>28.075310000000002</v>
      </c>
      <c r="E106" s="4">
        <v>2</v>
      </c>
      <c r="I106" s="3" t="s">
        <v>233</v>
      </c>
      <c r="N106">
        <v>43.304873999999998</v>
      </c>
      <c r="P106">
        <v>2</v>
      </c>
      <c r="Q106" t="str">
        <f>CONCATENATE(C106,E106,G106,I106)</f>
        <v>24D</v>
      </c>
    </row>
    <row r="107" spans="1:17">
      <c r="A107">
        <v>366</v>
      </c>
      <c r="D107">
        <v>28.075310000000002</v>
      </c>
      <c r="E107" s="4">
        <v>2</v>
      </c>
      <c r="F107">
        <v>36.418475999999998</v>
      </c>
      <c r="G107" s="5">
        <v>3</v>
      </c>
      <c r="I107" s="3" t="s">
        <v>233</v>
      </c>
      <c r="N107">
        <v>43.172393999999997</v>
      </c>
      <c r="P107">
        <v>3</v>
      </c>
      <c r="Q107" t="str">
        <f>CONCATENATE(C107,E107,G107,I107)</f>
        <v>234D</v>
      </c>
    </row>
    <row r="108" spans="1:17">
      <c r="A108">
        <v>367</v>
      </c>
      <c r="D108">
        <v>28.075310000000002</v>
      </c>
      <c r="E108" s="4">
        <v>2</v>
      </c>
      <c r="F108">
        <v>36.285995</v>
      </c>
      <c r="G108" s="5">
        <v>3</v>
      </c>
      <c r="I108" s="3" t="s">
        <v>233</v>
      </c>
      <c r="N108">
        <v>43.106254999999997</v>
      </c>
      <c r="O108">
        <v>367</v>
      </c>
      <c r="P108">
        <v>3</v>
      </c>
      <c r="Q108" t="str">
        <f>CONCATENATE(C108,E108,G108,I108)</f>
        <v>234D</v>
      </c>
    </row>
    <row r="109" spans="1:17">
      <c r="A109">
        <v>368</v>
      </c>
      <c r="D109">
        <v>28.075310000000002</v>
      </c>
      <c r="E109" s="4">
        <v>2</v>
      </c>
      <c r="F109">
        <v>36.219856</v>
      </c>
      <c r="G109" s="5">
        <v>3</v>
      </c>
      <c r="P109">
        <v>2</v>
      </c>
      <c r="Q109" t="str">
        <f>CONCATENATE(C109,E109,G109,I109)</f>
        <v>23</v>
      </c>
    </row>
    <row r="110" spans="1:17">
      <c r="A110">
        <v>369</v>
      </c>
      <c r="D110">
        <v>28.075310000000002</v>
      </c>
      <c r="E110" s="4">
        <v>2</v>
      </c>
      <c r="F110">
        <v>36.087378999999999</v>
      </c>
      <c r="G110" s="5">
        <v>3</v>
      </c>
      <c r="P110">
        <v>2</v>
      </c>
      <c r="Q110" t="str">
        <f>CONCATENATE(C110,E110,G110,I110)</f>
        <v>23</v>
      </c>
    </row>
    <row r="111" spans="1:17">
      <c r="A111">
        <v>370</v>
      </c>
      <c r="D111">
        <v>28.075310000000002</v>
      </c>
      <c r="E111" s="4">
        <v>2</v>
      </c>
      <c r="F111">
        <v>36.021141</v>
      </c>
      <c r="G111" s="5">
        <v>3</v>
      </c>
      <c r="P111">
        <v>2</v>
      </c>
      <c r="Q111" t="str">
        <f>CONCATENATE(C111,E111,G111,I111)</f>
        <v>23</v>
      </c>
    </row>
    <row r="112" spans="1:17">
      <c r="A112">
        <v>371</v>
      </c>
      <c r="D112">
        <v>28.075310000000002</v>
      </c>
      <c r="E112" s="4">
        <v>2</v>
      </c>
      <c r="F112">
        <v>36.021141</v>
      </c>
      <c r="G112" s="5">
        <v>3</v>
      </c>
      <c r="P112">
        <v>2</v>
      </c>
      <c r="Q112" t="str">
        <f>CONCATENATE(C112,E112,G112,I112)</f>
        <v>23</v>
      </c>
    </row>
    <row r="113" spans="1:17">
      <c r="A113">
        <v>372</v>
      </c>
      <c r="D113">
        <v>28.075310000000002</v>
      </c>
      <c r="E113" s="4">
        <v>2</v>
      </c>
      <c r="F113">
        <v>36.021141</v>
      </c>
      <c r="G113" s="5">
        <v>3</v>
      </c>
      <c r="P113">
        <v>2</v>
      </c>
      <c r="Q113" t="str">
        <f>CONCATENATE(C113,E113,G113,I113)</f>
        <v>23</v>
      </c>
    </row>
    <row r="114" spans="1:17">
      <c r="A114">
        <v>373</v>
      </c>
      <c r="D114">
        <v>27.942927999999998</v>
      </c>
      <c r="E114" s="4">
        <v>2</v>
      </c>
      <c r="F114">
        <v>36.021141</v>
      </c>
      <c r="G114" s="5">
        <v>3</v>
      </c>
      <c r="P114">
        <v>2</v>
      </c>
      <c r="Q114" t="str">
        <f>CONCATENATE(C114,E114,G114,I114)</f>
        <v>23</v>
      </c>
    </row>
    <row r="115" spans="1:17">
      <c r="A115">
        <v>374</v>
      </c>
      <c r="B115">
        <v>21.25515</v>
      </c>
      <c r="C115" s="2">
        <v>1</v>
      </c>
      <c r="D115">
        <v>27.942927999999998</v>
      </c>
      <c r="E115" s="4">
        <v>2</v>
      </c>
      <c r="F115">
        <v>36.021141</v>
      </c>
      <c r="G115" s="5">
        <v>3</v>
      </c>
      <c r="P115">
        <v>3</v>
      </c>
      <c r="Q115" t="str">
        <f>CONCATENATE(C115,E115,G115,I115)</f>
        <v>123</v>
      </c>
    </row>
    <row r="116" spans="1:17">
      <c r="A116">
        <v>375</v>
      </c>
      <c r="B116">
        <v>21.25515</v>
      </c>
      <c r="C116" s="2">
        <v>1</v>
      </c>
      <c r="D116">
        <v>27.942927999999998</v>
      </c>
      <c r="E116" s="4">
        <v>2</v>
      </c>
      <c r="F116">
        <v>36.021141</v>
      </c>
      <c r="G116" s="5">
        <v>3</v>
      </c>
      <c r="P116">
        <v>3</v>
      </c>
      <c r="Q116" t="str">
        <f>CONCATENATE(C116,E116,G116,I116)</f>
        <v>123</v>
      </c>
    </row>
    <row r="117" spans="1:17">
      <c r="A117">
        <v>376</v>
      </c>
      <c r="B117">
        <v>21.25515</v>
      </c>
      <c r="C117" s="2">
        <v>1</v>
      </c>
      <c r="D117">
        <v>27.678072</v>
      </c>
      <c r="E117" s="4">
        <v>2</v>
      </c>
      <c r="F117">
        <v>36.021141</v>
      </c>
      <c r="G117" s="5">
        <v>3</v>
      </c>
      <c r="P117">
        <v>3</v>
      </c>
      <c r="Q117" t="str">
        <f>CONCATENATE(C117,E117,G117,I117)</f>
        <v>123</v>
      </c>
    </row>
    <row r="118" spans="1:17">
      <c r="A118">
        <v>377</v>
      </c>
      <c r="B118">
        <v>21.25515</v>
      </c>
      <c r="C118" s="2">
        <v>1</v>
      </c>
      <c r="D118">
        <v>27.678072</v>
      </c>
      <c r="E118" s="4">
        <v>2</v>
      </c>
      <c r="F118">
        <v>35.888759999999998</v>
      </c>
      <c r="G118" s="5">
        <v>3</v>
      </c>
      <c r="P118">
        <v>3</v>
      </c>
      <c r="Q118" t="str">
        <f>CONCATENATE(C118,E118,G118,I118)</f>
        <v>123</v>
      </c>
    </row>
    <row r="119" spans="1:17">
      <c r="A119">
        <v>378</v>
      </c>
      <c r="B119">
        <v>21.122672999999999</v>
      </c>
      <c r="C119" s="2">
        <v>1</v>
      </c>
      <c r="F119">
        <v>35.888759999999998</v>
      </c>
      <c r="G119" s="5">
        <v>3</v>
      </c>
      <c r="P119">
        <v>2</v>
      </c>
      <c r="Q119" t="str">
        <f>CONCATENATE(C119,E119,G119,I119)</f>
        <v>13</v>
      </c>
    </row>
    <row r="120" spans="1:17">
      <c r="A120">
        <v>379</v>
      </c>
      <c r="B120">
        <v>21.122672999999999</v>
      </c>
      <c r="C120" s="2">
        <v>1</v>
      </c>
      <c r="F120">
        <v>35.888759999999998</v>
      </c>
      <c r="G120" s="5">
        <v>3</v>
      </c>
      <c r="H120">
        <v>29.664455</v>
      </c>
      <c r="I120" s="3">
        <v>4</v>
      </c>
      <c r="P120">
        <v>3</v>
      </c>
      <c r="Q120" t="str">
        <f>CONCATENATE(C120,E120,G120,I120)</f>
        <v>134</v>
      </c>
    </row>
    <row r="121" spans="1:17">
      <c r="A121">
        <v>380</v>
      </c>
      <c r="B121">
        <v>21.122672999999999</v>
      </c>
      <c r="C121" s="2">
        <v>1</v>
      </c>
      <c r="F121">
        <v>35.756283000000003</v>
      </c>
      <c r="G121" s="5">
        <v>3</v>
      </c>
      <c r="H121">
        <v>29.664455</v>
      </c>
      <c r="I121" s="3">
        <v>4</v>
      </c>
      <c r="P121">
        <v>3</v>
      </c>
      <c r="Q121" t="str">
        <f>CONCATENATE(C121,E121,G121,I121)</f>
        <v>134</v>
      </c>
    </row>
    <row r="122" spans="1:17">
      <c r="A122">
        <v>381</v>
      </c>
      <c r="B122">
        <v>21.122672999999999</v>
      </c>
      <c r="C122" s="2">
        <v>1</v>
      </c>
      <c r="H122">
        <v>29.664455</v>
      </c>
      <c r="I122" s="3">
        <v>4</v>
      </c>
      <c r="P122">
        <v>2</v>
      </c>
      <c r="Q122" t="str">
        <f>CONCATENATE(C122,E122,G122,I122)</f>
        <v>14</v>
      </c>
    </row>
    <row r="123" spans="1:17">
      <c r="A123">
        <v>382</v>
      </c>
      <c r="B123">
        <v>20.924053000000001</v>
      </c>
      <c r="C123" s="2">
        <v>1</v>
      </c>
      <c r="H123">
        <v>29.664455</v>
      </c>
      <c r="I123" s="3">
        <v>4</v>
      </c>
      <c r="P123">
        <v>2</v>
      </c>
      <c r="Q123" t="str">
        <f>CONCATENATE(C123,E123,G123,I123)</f>
        <v>14</v>
      </c>
    </row>
    <row r="124" spans="1:17">
      <c r="A124">
        <v>383</v>
      </c>
      <c r="B124">
        <v>20.791674</v>
      </c>
      <c r="C124" s="2">
        <v>1</v>
      </c>
      <c r="H124">
        <v>29.664455</v>
      </c>
      <c r="I124" s="3">
        <v>4</v>
      </c>
      <c r="P124">
        <v>2</v>
      </c>
      <c r="Q124" t="str">
        <f>CONCATENATE(C124,E124,G124,I124)</f>
        <v>14</v>
      </c>
    </row>
    <row r="125" spans="1:17">
      <c r="A125">
        <v>384</v>
      </c>
      <c r="B125">
        <v>20.791674</v>
      </c>
      <c r="C125" s="2">
        <v>1</v>
      </c>
      <c r="H125">
        <v>29.664455</v>
      </c>
      <c r="I125" s="3">
        <v>4</v>
      </c>
      <c r="P125">
        <v>2</v>
      </c>
      <c r="Q125" t="str">
        <f>CONCATENATE(C125,E125,G125,I125)</f>
        <v>14</v>
      </c>
    </row>
    <row r="126" spans="1:17">
      <c r="A126">
        <v>385</v>
      </c>
      <c r="B126">
        <v>20.791674</v>
      </c>
      <c r="C126" s="2">
        <v>1</v>
      </c>
      <c r="H126">
        <v>29.664455</v>
      </c>
      <c r="I126" s="3">
        <v>4</v>
      </c>
      <c r="P126">
        <v>2</v>
      </c>
      <c r="Q126" t="str">
        <f>CONCATENATE(C126,E126,G126,I126)</f>
        <v>14</v>
      </c>
    </row>
    <row r="127" spans="1:17">
      <c r="A127">
        <v>386</v>
      </c>
      <c r="B127">
        <v>20.791674</v>
      </c>
      <c r="C127" s="2">
        <v>1</v>
      </c>
      <c r="H127">
        <v>29.664455</v>
      </c>
      <c r="I127" s="3">
        <v>4</v>
      </c>
      <c r="P127">
        <v>2</v>
      </c>
      <c r="Q127" t="str">
        <f>CONCATENATE(C127,E127,G127,I127)</f>
        <v>14</v>
      </c>
    </row>
    <row r="128" spans="1:17">
      <c r="A128">
        <v>387</v>
      </c>
      <c r="B128">
        <v>20.791674</v>
      </c>
      <c r="C128" s="2">
        <v>1</v>
      </c>
      <c r="H128">
        <v>29.333456000000002</v>
      </c>
      <c r="I128" s="3">
        <v>4</v>
      </c>
      <c r="P128">
        <v>2</v>
      </c>
      <c r="Q128" t="str">
        <f>CONCATENATE(C128,E128,G128,I128)</f>
        <v>14</v>
      </c>
    </row>
    <row r="129" spans="1:17">
      <c r="A129">
        <v>388</v>
      </c>
      <c r="B129">
        <v>20.791674</v>
      </c>
      <c r="C129" s="2">
        <v>1</v>
      </c>
      <c r="H129">
        <v>29.333456000000002</v>
      </c>
      <c r="I129" s="3">
        <v>4</v>
      </c>
      <c r="P129">
        <v>2</v>
      </c>
      <c r="Q129" t="str">
        <f>CONCATENATE(C129,E129,G129,I129)</f>
        <v>14</v>
      </c>
    </row>
    <row r="130" spans="1:17">
      <c r="A130">
        <v>389</v>
      </c>
      <c r="B130">
        <v>20.791674</v>
      </c>
      <c r="C130" s="2">
        <v>1</v>
      </c>
      <c r="H130">
        <v>29.333456000000002</v>
      </c>
      <c r="I130" s="3">
        <v>4</v>
      </c>
      <c r="P130">
        <v>2</v>
      </c>
      <c r="Q130" t="str">
        <f>CONCATENATE(C130,E130,G130,I130)</f>
        <v>14</v>
      </c>
    </row>
    <row r="131" spans="1:17">
      <c r="A131">
        <v>390</v>
      </c>
      <c r="B131">
        <v>20.791674</v>
      </c>
      <c r="C131" s="2">
        <v>1</v>
      </c>
      <c r="D131">
        <v>12.514747</v>
      </c>
      <c r="E131" s="4">
        <v>2</v>
      </c>
      <c r="H131">
        <v>29.333456000000002</v>
      </c>
      <c r="I131" s="3">
        <v>4</v>
      </c>
      <c r="P131">
        <v>3</v>
      </c>
      <c r="Q131" t="str">
        <f>CONCATENATE(C131,E131,G131,I131)</f>
        <v>124</v>
      </c>
    </row>
    <row r="132" spans="1:17">
      <c r="A132">
        <v>391</v>
      </c>
      <c r="D132">
        <v>12.580889000000001</v>
      </c>
      <c r="E132" s="4">
        <v>2</v>
      </c>
      <c r="H132">
        <v>29.333456000000002</v>
      </c>
      <c r="I132" s="3">
        <v>4</v>
      </c>
      <c r="P132">
        <v>2</v>
      </c>
      <c r="Q132" t="str">
        <f>CONCATENATE(C132,E132,G132,I132)</f>
        <v>24</v>
      </c>
    </row>
    <row r="133" spans="1:17">
      <c r="A133">
        <v>392</v>
      </c>
      <c r="D133">
        <v>12.580889000000001</v>
      </c>
      <c r="E133" s="4">
        <v>2</v>
      </c>
      <c r="G133" s="5" t="s">
        <v>234</v>
      </c>
      <c r="H133">
        <v>29.333456000000002</v>
      </c>
      <c r="I133" s="3">
        <v>4</v>
      </c>
      <c r="L133">
        <v>22.579439000000001</v>
      </c>
      <c r="M133">
        <v>392</v>
      </c>
      <c r="P133">
        <v>3</v>
      </c>
      <c r="Q133" t="str">
        <f>CONCATENATE(C133,E133,G133,I133)</f>
        <v>23D4</v>
      </c>
    </row>
    <row r="134" spans="1:17">
      <c r="A134">
        <v>393</v>
      </c>
      <c r="D134">
        <v>12.580889000000001</v>
      </c>
      <c r="E134" s="4">
        <v>2</v>
      </c>
      <c r="G134" s="5" t="s">
        <v>234</v>
      </c>
      <c r="H134">
        <v>28.936121</v>
      </c>
      <c r="I134" s="3">
        <v>4</v>
      </c>
      <c r="L134">
        <v>22.579439000000001</v>
      </c>
      <c r="P134">
        <v>3</v>
      </c>
      <c r="Q134" t="str">
        <f>CONCATENATE(C134,E134,G134,I134)</f>
        <v>23D4</v>
      </c>
    </row>
    <row r="135" spans="1:17">
      <c r="A135">
        <v>394</v>
      </c>
      <c r="D135">
        <v>12.580889000000001</v>
      </c>
      <c r="E135" s="4">
        <v>2</v>
      </c>
      <c r="G135" s="5" t="s">
        <v>234</v>
      </c>
      <c r="H135">
        <v>28.27393</v>
      </c>
      <c r="I135" s="3">
        <v>4</v>
      </c>
      <c r="L135">
        <v>22.579439000000001</v>
      </c>
      <c r="P135">
        <v>3</v>
      </c>
      <c r="Q135" t="str">
        <f>CONCATENATE(C135,E135,G135,I135)</f>
        <v>23D4</v>
      </c>
    </row>
    <row r="136" spans="1:17">
      <c r="A136">
        <v>395</v>
      </c>
      <c r="D136">
        <v>12.580889000000001</v>
      </c>
      <c r="E136" s="4">
        <v>2</v>
      </c>
      <c r="G136" s="5" t="s">
        <v>234</v>
      </c>
      <c r="L136">
        <v>22.579439000000001</v>
      </c>
      <c r="P136">
        <v>2</v>
      </c>
      <c r="Q136" t="str">
        <f>CONCATENATE(C136,E136,G136,I136)</f>
        <v>23D</v>
      </c>
    </row>
    <row r="137" spans="1:17">
      <c r="A137">
        <v>396</v>
      </c>
      <c r="D137">
        <v>12.580889000000001</v>
      </c>
      <c r="E137" s="4">
        <v>2</v>
      </c>
      <c r="G137" s="5" t="s">
        <v>234</v>
      </c>
      <c r="L137">
        <v>22.579439000000001</v>
      </c>
      <c r="P137">
        <v>2</v>
      </c>
      <c r="Q137" t="str">
        <f>CONCATENATE(C137,E137,G137,I137)</f>
        <v>23D</v>
      </c>
    </row>
    <row r="138" spans="1:17">
      <c r="A138">
        <v>397</v>
      </c>
      <c r="D138">
        <v>12.580889000000001</v>
      </c>
      <c r="E138" s="4">
        <v>2</v>
      </c>
      <c r="G138" s="5" t="s">
        <v>234</v>
      </c>
      <c r="L138">
        <v>22.579439000000001</v>
      </c>
      <c r="P138">
        <v>2</v>
      </c>
      <c r="Q138" t="str">
        <f>CONCATENATE(C138,E138,G138,I138)</f>
        <v>23D</v>
      </c>
    </row>
    <row r="139" spans="1:17">
      <c r="A139">
        <v>398</v>
      </c>
      <c r="D139">
        <v>12.580889000000001</v>
      </c>
      <c r="E139" s="4">
        <v>2</v>
      </c>
      <c r="G139" s="5" t="s">
        <v>234</v>
      </c>
      <c r="L139">
        <v>22.579439000000001</v>
      </c>
      <c r="P139">
        <v>2</v>
      </c>
      <c r="Q139" t="str">
        <f>CONCATENATE(C139,E139,G139,I139)</f>
        <v>23D</v>
      </c>
    </row>
    <row r="140" spans="1:17">
      <c r="A140">
        <v>399</v>
      </c>
      <c r="D140">
        <v>12.580889000000001</v>
      </c>
      <c r="E140" s="4">
        <v>2</v>
      </c>
      <c r="G140" s="5" t="s">
        <v>234</v>
      </c>
      <c r="L140">
        <v>22.579439000000001</v>
      </c>
      <c r="P140">
        <v>2</v>
      </c>
      <c r="Q140" t="str">
        <f>CONCATENATE(C140,E140,G140,I140)</f>
        <v>23D</v>
      </c>
    </row>
    <row r="141" spans="1:17">
      <c r="A141">
        <v>400</v>
      </c>
      <c r="D141">
        <v>12.580889000000001</v>
      </c>
      <c r="E141" s="4">
        <v>2</v>
      </c>
      <c r="G141" s="5" t="s">
        <v>234</v>
      </c>
      <c r="L141">
        <v>22.447057999999998</v>
      </c>
      <c r="P141">
        <v>2</v>
      </c>
      <c r="Q141" t="str">
        <f>CONCATENATE(C141,E141,G141,I141)</f>
        <v>23D</v>
      </c>
    </row>
    <row r="142" spans="1:17">
      <c r="A142">
        <v>401</v>
      </c>
      <c r="D142">
        <v>12.580889000000001</v>
      </c>
      <c r="E142" s="4">
        <v>2</v>
      </c>
      <c r="G142" s="5" t="s">
        <v>234</v>
      </c>
      <c r="L142">
        <v>22.447057999999998</v>
      </c>
      <c r="P142">
        <v>2</v>
      </c>
      <c r="Q142" t="str">
        <f>CONCATENATE(C142,E142,G142,I142)</f>
        <v>23D</v>
      </c>
    </row>
    <row r="143" spans="1:17">
      <c r="A143">
        <v>402</v>
      </c>
      <c r="B143">
        <v>5.6944900000000001</v>
      </c>
      <c r="C143" s="2">
        <v>1</v>
      </c>
      <c r="D143">
        <v>12.580889000000001</v>
      </c>
      <c r="E143" s="4">
        <v>2</v>
      </c>
      <c r="G143" s="5" t="s">
        <v>234</v>
      </c>
      <c r="L143">
        <v>22.447057999999998</v>
      </c>
      <c r="P143">
        <v>3</v>
      </c>
      <c r="Q143" t="str">
        <f>CONCATENATE(C143,E143,G143,I143)</f>
        <v>123D</v>
      </c>
    </row>
    <row r="144" spans="1:17">
      <c r="A144">
        <v>403</v>
      </c>
      <c r="B144">
        <v>5.6944900000000001</v>
      </c>
      <c r="C144" s="2">
        <v>1</v>
      </c>
      <c r="D144">
        <v>12.38227</v>
      </c>
      <c r="E144" s="4">
        <v>2</v>
      </c>
      <c r="G144" s="5" t="s">
        <v>234</v>
      </c>
      <c r="L144">
        <v>22.447057999999998</v>
      </c>
      <c r="P144">
        <v>3</v>
      </c>
      <c r="Q144" t="str">
        <f>CONCATENATE(C144,E144,G144,I144)</f>
        <v>123D</v>
      </c>
    </row>
    <row r="145" spans="1:17">
      <c r="A145">
        <v>404</v>
      </c>
      <c r="B145">
        <v>5.6944900000000001</v>
      </c>
      <c r="C145" s="2">
        <v>1</v>
      </c>
      <c r="G145" s="5" t="s">
        <v>234</v>
      </c>
      <c r="L145">
        <v>22.314581</v>
      </c>
      <c r="P145">
        <v>2</v>
      </c>
      <c r="Q145" t="str">
        <f>CONCATENATE(C145,E145,G145,I145)</f>
        <v>13D</v>
      </c>
    </row>
    <row r="146" spans="1:17">
      <c r="A146">
        <v>405</v>
      </c>
      <c r="B146">
        <v>5.6944900000000001</v>
      </c>
      <c r="C146" s="2">
        <v>1</v>
      </c>
      <c r="G146" s="5" t="s">
        <v>234</v>
      </c>
      <c r="H146">
        <v>13.375559000000001</v>
      </c>
      <c r="I146" s="3">
        <v>4</v>
      </c>
      <c r="L146">
        <v>22.248342999999998</v>
      </c>
      <c r="P146">
        <v>3</v>
      </c>
      <c r="Q146" t="str">
        <f>CONCATENATE(C146,E146,G146,I146)</f>
        <v>13D4</v>
      </c>
    </row>
    <row r="147" spans="1:17">
      <c r="A147">
        <v>406</v>
      </c>
      <c r="B147">
        <v>5.6944900000000001</v>
      </c>
      <c r="C147" s="2">
        <v>1</v>
      </c>
      <c r="G147" s="5" t="s">
        <v>234</v>
      </c>
      <c r="H147">
        <v>13.375559000000001</v>
      </c>
      <c r="I147" s="3">
        <v>4</v>
      </c>
      <c r="L147">
        <v>22.115960999999999</v>
      </c>
      <c r="P147">
        <v>3</v>
      </c>
      <c r="Q147" t="str">
        <f>CONCATENATE(C147,E147,G147,I147)</f>
        <v>13D4</v>
      </c>
    </row>
    <row r="148" spans="1:17">
      <c r="A148">
        <v>407</v>
      </c>
      <c r="J148">
        <v>14.964705</v>
      </c>
      <c r="K148" t="s">
        <v>22</v>
      </c>
      <c r="Q148" t="str">
        <f>CONCATENATE(C148,E148,G148,I148)</f>
        <v/>
      </c>
    </row>
    <row r="149" spans="1:17">
      <c r="A149">
        <v>470</v>
      </c>
      <c r="Q149" t="str">
        <f>CONCATENATE(C149,E149,G149,I149)</f>
        <v/>
      </c>
    </row>
    <row r="150" spans="1:17">
      <c r="A150">
        <v>471</v>
      </c>
      <c r="Q150" t="str">
        <f>CONCATENATE(C150,E150,G150,I150)</f>
        <v/>
      </c>
    </row>
    <row r="151" spans="1:17">
      <c r="A151">
        <v>472</v>
      </c>
      <c r="J151">
        <v>14.037655000000001</v>
      </c>
      <c r="K151" t="s">
        <v>22</v>
      </c>
      <c r="Q151" t="str">
        <f>CONCATENATE(C151,E151,G151,I151)</f>
        <v/>
      </c>
    </row>
    <row r="152" spans="1:17">
      <c r="A152">
        <v>473</v>
      </c>
      <c r="Q152" t="str">
        <f>CONCATENATE(C152,E152,G152,I152)</f>
        <v/>
      </c>
    </row>
    <row r="153" spans="1:17">
      <c r="A153">
        <v>474</v>
      </c>
      <c r="B153">
        <v>20.791674</v>
      </c>
      <c r="C153" s="2">
        <v>1</v>
      </c>
      <c r="P153">
        <v>1</v>
      </c>
      <c r="Q153" t="str">
        <f>CONCATENATE(C153,E153,G153,I153)</f>
        <v>1</v>
      </c>
    </row>
    <row r="154" spans="1:17">
      <c r="A154">
        <v>475</v>
      </c>
      <c r="B154">
        <v>20.791674</v>
      </c>
      <c r="C154" s="2">
        <v>1</v>
      </c>
      <c r="P154">
        <v>1</v>
      </c>
      <c r="Q154" t="str">
        <f>CONCATENATE(C154,E154,G154,I154)</f>
        <v>1</v>
      </c>
    </row>
    <row r="155" spans="1:17">
      <c r="A155">
        <v>476</v>
      </c>
      <c r="B155">
        <v>20.791674</v>
      </c>
      <c r="C155" s="2">
        <v>1</v>
      </c>
      <c r="P155">
        <v>1</v>
      </c>
      <c r="Q155" t="str">
        <f>CONCATENATE(C155,E155,G155,I155)</f>
        <v>1</v>
      </c>
    </row>
    <row r="156" spans="1:17">
      <c r="A156">
        <v>477</v>
      </c>
      <c r="B156">
        <v>20.791674</v>
      </c>
      <c r="C156" s="2">
        <v>1</v>
      </c>
      <c r="P156">
        <v>1</v>
      </c>
      <c r="Q156" t="str">
        <f>CONCATENATE(C156,E156,G156,I156)</f>
        <v>1</v>
      </c>
    </row>
    <row r="157" spans="1:17">
      <c r="A157">
        <v>478</v>
      </c>
      <c r="B157">
        <v>20.791674</v>
      </c>
      <c r="C157" s="2">
        <v>1</v>
      </c>
      <c r="H157">
        <v>12.647126999999999</v>
      </c>
      <c r="I157" s="3">
        <v>4</v>
      </c>
      <c r="P157">
        <v>2</v>
      </c>
      <c r="Q157" t="str">
        <f>CONCATENATE(C157,E157,G157,I157)</f>
        <v>14</v>
      </c>
    </row>
    <row r="158" spans="1:17">
      <c r="A158">
        <v>479</v>
      </c>
      <c r="B158">
        <v>20.857814999999999</v>
      </c>
      <c r="C158" s="2">
        <v>1</v>
      </c>
      <c r="H158">
        <v>12.647126999999999</v>
      </c>
      <c r="I158" s="3">
        <v>4</v>
      </c>
      <c r="P158">
        <v>2</v>
      </c>
      <c r="Q158" t="str">
        <f>CONCATENATE(C158,E158,G158,I158)</f>
        <v>14</v>
      </c>
    </row>
    <row r="159" spans="1:17">
      <c r="A159">
        <v>480</v>
      </c>
      <c r="B159">
        <v>20.857814999999999</v>
      </c>
      <c r="C159" s="2">
        <v>1</v>
      </c>
      <c r="H159">
        <v>12.647126999999999</v>
      </c>
      <c r="I159" s="3">
        <v>4</v>
      </c>
      <c r="P159">
        <v>2</v>
      </c>
      <c r="Q159" t="str">
        <f>CONCATENATE(C159,E159,G159,I159)</f>
        <v>14</v>
      </c>
    </row>
    <row r="160" spans="1:17">
      <c r="A160">
        <v>481</v>
      </c>
      <c r="B160">
        <v>20.857814999999999</v>
      </c>
      <c r="C160" s="2">
        <v>1</v>
      </c>
      <c r="H160">
        <v>12.647126999999999</v>
      </c>
      <c r="I160" s="3">
        <v>4</v>
      </c>
      <c r="P160">
        <v>2</v>
      </c>
      <c r="Q160" t="str">
        <f>CONCATENATE(C160,E160,G160,I160)</f>
        <v>14</v>
      </c>
    </row>
    <row r="161" spans="1:17">
      <c r="A161">
        <v>482</v>
      </c>
      <c r="B161">
        <v>20.857814999999999</v>
      </c>
      <c r="C161" s="2">
        <v>1</v>
      </c>
      <c r="H161">
        <v>12.647126999999999</v>
      </c>
      <c r="I161" s="3">
        <v>4</v>
      </c>
      <c r="P161">
        <v>2</v>
      </c>
      <c r="Q161" t="str">
        <f>CONCATENATE(C161,E161,G161,I161)</f>
        <v>14</v>
      </c>
    </row>
    <row r="162" spans="1:17">
      <c r="A162">
        <v>483</v>
      </c>
      <c r="B162">
        <v>20.857814999999999</v>
      </c>
      <c r="C162" s="2">
        <v>1</v>
      </c>
      <c r="H162">
        <v>12.647126999999999</v>
      </c>
      <c r="I162" s="3">
        <v>4</v>
      </c>
      <c r="P162">
        <v>2</v>
      </c>
      <c r="Q162" t="str">
        <f>CONCATENATE(C162,E162,G162,I162)</f>
        <v>14</v>
      </c>
    </row>
    <row r="163" spans="1:17">
      <c r="A163">
        <v>484</v>
      </c>
      <c r="B163">
        <v>20.857814999999999</v>
      </c>
      <c r="C163" s="2">
        <v>1</v>
      </c>
      <c r="H163">
        <v>12.647126999999999</v>
      </c>
      <c r="I163" s="3">
        <v>4</v>
      </c>
      <c r="P163">
        <v>2</v>
      </c>
      <c r="Q163" t="str">
        <f>CONCATENATE(C163,E163,G163,I163)</f>
        <v>14</v>
      </c>
    </row>
    <row r="164" spans="1:17">
      <c r="A164">
        <v>485</v>
      </c>
      <c r="B164">
        <v>20.857814999999999</v>
      </c>
      <c r="C164" s="2">
        <v>1</v>
      </c>
      <c r="D164">
        <v>27.148354999999999</v>
      </c>
      <c r="E164" s="4">
        <v>2</v>
      </c>
      <c r="H164">
        <v>12.647126999999999</v>
      </c>
      <c r="I164" s="3">
        <v>4</v>
      </c>
      <c r="P164">
        <v>3</v>
      </c>
      <c r="Q164" t="str">
        <f>CONCATENATE(C164,E164,G164,I164)</f>
        <v>124</v>
      </c>
    </row>
    <row r="165" spans="1:17">
      <c r="A165">
        <v>486</v>
      </c>
      <c r="B165">
        <v>20.857814999999999</v>
      </c>
      <c r="C165" s="2">
        <v>1</v>
      </c>
      <c r="D165">
        <v>27.148354999999999</v>
      </c>
      <c r="E165" s="4">
        <v>2</v>
      </c>
      <c r="H165">
        <v>12.647126999999999</v>
      </c>
      <c r="I165" s="3">
        <v>4</v>
      </c>
      <c r="P165">
        <v>3</v>
      </c>
      <c r="Q165" t="str">
        <f>CONCATENATE(C165,E165,G165,I165)</f>
        <v>124</v>
      </c>
    </row>
    <row r="166" spans="1:17">
      <c r="A166">
        <v>487</v>
      </c>
      <c r="B166">
        <v>20.857814999999999</v>
      </c>
      <c r="C166" s="2">
        <v>1</v>
      </c>
      <c r="D166">
        <v>27.148354999999999</v>
      </c>
      <c r="E166" s="4">
        <v>2</v>
      </c>
      <c r="H166">
        <v>12.647126999999999</v>
      </c>
      <c r="I166" s="3">
        <v>4</v>
      </c>
      <c r="P166">
        <v>3</v>
      </c>
      <c r="Q166" t="str">
        <f>CONCATENATE(C166,E166,G166,I166)</f>
        <v>124</v>
      </c>
    </row>
    <row r="167" spans="1:17">
      <c r="A167">
        <v>488</v>
      </c>
      <c r="B167">
        <v>20.924053000000001</v>
      </c>
      <c r="C167" s="2">
        <v>1</v>
      </c>
      <c r="D167">
        <v>27.148354999999999</v>
      </c>
      <c r="E167" s="4">
        <v>2</v>
      </c>
      <c r="H167">
        <v>12.647126999999999</v>
      </c>
      <c r="I167" s="3">
        <v>4</v>
      </c>
      <c r="P167">
        <v>3</v>
      </c>
      <c r="Q167" t="str">
        <f>CONCATENATE(C167,E167,G167,I167)</f>
        <v>124</v>
      </c>
    </row>
    <row r="168" spans="1:17">
      <c r="A168">
        <v>489</v>
      </c>
      <c r="B168">
        <v>21.453769999999999</v>
      </c>
      <c r="C168" s="2">
        <v>1</v>
      </c>
      <c r="D168">
        <v>27.148354999999999</v>
      </c>
      <c r="E168" s="4">
        <v>2</v>
      </c>
      <c r="H168">
        <v>12.647126999999999</v>
      </c>
      <c r="I168" s="3">
        <v>4</v>
      </c>
      <c r="P168">
        <v>3</v>
      </c>
      <c r="Q168" t="str">
        <f>CONCATENATE(C168,E168,G168,I168)</f>
        <v>124</v>
      </c>
    </row>
    <row r="169" spans="1:17">
      <c r="A169">
        <v>490</v>
      </c>
      <c r="D169">
        <v>27.148354999999999</v>
      </c>
      <c r="E169" s="4">
        <v>2</v>
      </c>
      <c r="H169">
        <v>12.647126999999999</v>
      </c>
      <c r="I169" s="3">
        <v>4</v>
      </c>
      <c r="P169">
        <v>2</v>
      </c>
      <c r="Q169" t="str">
        <f>CONCATENATE(C169,E169,G169,I169)</f>
        <v>24</v>
      </c>
    </row>
    <row r="170" spans="1:17">
      <c r="A170">
        <v>491</v>
      </c>
      <c r="D170">
        <v>27.148354999999999</v>
      </c>
      <c r="E170" s="4">
        <v>2</v>
      </c>
      <c r="H170">
        <v>12.647126999999999</v>
      </c>
      <c r="I170" s="3">
        <v>4</v>
      </c>
      <c r="P170">
        <v>2</v>
      </c>
      <c r="Q170" t="str">
        <f>CONCATENATE(C170,E170,G170,I170)</f>
        <v>24</v>
      </c>
    </row>
    <row r="171" spans="1:17">
      <c r="A171">
        <v>492</v>
      </c>
      <c r="D171">
        <v>27.148354999999999</v>
      </c>
      <c r="E171" s="4">
        <v>2</v>
      </c>
      <c r="G171" s="5" t="s">
        <v>234</v>
      </c>
      <c r="H171">
        <v>12.647126999999999</v>
      </c>
      <c r="I171" s="3">
        <v>4</v>
      </c>
      <c r="L171">
        <v>19.798383999999999</v>
      </c>
      <c r="M171">
        <v>492</v>
      </c>
      <c r="P171">
        <v>3</v>
      </c>
      <c r="Q171" t="str">
        <f>CONCATENATE(C171,E171,G171,I171)</f>
        <v>23D4</v>
      </c>
    </row>
    <row r="172" spans="1:17">
      <c r="A172">
        <v>493</v>
      </c>
      <c r="D172">
        <v>27.148354999999999</v>
      </c>
      <c r="E172" s="4">
        <v>2</v>
      </c>
      <c r="G172" s="5" t="s">
        <v>234</v>
      </c>
      <c r="H172">
        <v>12.845746999999999</v>
      </c>
      <c r="I172" s="3">
        <v>4</v>
      </c>
      <c r="L172">
        <v>19.798383999999999</v>
      </c>
      <c r="P172">
        <v>3</v>
      </c>
      <c r="Q172" t="str">
        <f>CONCATENATE(C172,E172,G172,I172)</f>
        <v>23D4</v>
      </c>
    </row>
    <row r="173" spans="1:17">
      <c r="A173">
        <v>494</v>
      </c>
      <c r="D173">
        <v>27.148354999999999</v>
      </c>
      <c r="E173" s="4">
        <v>2</v>
      </c>
      <c r="G173" s="5" t="s">
        <v>234</v>
      </c>
      <c r="L173">
        <v>19.798383999999999</v>
      </c>
      <c r="P173">
        <v>2</v>
      </c>
      <c r="Q173" t="str">
        <f>CONCATENATE(C173,E173,G173,I173)</f>
        <v>23D</v>
      </c>
    </row>
    <row r="174" spans="1:17">
      <c r="A174">
        <v>495</v>
      </c>
      <c r="D174">
        <v>27.148354999999999</v>
      </c>
      <c r="E174" s="4">
        <v>2</v>
      </c>
      <c r="G174" s="5" t="s">
        <v>234</v>
      </c>
      <c r="L174">
        <v>19.798383999999999</v>
      </c>
      <c r="P174">
        <v>2</v>
      </c>
      <c r="Q174" t="str">
        <f>CONCATENATE(C174,E174,G174,I174)</f>
        <v>23D</v>
      </c>
    </row>
    <row r="175" spans="1:17">
      <c r="A175">
        <v>496</v>
      </c>
      <c r="D175">
        <v>27.148354999999999</v>
      </c>
      <c r="E175" s="4">
        <v>2</v>
      </c>
      <c r="G175" s="5" t="s">
        <v>234</v>
      </c>
      <c r="L175">
        <v>19.798383999999999</v>
      </c>
      <c r="P175">
        <v>2</v>
      </c>
      <c r="Q175" t="str">
        <f>CONCATENATE(C175,E175,G175,I175)</f>
        <v>23D</v>
      </c>
    </row>
    <row r="176" spans="1:17">
      <c r="A176">
        <v>497</v>
      </c>
      <c r="D176">
        <v>27.148354999999999</v>
      </c>
      <c r="E176" s="4">
        <v>2</v>
      </c>
      <c r="G176" s="5" t="s">
        <v>234</v>
      </c>
      <c r="L176">
        <v>19.798383999999999</v>
      </c>
      <c r="P176">
        <v>2</v>
      </c>
      <c r="Q176" t="str">
        <f>CONCATENATE(C176,E176,G176,I176)</f>
        <v>23D</v>
      </c>
    </row>
    <row r="177" spans="1:17">
      <c r="A177">
        <v>498</v>
      </c>
      <c r="D177">
        <v>27.148354999999999</v>
      </c>
      <c r="E177" s="4">
        <v>2</v>
      </c>
      <c r="G177" s="5" t="s">
        <v>234</v>
      </c>
      <c r="L177">
        <v>19.798383999999999</v>
      </c>
      <c r="P177">
        <v>2</v>
      </c>
      <c r="Q177" t="str">
        <f>CONCATENATE(C177,E177,G177,I177)</f>
        <v>23D</v>
      </c>
    </row>
    <row r="178" spans="1:17">
      <c r="A178">
        <v>499</v>
      </c>
      <c r="B178">
        <v>34.365752999999998</v>
      </c>
      <c r="C178" s="2">
        <v>1</v>
      </c>
      <c r="D178">
        <v>27.148354999999999</v>
      </c>
      <c r="E178" s="4">
        <v>2</v>
      </c>
      <c r="G178" s="5" t="s">
        <v>234</v>
      </c>
      <c r="L178">
        <v>19.798383999999999</v>
      </c>
      <c r="P178">
        <v>3</v>
      </c>
      <c r="Q178" t="str">
        <f>CONCATENATE(C178,E178,G178,I178)</f>
        <v>123D</v>
      </c>
    </row>
    <row r="179" spans="1:17">
      <c r="A179">
        <v>500</v>
      </c>
      <c r="B179">
        <v>34.365752999999998</v>
      </c>
      <c r="C179" s="2">
        <v>1</v>
      </c>
      <c r="D179">
        <v>27.148354999999999</v>
      </c>
      <c r="E179" s="4">
        <v>2</v>
      </c>
      <c r="G179" s="5" t="s">
        <v>234</v>
      </c>
      <c r="L179">
        <v>19.798383999999999</v>
      </c>
      <c r="P179">
        <v>3</v>
      </c>
      <c r="Q179" t="str">
        <f>CONCATENATE(C179,E179,G179,I179)</f>
        <v>123D</v>
      </c>
    </row>
    <row r="180" spans="1:17">
      <c r="A180">
        <v>501</v>
      </c>
      <c r="B180">
        <v>34.365752999999998</v>
      </c>
      <c r="C180" s="2">
        <v>1</v>
      </c>
      <c r="G180" s="5" t="s">
        <v>234</v>
      </c>
      <c r="L180">
        <v>19.798383999999999</v>
      </c>
      <c r="P180">
        <v>2</v>
      </c>
      <c r="Q180" t="str">
        <f>CONCATENATE(C180,E180,G180,I180)</f>
        <v>13D</v>
      </c>
    </row>
    <row r="181" spans="1:17">
      <c r="A181">
        <v>502</v>
      </c>
      <c r="B181">
        <v>34.365752999999998</v>
      </c>
      <c r="C181" s="2">
        <v>1</v>
      </c>
      <c r="G181" s="5" t="s">
        <v>234</v>
      </c>
      <c r="L181">
        <v>19.798383999999999</v>
      </c>
      <c r="P181">
        <v>2</v>
      </c>
      <c r="Q181" t="str">
        <f>CONCATENATE(C181,E181,G181,I181)</f>
        <v>13D</v>
      </c>
    </row>
    <row r="182" spans="1:17">
      <c r="A182">
        <v>503</v>
      </c>
      <c r="B182">
        <v>34.365752999999998</v>
      </c>
      <c r="C182" s="2">
        <v>1</v>
      </c>
      <c r="G182" s="5" t="s">
        <v>234</v>
      </c>
      <c r="L182">
        <v>19.798383999999999</v>
      </c>
      <c r="P182">
        <v>2</v>
      </c>
      <c r="Q182" t="str">
        <f>CONCATENATE(C182,E182,G182,I182)</f>
        <v>13D</v>
      </c>
    </row>
    <row r="183" spans="1:17">
      <c r="A183">
        <v>504</v>
      </c>
      <c r="B183">
        <v>34.365752999999998</v>
      </c>
      <c r="C183" s="2">
        <v>1</v>
      </c>
      <c r="G183" s="5" t="s">
        <v>234</v>
      </c>
      <c r="H183">
        <v>27.479355000000002</v>
      </c>
      <c r="I183" s="3">
        <v>4</v>
      </c>
      <c r="L183">
        <v>19.798383999999999</v>
      </c>
      <c r="P183">
        <v>3</v>
      </c>
      <c r="Q183" t="str">
        <f>CONCATENATE(C183,E183,G183,I183)</f>
        <v>13D4</v>
      </c>
    </row>
    <row r="184" spans="1:17">
      <c r="A184">
        <v>505</v>
      </c>
      <c r="B184">
        <v>34.365752999999998</v>
      </c>
      <c r="C184" s="2">
        <v>1</v>
      </c>
      <c r="G184" s="5" t="s">
        <v>234</v>
      </c>
      <c r="H184">
        <v>27.479355000000002</v>
      </c>
      <c r="I184" s="3">
        <v>4</v>
      </c>
      <c r="L184">
        <v>20.394338999999999</v>
      </c>
      <c r="M184">
        <v>505</v>
      </c>
      <c r="P184">
        <v>3</v>
      </c>
      <c r="Q184" t="str">
        <f>CONCATENATE(C184,E184,G184,I184)</f>
        <v>13D4</v>
      </c>
    </row>
    <row r="185" spans="1:17">
      <c r="A185">
        <v>506</v>
      </c>
      <c r="B185">
        <v>34.365752999999998</v>
      </c>
      <c r="C185" s="2">
        <v>1</v>
      </c>
      <c r="H185">
        <v>27.479355000000002</v>
      </c>
      <c r="I185" s="3">
        <v>4</v>
      </c>
      <c r="P185">
        <v>2</v>
      </c>
      <c r="Q185" t="str">
        <f>CONCATENATE(C185,E185,G185,I185)</f>
        <v>14</v>
      </c>
    </row>
    <row r="186" spans="1:17">
      <c r="A186">
        <v>507</v>
      </c>
      <c r="B186">
        <v>34.49823</v>
      </c>
      <c r="C186" s="2">
        <v>1</v>
      </c>
      <c r="H186">
        <v>27.479355000000002</v>
      </c>
      <c r="I186" s="3">
        <v>4</v>
      </c>
      <c r="P186">
        <v>2</v>
      </c>
      <c r="Q186" t="str">
        <f>CONCATENATE(C186,E186,G186,I186)</f>
        <v>14</v>
      </c>
    </row>
    <row r="187" spans="1:17">
      <c r="A187">
        <v>508</v>
      </c>
      <c r="B187">
        <v>34.564467999999998</v>
      </c>
      <c r="C187" s="2">
        <v>1</v>
      </c>
      <c r="H187">
        <v>27.479355000000002</v>
      </c>
      <c r="I187" s="3">
        <v>4</v>
      </c>
      <c r="P187">
        <v>2</v>
      </c>
      <c r="Q187" t="str">
        <f>CONCATENATE(C187,E187,G187,I187)</f>
        <v>14</v>
      </c>
    </row>
    <row r="188" spans="1:17">
      <c r="A188">
        <v>509</v>
      </c>
      <c r="B188">
        <v>34.564467999999998</v>
      </c>
      <c r="C188" s="2">
        <v>1</v>
      </c>
      <c r="H188">
        <v>27.479355000000002</v>
      </c>
      <c r="I188" s="3">
        <v>4</v>
      </c>
      <c r="P188">
        <v>2</v>
      </c>
      <c r="Q188" t="str">
        <f>CONCATENATE(C188,E188,G188,I188)</f>
        <v>14</v>
      </c>
    </row>
    <row r="189" spans="1:17">
      <c r="A189">
        <v>510</v>
      </c>
      <c r="B189">
        <v>34.564467999999998</v>
      </c>
      <c r="C189" s="2">
        <v>1</v>
      </c>
      <c r="D189">
        <v>43.106254999999997</v>
      </c>
      <c r="E189" s="4">
        <v>2</v>
      </c>
      <c r="H189">
        <v>27.479355000000002</v>
      </c>
      <c r="I189" s="3">
        <v>4</v>
      </c>
      <c r="P189">
        <v>3</v>
      </c>
      <c r="Q189" t="str">
        <f>CONCATENATE(C189,E189,G189,I189)</f>
        <v>124</v>
      </c>
    </row>
    <row r="190" spans="1:17">
      <c r="A190">
        <v>511</v>
      </c>
      <c r="B190">
        <v>34.829326999999999</v>
      </c>
      <c r="C190" s="2">
        <v>1</v>
      </c>
      <c r="D190">
        <v>43.106254999999997</v>
      </c>
      <c r="E190" s="4">
        <v>2</v>
      </c>
      <c r="H190">
        <v>27.479355000000002</v>
      </c>
      <c r="I190" s="3">
        <v>4</v>
      </c>
      <c r="P190">
        <v>3</v>
      </c>
      <c r="Q190" t="str">
        <f>CONCATENATE(C190,E190,G190,I190)</f>
        <v>124</v>
      </c>
    </row>
    <row r="191" spans="1:17">
      <c r="A191">
        <v>512</v>
      </c>
      <c r="D191">
        <v>43.106254999999997</v>
      </c>
      <c r="E191" s="4">
        <v>2</v>
      </c>
      <c r="H191">
        <v>27.479355000000002</v>
      </c>
      <c r="I191" s="3">
        <v>4</v>
      </c>
      <c r="P191">
        <v>2</v>
      </c>
      <c r="Q191" t="str">
        <f>CONCATENATE(C191,E191,G191,I191)</f>
        <v>24</v>
      </c>
    </row>
    <row r="192" spans="1:17">
      <c r="A192">
        <v>513</v>
      </c>
      <c r="D192">
        <v>43.106254999999997</v>
      </c>
      <c r="E192" s="4">
        <v>2</v>
      </c>
      <c r="H192">
        <v>27.479355000000002</v>
      </c>
      <c r="I192" s="3">
        <v>4</v>
      </c>
      <c r="P192">
        <v>2</v>
      </c>
      <c r="Q192" t="str">
        <f>CONCATENATE(C192,E192,G192,I192)</f>
        <v>24</v>
      </c>
    </row>
    <row r="193" spans="1:17">
      <c r="A193">
        <v>514</v>
      </c>
      <c r="D193">
        <v>43.106254999999997</v>
      </c>
      <c r="E193" s="4">
        <v>2</v>
      </c>
      <c r="F193">
        <v>34.564467999999998</v>
      </c>
      <c r="G193" s="5">
        <v>3</v>
      </c>
      <c r="H193">
        <v>27.479355000000002</v>
      </c>
      <c r="I193" s="3">
        <v>4</v>
      </c>
      <c r="P193">
        <v>3</v>
      </c>
      <c r="Q193" t="str">
        <f>CONCATENATE(C193,E193,G193,I193)</f>
        <v>234</v>
      </c>
    </row>
    <row r="194" spans="1:17">
      <c r="A194">
        <v>515</v>
      </c>
      <c r="D194">
        <v>43.106254999999997</v>
      </c>
      <c r="E194" s="4">
        <v>2</v>
      </c>
      <c r="F194">
        <v>34.564467999999998</v>
      </c>
      <c r="G194" s="5">
        <v>3</v>
      </c>
      <c r="H194">
        <v>27.479355000000002</v>
      </c>
      <c r="I194" s="3">
        <v>4</v>
      </c>
      <c r="P194">
        <v>3</v>
      </c>
      <c r="Q194" t="str">
        <f>CONCATENATE(C194,E194,G194,I194)</f>
        <v>234</v>
      </c>
    </row>
    <row r="195" spans="1:17">
      <c r="A195">
        <v>516</v>
      </c>
      <c r="D195">
        <v>43.106254999999997</v>
      </c>
      <c r="E195" s="4">
        <v>2</v>
      </c>
      <c r="F195">
        <v>34.564467999999998</v>
      </c>
      <c r="G195" s="5">
        <v>3</v>
      </c>
      <c r="H195">
        <v>27.479355000000002</v>
      </c>
      <c r="I195" s="3">
        <v>4</v>
      </c>
      <c r="P195">
        <v>3</v>
      </c>
      <c r="Q195" t="str">
        <f>CONCATENATE(C195,E195,G195,I195)</f>
        <v>234</v>
      </c>
    </row>
    <row r="196" spans="1:17">
      <c r="A196">
        <v>517</v>
      </c>
      <c r="D196">
        <v>43.106254999999997</v>
      </c>
      <c r="E196" s="4">
        <v>2</v>
      </c>
      <c r="F196">
        <v>34.564467999999998</v>
      </c>
      <c r="G196" s="5">
        <v>3</v>
      </c>
      <c r="H196">
        <v>27.942927999999998</v>
      </c>
      <c r="I196" s="3">
        <v>4</v>
      </c>
      <c r="P196">
        <v>3</v>
      </c>
      <c r="Q196" t="str">
        <f>CONCATENATE(C196,E196,G196,I196)</f>
        <v>234</v>
      </c>
    </row>
    <row r="197" spans="1:17">
      <c r="A197">
        <v>518</v>
      </c>
      <c r="D197">
        <v>43.106254999999997</v>
      </c>
      <c r="E197" s="4">
        <v>2</v>
      </c>
      <c r="F197">
        <v>34.564467999999998</v>
      </c>
      <c r="G197" s="5">
        <v>3</v>
      </c>
      <c r="H197">
        <v>28.27393</v>
      </c>
      <c r="I197" s="3">
        <v>4</v>
      </c>
      <c r="P197">
        <v>3</v>
      </c>
      <c r="Q197" t="str">
        <f>CONCATENATE(C197,E197,G197,I197)</f>
        <v>234</v>
      </c>
    </row>
    <row r="198" spans="1:17">
      <c r="A198">
        <v>519</v>
      </c>
      <c r="D198">
        <v>43.106254999999997</v>
      </c>
      <c r="E198" s="4">
        <v>2</v>
      </c>
      <c r="F198">
        <v>34.564467999999998</v>
      </c>
      <c r="G198" s="5">
        <v>3</v>
      </c>
      <c r="P198">
        <v>2</v>
      </c>
      <c r="Q198" t="str">
        <f>CONCATENATE(C198,E198,G198,I198)</f>
        <v>23</v>
      </c>
    </row>
    <row r="199" spans="1:17">
      <c r="A199">
        <v>520</v>
      </c>
      <c r="D199">
        <v>43.106254999999997</v>
      </c>
      <c r="E199" s="4">
        <v>2</v>
      </c>
      <c r="F199">
        <v>34.564467999999998</v>
      </c>
      <c r="G199" s="5">
        <v>3</v>
      </c>
      <c r="P199">
        <v>2</v>
      </c>
      <c r="Q199" t="str">
        <f>CONCATENATE(C199,E199,G199,I199)</f>
        <v>23</v>
      </c>
    </row>
    <row r="200" spans="1:17">
      <c r="A200">
        <v>521</v>
      </c>
      <c r="D200">
        <v>43.106254999999997</v>
      </c>
      <c r="E200" s="4">
        <v>2</v>
      </c>
      <c r="F200">
        <v>34.564467999999998</v>
      </c>
      <c r="G200" s="5">
        <v>3</v>
      </c>
      <c r="P200">
        <v>2</v>
      </c>
      <c r="Q200" t="str">
        <f>CONCATENATE(C200,E200,G200,I200)</f>
        <v>23</v>
      </c>
    </row>
    <row r="201" spans="1:17">
      <c r="A201">
        <v>522</v>
      </c>
      <c r="D201">
        <v>43.172393999999997</v>
      </c>
      <c r="E201" s="4">
        <v>2</v>
      </c>
      <c r="F201">
        <v>34.564467999999998</v>
      </c>
      <c r="G201" s="5">
        <v>3</v>
      </c>
      <c r="P201">
        <v>2</v>
      </c>
      <c r="Q201" t="str">
        <f>CONCATENATE(C201,E201,G201,I201)</f>
        <v>23</v>
      </c>
    </row>
    <row r="202" spans="1:17">
      <c r="A202">
        <v>523</v>
      </c>
      <c r="D202">
        <v>43.172393999999997</v>
      </c>
      <c r="E202" s="4">
        <v>2</v>
      </c>
      <c r="F202">
        <v>34.564467999999998</v>
      </c>
      <c r="G202" s="5">
        <v>3</v>
      </c>
      <c r="P202">
        <v>2</v>
      </c>
      <c r="Q202" t="str">
        <f>CONCATENATE(C202,E202,G202,I202)</f>
        <v>23</v>
      </c>
    </row>
    <row r="203" spans="1:17">
      <c r="A203">
        <v>524</v>
      </c>
      <c r="B203">
        <v>50.323749999999997</v>
      </c>
      <c r="C203" s="2">
        <v>1</v>
      </c>
      <c r="D203">
        <v>43.172393999999997</v>
      </c>
      <c r="E203" s="4">
        <v>2</v>
      </c>
      <c r="F203">
        <v>34.564467999999998</v>
      </c>
      <c r="G203" s="5">
        <v>3</v>
      </c>
      <c r="P203">
        <v>3</v>
      </c>
      <c r="Q203" t="str">
        <f>CONCATENATE(C203,E203,G203,I203)</f>
        <v>123</v>
      </c>
    </row>
    <row r="204" spans="1:17">
      <c r="A204">
        <v>525</v>
      </c>
      <c r="B204">
        <v>50.323749999999997</v>
      </c>
      <c r="C204" s="2">
        <v>1</v>
      </c>
      <c r="D204">
        <v>43.172393999999997</v>
      </c>
      <c r="E204" s="4">
        <v>2</v>
      </c>
      <c r="F204">
        <v>34.564467999999998</v>
      </c>
      <c r="G204" s="5">
        <v>3</v>
      </c>
      <c r="P204">
        <v>3</v>
      </c>
      <c r="Q204" t="str">
        <f>CONCATENATE(C204,E204,G204,I204)</f>
        <v>123</v>
      </c>
    </row>
    <row r="205" spans="1:17">
      <c r="A205">
        <v>526</v>
      </c>
      <c r="B205">
        <v>50.323749999999997</v>
      </c>
      <c r="C205" s="2">
        <v>1</v>
      </c>
      <c r="F205">
        <v>34.564467999999998</v>
      </c>
      <c r="G205" s="5">
        <v>3</v>
      </c>
      <c r="P205">
        <v>2</v>
      </c>
      <c r="Q205" t="str">
        <f>CONCATENATE(C205,E205,G205,I205)</f>
        <v>13</v>
      </c>
    </row>
    <row r="206" spans="1:17">
      <c r="A206">
        <v>527</v>
      </c>
      <c r="B206">
        <v>50.323749999999997</v>
      </c>
      <c r="C206" s="2">
        <v>1</v>
      </c>
      <c r="F206">
        <v>34.564467999999998</v>
      </c>
      <c r="G206" s="5">
        <v>3</v>
      </c>
      <c r="P206">
        <v>2</v>
      </c>
      <c r="Q206" t="str">
        <f>CONCATENATE(C206,E206,G206,I206)</f>
        <v>13</v>
      </c>
    </row>
    <row r="207" spans="1:17">
      <c r="A207">
        <v>528</v>
      </c>
      <c r="B207">
        <v>50.323749999999997</v>
      </c>
      <c r="C207" s="2">
        <v>1</v>
      </c>
      <c r="F207">
        <v>34.564467999999998</v>
      </c>
      <c r="G207" s="5">
        <v>3</v>
      </c>
      <c r="P207">
        <v>2</v>
      </c>
      <c r="Q207" t="str">
        <f>CONCATENATE(C207,E207,G207,I207)</f>
        <v>13</v>
      </c>
    </row>
    <row r="208" spans="1:17">
      <c r="A208">
        <v>529</v>
      </c>
      <c r="B208">
        <v>50.323749999999997</v>
      </c>
      <c r="C208" s="2">
        <v>1</v>
      </c>
      <c r="F208">
        <v>34.763088000000003</v>
      </c>
      <c r="G208" s="5">
        <v>3</v>
      </c>
      <c r="I208" s="3" t="s">
        <v>233</v>
      </c>
      <c r="N208">
        <v>42.841396000000003</v>
      </c>
      <c r="O208">
        <v>529</v>
      </c>
      <c r="P208">
        <v>3</v>
      </c>
      <c r="Q208" t="str">
        <f>CONCATENATE(C208,E208,G208,I208)</f>
        <v>134D</v>
      </c>
    </row>
    <row r="209" spans="1:17">
      <c r="A209">
        <v>530</v>
      </c>
      <c r="B209">
        <v>50.323749999999997</v>
      </c>
      <c r="C209" s="2">
        <v>1</v>
      </c>
      <c r="F209">
        <v>35.094185000000003</v>
      </c>
      <c r="G209" s="5">
        <v>3</v>
      </c>
      <c r="I209" s="3" t="s">
        <v>233</v>
      </c>
      <c r="N209">
        <v>42.841396000000003</v>
      </c>
      <c r="P209">
        <v>3</v>
      </c>
      <c r="Q209" t="str">
        <f>CONCATENATE(C209,E209,G209,I209)</f>
        <v>134D</v>
      </c>
    </row>
    <row r="210" spans="1:17">
      <c r="A210">
        <v>531</v>
      </c>
      <c r="B210">
        <v>50.323749999999997</v>
      </c>
      <c r="C210" s="2">
        <v>1</v>
      </c>
      <c r="I210" s="3" t="s">
        <v>233</v>
      </c>
      <c r="N210">
        <v>42.841396000000003</v>
      </c>
      <c r="P210">
        <v>2</v>
      </c>
      <c r="Q210" t="str">
        <f>CONCATENATE(C210,E210,G210,I210)</f>
        <v>14D</v>
      </c>
    </row>
    <row r="211" spans="1:17">
      <c r="A211">
        <v>532</v>
      </c>
      <c r="B211">
        <v>50.323749999999997</v>
      </c>
      <c r="C211" s="2">
        <v>1</v>
      </c>
      <c r="I211" s="3" t="s">
        <v>233</v>
      </c>
      <c r="N211">
        <v>42.841396000000003</v>
      </c>
      <c r="P211">
        <v>2</v>
      </c>
      <c r="Q211" t="str">
        <f>CONCATENATE(C211,E211,G211,I211)</f>
        <v>14D</v>
      </c>
    </row>
    <row r="212" spans="1:17">
      <c r="A212">
        <v>533</v>
      </c>
      <c r="B212">
        <v>50.323749999999997</v>
      </c>
      <c r="C212" s="2">
        <v>1</v>
      </c>
      <c r="I212" s="3" t="s">
        <v>233</v>
      </c>
      <c r="N212">
        <v>42.841396000000003</v>
      </c>
      <c r="P212">
        <v>2</v>
      </c>
      <c r="Q212" t="str">
        <f>CONCATENATE(C212,E212,G212,I212)</f>
        <v>14D</v>
      </c>
    </row>
    <row r="213" spans="1:17">
      <c r="A213">
        <v>534</v>
      </c>
      <c r="B213">
        <v>50.456130999999999</v>
      </c>
      <c r="C213" s="2">
        <v>1</v>
      </c>
      <c r="I213" s="3" t="s">
        <v>233</v>
      </c>
      <c r="N213">
        <v>42.841396000000003</v>
      </c>
      <c r="P213">
        <v>2</v>
      </c>
      <c r="Q213" t="str">
        <f>CONCATENATE(C213,E213,G213,I213)</f>
        <v>14D</v>
      </c>
    </row>
    <row r="214" spans="1:17">
      <c r="A214">
        <v>535</v>
      </c>
      <c r="B214">
        <v>50.456130999999999</v>
      </c>
      <c r="C214" s="2">
        <v>1</v>
      </c>
      <c r="I214" s="3" t="s">
        <v>233</v>
      </c>
      <c r="N214">
        <v>42.841396000000003</v>
      </c>
      <c r="P214">
        <v>2</v>
      </c>
      <c r="Q214" t="str">
        <f>CONCATENATE(C214,E214,G214,I214)</f>
        <v>14D</v>
      </c>
    </row>
    <row r="215" spans="1:17">
      <c r="A215">
        <v>536</v>
      </c>
      <c r="B215">
        <v>50.456130999999999</v>
      </c>
      <c r="C215" s="2">
        <v>1</v>
      </c>
      <c r="D215">
        <v>58.203339</v>
      </c>
      <c r="E215" s="4">
        <v>2</v>
      </c>
      <c r="I215" s="3" t="s">
        <v>233</v>
      </c>
      <c r="N215">
        <v>42.841396000000003</v>
      </c>
      <c r="P215">
        <v>3</v>
      </c>
      <c r="Q215" t="str">
        <f>CONCATENATE(C215,E215,G215,I215)</f>
        <v>124D</v>
      </c>
    </row>
    <row r="216" spans="1:17">
      <c r="A216">
        <v>537</v>
      </c>
      <c r="D216">
        <v>58.203339</v>
      </c>
      <c r="E216" s="4">
        <v>2</v>
      </c>
      <c r="I216" s="3" t="s">
        <v>233</v>
      </c>
      <c r="N216">
        <v>42.841396000000003</v>
      </c>
      <c r="P216">
        <v>2</v>
      </c>
      <c r="Q216" t="str">
        <f>CONCATENATE(C216,E216,G216,I216)</f>
        <v>24D</v>
      </c>
    </row>
    <row r="217" spans="1:17">
      <c r="A217">
        <v>538</v>
      </c>
      <c r="D217">
        <v>58.203339</v>
      </c>
      <c r="E217" s="4">
        <v>2</v>
      </c>
      <c r="I217" s="3" t="s">
        <v>233</v>
      </c>
      <c r="N217">
        <v>42.841396000000003</v>
      </c>
      <c r="P217">
        <v>2</v>
      </c>
      <c r="Q217" t="str">
        <f>CONCATENATE(C217,E217,G217,I217)</f>
        <v>24D</v>
      </c>
    </row>
    <row r="218" spans="1:17">
      <c r="A218">
        <v>539</v>
      </c>
      <c r="D218">
        <v>58.203339</v>
      </c>
      <c r="E218" s="4">
        <v>2</v>
      </c>
      <c r="I218" s="3" t="s">
        <v>233</v>
      </c>
      <c r="N218">
        <v>42.841396000000003</v>
      </c>
      <c r="P218">
        <v>2</v>
      </c>
      <c r="Q218" t="str">
        <f>CONCATENATE(C218,E218,G218,I218)</f>
        <v>24D</v>
      </c>
    </row>
    <row r="219" spans="1:17">
      <c r="A219">
        <v>540</v>
      </c>
      <c r="D219">
        <v>58.203339</v>
      </c>
      <c r="E219" s="4">
        <v>2</v>
      </c>
      <c r="F219">
        <v>50.323749999999997</v>
      </c>
      <c r="G219" s="5">
        <v>3</v>
      </c>
      <c r="I219" s="3" t="s">
        <v>233</v>
      </c>
      <c r="N219">
        <v>42.841396000000003</v>
      </c>
      <c r="P219">
        <v>3</v>
      </c>
      <c r="Q219" t="str">
        <f>CONCATENATE(C219,E219,G219,I219)</f>
        <v>234D</v>
      </c>
    </row>
    <row r="220" spans="1:17">
      <c r="A220">
        <v>541</v>
      </c>
      <c r="D220">
        <v>58.203339</v>
      </c>
      <c r="E220" s="4">
        <v>2</v>
      </c>
      <c r="F220">
        <v>50.323749999999997</v>
      </c>
      <c r="G220" s="5">
        <v>3</v>
      </c>
      <c r="I220" s="3" t="s">
        <v>233</v>
      </c>
      <c r="N220">
        <v>43.304873999999998</v>
      </c>
      <c r="P220">
        <v>3</v>
      </c>
      <c r="Q220" t="str">
        <f>CONCATENATE(C220,E220,G220,I220)</f>
        <v>234D</v>
      </c>
    </row>
    <row r="221" spans="1:17">
      <c r="A221">
        <v>542</v>
      </c>
      <c r="J221">
        <v>14.898467</v>
      </c>
      <c r="K221" t="s">
        <v>22</v>
      </c>
      <c r="Q221" t="str">
        <f>CONCATENATE(C221,E221,G221,I221)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H221"/>
  <sheetViews>
    <sheetView workbookViewId="0">
      <selection sqref="A1:H1048576"/>
    </sheetView>
  </sheetViews>
  <sheetFormatPr defaultRowHeight="15"/>
  <sheetData>
    <row r="1" spans="1:8">
      <c r="A1">
        <v>60</v>
      </c>
      <c r="F1" t="s">
        <v>9</v>
      </c>
    </row>
    <row r="2" spans="1:8">
      <c r="A2">
        <v>1</v>
      </c>
    </row>
    <row r="3" spans="1:8">
      <c r="A3">
        <v>184</v>
      </c>
    </row>
    <row r="4" spans="1:8">
      <c r="A4">
        <v>185</v>
      </c>
    </row>
    <row r="5" spans="1:8">
      <c r="A5">
        <v>186</v>
      </c>
      <c r="F5" t="s">
        <v>22</v>
      </c>
    </row>
    <row r="6" spans="1:8">
      <c r="A6">
        <v>187</v>
      </c>
    </row>
    <row r="7" spans="1:8">
      <c r="A7">
        <v>188</v>
      </c>
    </row>
    <row r="8" spans="1:8">
      <c r="A8">
        <v>189</v>
      </c>
      <c r="B8" s="2">
        <v>1</v>
      </c>
    </row>
    <row r="9" spans="1:8">
      <c r="A9">
        <v>190</v>
      </c>
      <c r="B9" s="2">
        <v>1</v>
      </c>
    </row>
    <row r="10" spans="1:8">
      <c r="A10">
        <v>191</v>
      </c>
      <c r="B10" s="2">
        <v>1</v>
      </c>
    </row>
    <row r="11" spans="1:8">
      <c r="A11">
        <v>192</v>
      </c>
      <c r="B11" s="2">
        <v>1</v>
      </c>
    </row>
    <row r="12" spans="1:8">
      <c r="A12">
        <v>193</v>
      </c>
      <c r="B12" s="2">
        <v>1</v>
      </c>
      <c r="E12" s="6"/>
      <c r="H12" s="3" t="s">
        <v>233</v>
      </c>
    </row>
    <row r="13" spans="1:8">
      <c r="A13">
        <v>194</v>
      </c>
      <c r="B13" s="2">
        <v>1</v>
      </c>
      <c r="E13" s="6"/>
      <c r="H13" s="3" t="s">
        <v>233</v>
      </c>
    </row>
    <row r="14" spans="1:8">
      <c r="A14">
        <v>195</v>
      </c>
      <c r="B14" s="2">
        <v>1</v>
      </c>
      <c r="E14" s="6"/>
      <c r="H14" s="3" t="s">
        <v>233</v>
      </c>
    </row>
    <row r="15" spans="1:8">
      <c r="A15">
        <v>196</v>
      </c>
      <c r="B15" s="2">
        <v>1</v>
      </c>
      <c r="E15" s="6"/>
      <c r="H15" s="3" t="s">
        <v>233</v>
      </c>
    </row>
    <row r="16" spans="1:8">
      <c r="A16">
        <v>197</v>
      </c>
      <c r="B16" s="2">
        <v>1</v>
      </c>
      <c r="E16" s="6"/>
      <c r="H16" s="3" t="s">
        <v>233</v>
      </c>
    </row>
    <row r="17" spans="1:8">
      <c r="A17">
        <v>198</v>
      </c>
      <c r="B17" s="2">
        <v>1</v>
      </c>
      <c r="E17" s="6"/>
      <c r="H17" s="3" t="s">
        <v>233</v>
      </c>
    </row>
    <row r="18" spans="1:8">
      <c r="A18">
        <v>199</v>
      </c>
      <c r="B18" s="2">
        <v>1</v>
      </c>
      <c r="E18" s="6"/>
      <c r="H18" s="3" t="s">
        <v>233</v>
      </c>
    </row>
    <row r="19" spans="1:8">
      <c r="A19">
        <v>200</v>
      </c>
      <c r="B19" s="2">
        <v>1</v>
      </c>
      <c r="E19" s="6"/>
      <c r="H19" s="3" t="s">
        <v>233</v>
      </c>
    </row>
    <row r="20" spans="1:8">
      <c r="A20">
        <v>201</v>
      </c>
      <c r="C20" s="4">
        <v>2</v>
      </c>
      <c r="E20" s="6"/>
      <c r="H20" s="3" t="s">
        <v>233</v>
      </c>
    </row>
    <row r="21" spans="1:8">
      <c r="A21">
        <v>202</v>
      </c>
      <c r="C21" s="4">
        <v>2</v>
      </c>
      <c r="D21" s="6"/>
      <c r="E21" s="6"/>
      <c r="G21" s="5" t="s">
        <v>234</v>
      </c>
      <c r="H21" s="3" t="s">
        <v>233</v>
      </c>
    </row>
    <row r="22" spans="1:8">
      <c r="A22">
        <v>203</v>
      </c>
      <c r="C22" s="4">
        <v>2</v>
      </c>
      <c r="D22" s="6"/>
      <c r="E22" s="6"/>
      <c r="G22" s="5" t="s">
        <v>234</v>
      </c>
      <c r="H22" s="3" t="s">
        <v>233</v>
      </c>
    </row>
    <row r="23" spans="1:8">
      <c r="A23">
        <v>204</v>
      </c>
      <c r="C23" s="4">
        <v>2</v>
      </c>
      <c r="D23" s="6"/>
      <c r="E23" s="6"/>
      <c r="G23" s="5" t="s">
        <v>234</v>
      </c>
      <c r="H23" s="3" t="s">
        <v>233</v>
      </c>
    </row>
    <row r="24" spans="1:8">
      <c r="A24">
        <v>205</v>
      </c>
      <c r="C24" s="4">
        <v>2</v>
      </c>
      <c r="D24" s="6"/>
      <c r="G24" s="5" t="s">
        <v>234</v>
      </c>
    </row>
    <row r="25" spans="1:8">
      <c r="A25">
        <v>206</v>
      </c>
      <c r="C25" s="4">
        <v>2</v>
      </c>
      <c r="D25" s="6"/>
      <c r="G25" s="5" t="s">
        <v>234</v>
      </c>
    </row>
    <row r="26" spans="1:8">
      <c r="A26">
        <v>207</v>
      </c>
      <c r="C26" s="4">
        <v>2</v>
      </c>
      <c r="D26" s="6"/>
      <c r="G26" s="5" t="s">
        <v>234</v>
      </c>
    </row>
    <row r="27" spans="1:8">
      <c r="A27">
        <v>208</v>
      </c>
      <c r="C27" s="4">
        <v>2</v>
      </c>
      <c r="D27" s="6"/>
      <c r="G27" s="5" t="s">
        <v>234</v>
      </c>
    </row>
    <row r="28" spans="1:8">
      <c r="A28">
        <v>209</v>
      </c>
      <c r="C28" s="4">
        <v>2</v>
      </c>
      <c r="D28" s="6"/>
      <c r="G28" s="5" t="s">
        <v>234</v>
      </c>
    </row>
    <row r="29" spans="1:8">
      <c r="A29">
        <v>210</v>
      </c>
      <c r="C29" s="4">
        <v>2</v>
      </c>
      <c r="D29" s="6"/>
      <c r="G29" s="5" t="s">
        <v>234</v>
      </c>
    </row>
    <row r="30" spans="1:8">
      <c r="A30">
        <v>211</v>
      </c>
      <c r="B30" s="2">
        <v>1</v>
      </c>
      <c r="C30" s="4">
        <v>2</v>
      </c>
      <c r="D30" s="6"/>
      <c r="G30" s="5" t="s">
        <v>234</v>
      </c>
    </row>
    <row r="31" spans="1:8">
      <c r="A31">
        <v>212</v>
      </c>
      <c r="B31" s="2">
        <v>1</v>
      </c>
      <c r="C31" s="4">
        <v>2</v>
      </c>
      <c r="D31" s="6"/>
      <c r="G31" s="5" t="s">
        <v>234</v>
      </c>
    </row>
    <row r="32" spans="1:8">
      <c r="A32">
        <v>213</v>
      </c>
      <c r="B32" s="2">
        <v>1</v>
      </c>
    </row>
    <row r="33" spans="1:5">
      <c r="A33">
        <v>214</v>
      </c>
      <c r="B33" s="2">
        <v>1</v>
      </c>
      <c r="E33" s="3">
        <v>4</v>
      </c>
    </row>
    <row r="34" spans="1:5">
      <c r="A34">
        <v>215</v>
      </c>
      <c r="B34" s="2">
        <v>1</v>
      </c>
      <c r="E34" s="3">
        <v>4</v>
      </c>
    </row>
    <row r="35" spans="1:5">
      <c r="A35">
        <v>216</v>
      </c>
      <c r="B35" s="2">
        <v>1</v>
      </c>
      <c r="E35" s="3">
        <v>4</v>
      </c>
    </row>
    <row r="36" spans="1:5">
      <c r="A36">
        <v>217</v>
      </c>
      <c r="B36" s="2">
        <v>1</v>
      </c>
      <c r="E36" s="3">
        <v>4</v>
      </c>
    </row>
    <row r="37" spans="1:5">
      <c r="A37">
        <v>218</v>
      </c>
      <c r="B37" s="2">
        <v>1</v>
      </c>
      <c r="E37" s="3">
        <v>4</v>
      </c>
    </row>
    <row r="38" spans="1:5">
      <c r="A38">
        <v>219</v>
      </c>
      <c r="B38" s="2">
        <v>1</v>
      </c>
      <c r="E38" s="3">
        <v>4</v>
      </c>
    </row>
    <row r="39" spans="1:5">
      <c r="A39">
        <v>220</v>
      </c>
      <c r="B39" s="2">
        <v>1</v>
      </c>
      <c r="E39" s="3">
        <v>4</v>
      </c>
    </row>
    <row r="40" spans="1:5">
      <c r="A40">
        <v>221</v>
      </c>
      <c r="B40" s="2">
        <v>1</v>
      </c>
      <c r="E40" s="3">
        <v>4</v>
      </c>
    </row>
    <row r="41" spans="1:5">
      <c r="A41">
        <v>222</v>
      </c>
      <c r="B41" s="2">
        <v>1</v>
      </c>
      <c r="C41" s="4">
        <v>2</v>
      </c>
      <c r="E41" s="3">
        <v>4</v>
      </c>
    </row>
    <row r="42" spans="1:5">
      <c r="A42">
        <v>223</v>
      </c>
      <c r="C42" s="4">
        <v>2</v>
      </c>
      <c r="E42" s="3">
        <v>4</v>
      </c>
    </row>
    <row r="43" spans="1:5">
      <c r="A43">
        <v>224</v>
      </c>
      <c r="C43" s="4">
        <v>2</v>
      </c>
      <c r="D43" s="5">
        <v>3</v>
      </c>
      <c r="E43" s="3">
        <v>4</v>
      </c>
    </row>
    <row r="44" spans="1:5">
      <c r="A44">
        <v>225</v>
      </c>
      <c r="C44" s="4">
        <v>2</v>
      </c>
      <c r="D44" s="5">
        <v>3</v>
      </c>
      <c r="E44" s="3">
        <v>4</v>
      </c>
    </row>
    <row r="45" spans="1:5">
      <c r="A45">
        <v>226</v>
      </c>
      <c r="C45" s="4">
        <v>2</v>
      </c>
      <c r="D45" s="5">
        <v>3</v>
      </c>
      <c r="E45" s="3">
        <v>4</v>
      </c>
    </row>
    <row r="46" spans="1:5">
      <c r="A46">
        <v>227</v>
      </c>
      <c r="C46" s="4">
        <v>2</v>
      </c>
      <c r="D46" s="5">
        <v>3</v>
      </c>
    </row>
    <row r="47" spans="1:5">
      <c r="A47">
        <v>228</v>
      </c>
      <c r="C47" s="4">
        <v>2</v>
      </c>
      <c r="D47" s="5">
        <v>3</v>
      </c>
    </row>
    <row r="48" spans="1:5">
      <c r="A48">
        <v>229</v>
      </c>
      <c r="C48" s="4">
        <v>2</v>
      </c>
      <c r="D48" s="5">
        <v>3</v>
      </c>
    </row>
    <row r="49" spans="1:6">
      <c r="A49">
        <v>230</v>
      </c>
      <c r="C49" s="4">
        <v>2</v>
      </c>
      <c r="D49" s="5">
        <v>3</v>
      </c>
    </row>
    <row r="50" spans="1:6">
      <c r="A50">
        <v>231</v>
      </c>
      <c r="C50" s="4">
        <v>2</v>
      </c>
      <c r="D50" s="5">
        <v>3</v>
      </c>
    </row>
    <row r="51" spans="1:6">
      <c r="A51">
        <v>232</v>
      </c>
      <c r="C51" s="4">
        <v>2</v>
      </c>
      <c r="D51" s="5">
        <v>3</v>
      </c>
    </row>
    <row r="52" spans="1:6">
      <c r="A52">
        <v>233</v>
      </c>
      <c r="B52" s="2">
        <v>1</v>
      </c>
      <c r="C52" s="4">
        <v>2</v>
      </c>
      <c r="D52" s="5">
        <v>3</v>
      </c>
    </row>
    <row r="53" spans="1:6">
      <c r="A53">
        <v>234</v>
      </c>
      <c r="B53" s="2">
        <v>1</v>
      </c>
      <c r="C53" s="4">
        <v>2</v>
      </c>
      <c r="D53" s="5">
        <v>3</v>
      </c>
    </row>
    <row r="54" spans="1:6">
      <c r="A54">
        <v>235</v>
      </c>
      <c r="B54" s="2">
        <v>1</v>
      </c>
      <c r="D54" s="5">
        <v>3</v>
      </c>
    </row>
    <row r="55" spans="1:6">
      <c r="A55">
        <v>236</v>
      </c>
      <c r="B55" s="2">
        <v>1</v>
      </c>
      <c r="D55" s="5">
        <v>3</v>
      </c>
    </row>
    <row r="56" spans="1:6">
      <c r="A56">
        <v>237</v>
      </c>
      <c r="B56" s="2">
        <v>1</v>
      </c>
      <c r="E56" s="3">
        <v>4</v>
      </c>
    </row>
    <row r="57" spans="1:6">
      <c r="A57">
        <v>238</v>
      </c>
      <c r="B57" s="2">
        <v>1</v>
      </c>
      <c r="E57" s="3">
        <v>4</v>
      </c>
    </row>
    <row r="58" spans="1:6">
      <c r="A58">
        <v>239</v>
      </c>
      <c r="F58" t="s">
        <v>22</v>
      </c>
    </row>
    <row r="59" spans="1:6">
      <c r="A59">
        <v>318</v>
      </c>
    </row>
    <row r="60" spans="1:6">
      <c r="A60">
        <v>319</v>
      </c>
    </row>
    <row r="61" spans="1:6">
      <c r="A61">
        <v>320</v>
      </c>
      <c r="F61" t="s">
        <v>22</v>
      </c>
    </row>
    <row r="62" spans="1:6">
      <c r="A62">
        <v>321</v>
      </c>
    </row>
    <row r="63" spans="1:6">
      <c r="A63">
        <v>322</v>
      </c>
      <c r="B63" s="2">
        <v>1</v>
      </c>
    </row>
    <row r="64" spans="1:6">
      <c r="A64">
        <v>323</v>
      </c>
      <c r="B64" s="2">
        <v>1</v>
      </c>
    </row>
    <row r="65" spans="1:5">
      <c r="A65">
        <v>324</v>
      </c>
      <c r="B65" s="2">
        <v>1</v>
      </c>
    </row>
    <row r="66" spans="1:5">
      <c r="A66">
        <v>325</v>
      </c>
      <c r="B66" s="2">
        <v>1</v>
      </c>
    </row>
    <row r="67" spans="1:5">
      <c r="A67">
        <v>326</v>
      </c>
      <c r="B67" s="2">
        <v>1</v>
      </c>
    </row>
    <row r="68" spans="1:5">
      <c r="A68">
        <v>327</v>
      </c>
      <c r="B68" s="2">
        <v>1</v>
      </c>
    </row>
    <row r="69" spans="1:5">
      <c r="A69">
        <v>328</v>
      </c>
      <c r="B69" s="2">
        <v>1</v>
      </c>
      <c r="E69" s="3">
        <v>4</v>
      </c>
    </row>
    <row r="70" spans="1:5">
      <c r="A70">
        <v>329</v>
      </c>
      <c r="B70" s="2">
        <v>1</v>
      </c>
      <c r="E70" s="3">
        <v>4</v>
      </c>
    </row>
    <row r="71" spans="1:5">
      <c r="A71">
        <v>330</v>
      </c>
      <c r="B71" s="2">
        <v>1</v>
      </c>
      <c r="E71" s="3">
        <v>4</v>
      </c>
    </row>
    <row r="72" spans="1:5">
      <c r="A72">
        <v>331</v>
      </c>
      <c r="B72" s="2">
        <v>1</v>
      </c>
      <c r="E72" s="3">
        <v>4</v>
      </c>
    </row>
    <row r="73" spans="1:5">
      <c r="A73">
        <v>332</v>
      </c>
      <c r="B73" s="2">
        <v>1</v>
      </c>
      <c r="E73" s="3">
        <v>4</v>
      </c>
    </row>
    <row r="74" spans="1:5">
      <c r="A74">
        <v>333</v>
      </c>
      <c r="B74" s="2">
        <v>1</v>
      </c>
      <c r="E74" s="3">
        <v>4</v>
      </c>
    </row>
    <row r="75" spans="1:5">
      <c r="A75">
        <v>334</v>
      </c>
      <c r="B75" s="2">
        <v>1</v>
      </c>
      <c r="E75" s="3">
        <v>4</v>
      </c>
    </row>
    <row r="76" spans="1:5">
      <c r="A76">
        <v>335</v>
      </c>
      <c r="B76" s="2">
        <v>1</v>
      </c>
      <c r="E76" s="3">
        <v>4</v>
      </c>
    </row>
    <row r="77" spans="1:5">
      <c r="A77">
        <v>336</v>
      </c>
      <c r="C77" s="4">
        <v>2</v>
      </c>
      <c r="E77" s="3">
        <v>4</v>
      </c>
    </row>
    <row r="78" spans="1:5">
      <c r="A78">
        <v>337</v>
      </c>
      <c r="C78" s="4">
        <v>2</v>
      </c>
      <c r="E78" s="3">
        <v>4</v>
      </c>
    </row>
    <row r="79" spans="1:5">
      <c r="A79">
        <v>338</v>
      </c>
      <c r="C79" s="4">
        <v>2</v>
      </c>
      <c r="E79" s="3">
        <v>4</v>
      </c>
    </row>
    <row r="80" spans="1:5">
      <c r="A80">
        <v>339</v>
      </c>
      <c r="C80" s="4">
        <v>2</v>
      </c>
      <c r="E80" s="3">
        <v>4</v>
      </c>
    </row>
    <row r="81" spans="1:8">
      <c r="A81">
        <v>340</v>
      </c>
      <c r="C81" s="4">
        <v>2</v>
      </c>
      <c r="D81" s="5">
        <v>3</v>
      </c>
      <c r="E81" s="3">
        <v>4</v>
      </c>
    </row>
    <row r="82" spans="1:8">
      <c r="A82">
        <v>341</v>
      </c>
      <c r="C82" s="4">
        <v>2</v>
      </c>
      <c r="D82" s="5">
        <v>3</v>
      </c>
      <c r="E82" s="3">
        <v>4</v>
      </c>
    </row>
    <row r="83" spans="1:8">
      <c r="A83">
        <v>342</v>
      </c>
      <c r="C83" s="4">
        <v>2</v>
      </c>
      <c r="D83" s="5">
        <v>3</v>
      </c>
      <c r="E83" s="3">
        <v>4</v>
      </c>
    </row>
    <row r="84" spans="1:8">
      <c r="A84">
        <v>343</v>
      </c>
      <c r="C84" s="4">
        <v>2</v>
      </c>
      <c r="D84" s="5">
        <v>3</v>
      </c>
    </row>
    <row r="85" spans="1:8">
      <c r="A85">
        <v>344</v>
      </c>
      <c r="C85" s="4">
        <v>2</v>
      </c>
      <c r="D85" s="5">
        <v>3</v>
      </c>
    </row>
    <row r="86" spans="1:8">
      <c r="A86">
        <v>345</v>
      </c>
      <c r="C86" s="4">
        <v>2</v>
      </c>
      <c r="D86" s="5">
        <v>3</v>
      </c>
    </row>
    <row r="87" spans="1:8">
      <c r="A87">
        <v>346</v>
      </c>
      <c r="B87" s="2">
        <v>1</v>
      </c>
      <c r="C87" s="4">
        <v>2</v>
      </c>
      <c r="D87" s="5">
        <v>3</v>
      </c>
    </row>
    <row r="88" spans="1:8">
      <c r="A88">
        <v>347</v>
      </c>
      <c r="B88" s="2">
        <v>1</v>
      </c>
      <c r="C88" s="4">
        <v>2</v>
      </c>
      <c r="D88" s="5">
        <v>3</v>
      </c>
    </row>
    <row r="89" spans="1:8">
      <c r="A89">
        <v>348</v>
      </c>
      <c r="B89" s="2">
        <v>1</v>
      </c>
      <c r="C89" s="4">
        <v>2</v>
      </c>
      <c r="D89" s="5">
        <v>3</v>
      </c>
    </row>
    <row r="90" spans="1:8">
      <c r="A90">
        <v>349</v>
      </c>
      <c r="B90" s="2">
        <v>1</v>
      </c>
      <c r="C90" s="4">
        <v>2</v>
      </c>
      <c r="D90" s="5">
        <v>3</v>
      </c>
    </row>
    <row r="91" spans="1:8">
      <c r="A91">
        <v>350</v>
      </c>
      <c r="B91" s="2">
        <v>1</v>
      </c>
      <c r="C91" s="4">
        <v>2</v>
      </c>
      <c r="D91" s="5">
        <v>3</v>
      </c>
    </row>
    <row r="92" spans="1:8">
      <c r="A92">
        <v>351</v>
      </c>
      <c r="B92" s="2">
        <v>1</v>
      </c>
      <c r="C92" s="4">
        <v>2</v>
      </c>
      <c r="D92" s="5">
        <v>3</v>
      </c>
    </row>
    <row r="93" spans="1:8">
      <c r="A93">
        <v>352</v>
      </c>
      <c r="B93" s="2">
        <v>1</v>
      </c>
      <c r="C93" s="4">
        <v>2</v>
      </c>
      <c r="D93" s="5">
        <v>3</v>
      </c>
    </row>
    <row r="94" spans="1:8">
      <c r="A94">
        <v>353</v>
      </c>
      <c r="B94" s="2">
        <v>1</v>
      </c>
      <c r="D94" s="5">
        <v>3</v>
      </c>
      <c r="E94" s="6"/>
      <c r="H94" s="3" t="s">
        <v>233</v>
      </c>
    </row>
    <row r="95" spans="1:8">
      <c r="A95">
        <v>354</v>
      </c>
      <c r="B95" s="2">
        <v>1</v>
      </c>
      <c r="D95" s="5">
        <v>3</v>
      </c>
      <c r="E95" s="6"/>
      <c r="H95" s="3" t="s">
        <v>233</v>
      </c>
    </row>
    <row r="96" spans="1:8">
      <c r="A96">
        <v>355</v>
      </c>
      <c r="B96" s="2">
        <v>1</v>
      </c>
      <c r="D96" s="5">
        <v>3</v>
      </c>
      <c r="E96" s="6"/>
      <c r="H96" s="3" t="s">
        <v>233</v>
      </c>
    </row>
    <row r="97" spans="1:8">
      <c r="A97">
        <v>356</v>
      </c>
      <c r="B97" s="2">
        <v>1</v>
      </c>
      <c r="D97" s="5">
        <v>3</v>
      </c>
      <c r="E97" s="6"/>
      <c r="H97" s="3" t="s">
        <v>233</v>
      </c>
    </row>
    <row r="98" spans="1:8">
      <c r="A98">
        <v>357</v>
      </c>
      <c r="B98" s="2">
        <v>1</v>
      </c>
      <c r="E98" s="6"/>
      <c r="H98" s="3" t="s">
        <v>233</v>
      </c>
    </row>
    <row r="99" spans="1:8">
      <c r="A99">
        <v>358</v>
      </c>
      <c r="B99" s="2">
        <v>1</v>
      </c>
      <c r="E99" s="6"/>
      <c r="H99" s="3" t="s">
        <v>233</v>
      </c>
    </row>
    <row r="100" spans="1:8">
      <c r="A100">
        <v>359</v>
      </c>
      <c r="B100" s="2">
        <v>1</v>
      </c>
      <c r="E100" s="6"/>
      <c r="H100" s="3" t="s">
        <v>233</v>
      </c>
    </row>
    <row r="101" spans="1:8">
      <c r="A101">
        <v>360</v>
      </c>
      <c r="B101" s="2">
        <v>1</v>
      </c>
      <c r="E101" s="6"/>
      <c r="H101" s="3" t="s">
        <v>233</v>
      </c>
    </row>
    <row r="102" spans="1:8">
      <c r="A102">
        <v>361</v>
      </c>
      <c r="B102" s="2">
        <v>1</v>
      </c>
      <c r="C102" s="4">
        <v>2</v>
      </c>
      <c r="E102" s="6"/>
      <c r="H102" s="3" t="s">
        <v>233</v>
      </c>
    </row>
    <row r="103" spans="1:8">
      <c r="A103">
        <v>362</v>
      </c>
      <c r="B103" s="2">
        <v>1</v>
      </c>
      <c r="C103" s="4">
        <v>2</v>
      </c>
      <c r="E103" s="6"/>
      <c r="H103" s="3" t="s">
        <v>233</v>
      </c>
    </row>
    <row r="104" spans="1:8">
      <c r="A104">
        <v>363</v>
      </c>
      <c r="B104" s="2">
        <v>1</v>
      </c>
      <c r="C104" s="4">
        <v>2</v>
      </c>
      <c r="E104" s="6"/>
      <c r="H104" s="3" t="s">
        <v>233</v>
      </c>
    </row>
    <row r="105" spans="1:8">
      <c r="A105">
        <v>364</v>
      </c>
      <c r="C105" s="4">
        <v>2</v>
      </c>
      <c r="E105" s="6"/>
      <c r="H105" s="3" t="s">
        <v>233</v>
      </c>
    </row>
    <row r="106" spans="1:8">
      <c r="A106">
        <v>365</v>
      </c>
      <c r="C106" s="4">
        <v>2</v>
      </c>
      <c r="E106" s="6"/>
      <c r="H106" s="3" t="s">
        <v>233</v>
      </c>
    </row>
    <row r="107" spans="1:8">
      <c r="A107">
        <v>366</v>
      </c>
      <c r="C107" s="4">
        <v>2</v>
      </c>
      <c r="D107" s="5">
        <v>3</v>
      </c>
      <c r="E107" s="6"/>
      <c r="H107" s="3" t="s">
        <v>233</v>
      </c>
    </row>
    <row r="108" spans="1:8">
      <c r="A108">
        <v>367</v>
      </c>
      <c r="C108" s="4">
        <v>2</v>
      </c>
      <c r="D108" s="5">
        <v>3</v>
      </c>
      <c r="E108" s="6"/>
      <c r="H108" s="3" t="s">
        <v>233</v>
      </c>
    </row>
    <row r="109" spans="1:8">
      <c r="A109">
        <v>368</v>
      </c>
      <c r="C109" s="4">
        <v>2</v>
      </c>
      <c r="D109" s="5">
        <v>3</v>
      </c>
    </row>
    <row r="110" spans="1:8">
      <c r="A110">
        <v>369</v>
      </c>
      <c r="C110" s="4">
        <v>2</v>
      </c>
      <c r="D110" s="5">
        <v>3</v>
      </c>
    </row>
    <row r="111" spans="1:8">
      <c r="A111">
        <v>370</v>
      </c>
      <c r="C111" s="4">
        <v>2</v>
      </c>
      <c r="D111" s="5">
        <v>3</v>
      </c>
    </row>
    <row r="112" spans="1:8">
      <c r="A112">
        <v>371</v>
      </c>
      <c r="C112" s="4">
        <v>2</v>
      </c>
      <c r="D112" s="5">
        <v>3</v>
      </c>
    </row>
    <row r="113" spans="1:5">
      <c r="A113">
        <v>372</v>
      </c>
      <c r="C113" s="4">
        <v>2</v>
      </c>
      <c r="D113" s="5">
        <v>3</v>
      </c>
    </row>
    <row r="114" spans="1:5">
      <c r="A114">
        <v>373</v>
      </c>
      <c r="C114" s="4">
        <v>2</v>
      </c>
      <c r="D114" s="5">
        <v>3</v>
      </c>
    </row>
    <row r="115" spans="1:5">
      <c r="A115">
        <v>374</v>
      </c>
      <c r="B115" s="2">
        <v>1</v>
      </c>
      <c r="C115" s="4">
        <v>2</v>
      </c>
      <c r="D115" s="5">
        <v>3</v>
      </c>
    </row>
    <row r="116" spans="1:5">
      <c r="A116">
        <v>375</v>
      </c>
      <c r="B116" s="2">
        <v>1</v>
      </c>
      <c r="C116" s="4">
        <v>2</v>
      </c>
      <c r="D116" s="5">
        <v>3</v>
      </c>
    </row>
    <row r="117" spans="1:5">
      <c r="A117">
        <v>376</v>
      </c>
      <c r="B117" s="2">
        <v>1</v>
      </c>
      <c r="C117" s="4">
        <v>2</v>
      </c>
      <c r="D117" s="5">
        <v>3</v>
      </c>
    </row>
    <row r="118" spans="1:5">
      <c r="A118">
        <v>377</v>
      </c>
      <c r="B118" s="2">
        <v>1</v>
      </c>
      <c r="C118" s="4">
        <v>2</v>
      </c>
      <c r="D118" s="5">
        <v>3</v>
      </c>
    </row>
    <row r="119" spans="1:5">
      <c r="A119">
        <v>378</v>
      </c>
      <c r="B119" s="2">
        <v>1</v>
      </c>
      <c r="D119" s="5">
        <v>3</v>
      </c>
    </row>
    <row r="120" spans="1:5">
      <c r="A120">
        <v>379</v>
      </c>
      <c r="B120" s="2">
        <v>1</v>
      </c>
      <c r="D120" s="5">
        <v>3</v>
      </c>
      <c r="E120" s="3">
        <v>4</v>
      </c>
    </row>
    <row r="121" spans="1:5">
      <c r="A121">
        <v>380</v>
      </c>
      <c r="B121" s="2">
        <v>1</v>
      </c>
      <c r="D121" s="5">
        <v>3</v>
      </c>
      <c r="E121" s="3">
        <v>4</v>
      </c>
    </row>
    <row r="122" spans="1:5">
      <c r="A122">
        <v>381</v>
      </c>
      <c r="B122" s="2">
        <v>1</v>
      </c>
      <c r="E122" s="3">
        <v>4</v>
      </c>
    </row>
    <row r="123" spans="1:5">
      <c r="A123">
        <v>382</v>
      </c>
      <c r="B123" s="2">
        <v>1</v>
      </c>
      <c r="E123" s="3">
        <v>4</v>
      </c>
    </row>
    <row r="124" spans="1:5">
      <c r="A124">
        <v>383</v>
      </c>
      <c r="B124" s="2">
        <v>1</v>
      </c>
      <c r="E124" s="3">
        <v>4</v>
      </c>
    </row>
    <row r="125" spans="1:5">
      <c r="A125">
        <v>384</v>
      </c>
      <c r="B125" s="2">
        <v>1</v>
      </c>
      <c r="E125" s="3">
        <v>4</v>
      </c>
    </row>
    <row r="126" spans="1:5">
      <c r="A126">
        <v>385</v>
      </c>
      <c r="B126" s="2">
        <v>1</v>
      </c>
      <c r="E126" s="3">
        <v>4</v>
      </c>
    </row>
    <row r="127" spans="1:5">
      <c r="A127">
        <v>386</v>
      </c>
      <c r="B127" s="2">
        <v>1</v>
      </c>
      <c r="E127" s="3">
        <v>4</v>
      </c>
    </row>
    <row r="128" spans="1:5">
      <c r="A128">
        <v>387</v>
      </c>
      <c r="B128" s="2">
        <v>1</v>
      </c>
      <c r="E128" s="3">
        <v>4</v>
      </c>
    </row>
    <row r="129" spans="1:7">
      <c r="A129">
        <v>388</v>
      </c>
      <c r="B129" s="2">
        <v>1</v>
      </c>
      <c r="E129" s="3">
        <v>4</v>
      </c>
    </row>
    <row r="130" spans="1:7">
      <c r="A130">
        <v>389</v>
      </c>
      <c r="B130" s="2">
        <v>1</v>
      </c>
      <c r="E130" s="3">
        <v>4</v>
      </c>
    </row>
    <row r="131" spans="1:7">
      <c r="A131">
        <v>390</v>
      </c>
      <c r="B131" s="2">
        <v>1</v>
      </c>
      <c r="C131" s="4">
        <v>2</v>
      </c>
      <c r="E131" s="3">
        <v>4</v>
      </c>
    </row>
    <row r="132" spans="1:7">
      <c r="A132">
        <v>391</v>
      </c>
      <c r="C132" s="4">
        <v>2</v>
      </c>
      <c r="E132" s="3">
        <v>4</v>
      </c>
    </row>
    <row r="133" spans="1:7">
      <c r="A133">
        <v>392</v>
      </c>
      <c r="C133" s="4">
        <v>2</v>
      </c>
      <c r="D133" s="6"/>
      <c r="E133" s="3">
        <v>4</v>
      </c>
      <c r="G133" s="5" t="s">
        <v>234</v>
      </c>
    </row>
    <row r="134" spans="1:7">
      <c r="A134">
        <v>393</v>
      </c>
      <c r="C134" s="4">
        <v>2</v>
      </c>
      <c r="D134" s="6"/>
      <c r="E134" s="3">
        <v>4</v>
      </c>
      <c r="G134" s="5" t="s">
        <v>234</v>
      </c>
    </row>
    <row r="135" spans="1:7">
      <c r="A135">
        <v>394</v>
      </c>
      <c r="C135" s="4">
        <v>2</v>
      </c>
      <c r="D135" s="6"/>
      <c r="E135" s="3">
        <v>4</v>
      </c>
      <c r="G135" s="5" t="s">
        <v>234</v>
      </c>
    </row>
    <row r="136" spans="1:7">
      <c r="A136">
        <v>395</v>
      </c>
      <c r="C136" s="4">
        <v>2</v>
      </c>
      <c r="D136" s="6"/>
      <c r="G136" s="5" t="s">
        <v>234</v>
      </c>
    </row>
    <row r="137" spans="1:7">
      <c r="A137">
        <v>396</v>
      </c>
      <c r="C137" s="4">
        <v>2</v>
      </c>
      <c r="D137" s="6"/>
      <c r="G137" s="5" t="s">
        <v>234</v>
      </c>
    </row>
    <row r="138" spans="1:7">
      <c r="A138">
        <v>397</v>
      </c>
      <c r="C138" s="4">
        <v>2</v>
      </c>
      <c r="D138" s="6"/>
      <c r="G138" s="5" t="s">
        <v>234</v>
      </c>
    </row>
    <row r="139" spans="1:7">
      <c r="A139">
        <v>398</v>
      </c>
      <c r="C139" s="4">
        <v>2</v>
      </c>
      <c r="D139" s="6"/>
      <c r="G139" s="5" t="s">
        <v>234</v>
      </c>
    </row>
    <row r="140" spans="1:7">
      <c r="A140">
        <v>399</v>
      </c>
      <c r="C140" s="4">
        <v>2</v>
      </c>
      <c r="D140" s="6"/>
      <c r="G140" s="5" t="s">
        <v>234</v>
      </c>
    </row>
    <row r="141" spans="1:7">
      <c r="A141">
        <v>400</v>
      </c>
      <c r="C141" s="4">
        <v>2</v>
      </c>
      <c r="D141" s="6"/>
      <c r="G141" s="5" t="s">
        <v>234</v>
      </c>
    </row>
    <row r="142" spans="1:7">
      <c r="A142">
        <v>401</v>
      </c>
      <c r="C142" s="4">
        <v>2</v>
      </c>
      <c r="D142" s="6"/>
      <c r="G142" s="5" t="s">
        <v>234</v>
      </c>
    </row>
    <row r="143" spans="1:7">
      <c r="A143">
        <v>402</v>
      </c>
      <c r="B143" s="2">
        <v>1</v>
      </c>
      <c r="C143" s="4">
        <v>2</v>
      </c>
      <c r="D143" s="6"/>
      <c r="G143" s="5" t="s">
        <v>234</v>
      </c>
    </row>
    <row r="144" spans="1:7">
      <c r="A144">
        <v>403</v>
      </c>
      <c r="B144" s="2">
        <v>1</v>
      </c>
      <c r="C144" s="4">
        <v>2</v>
      </c>
      <c r="D144" s="6"/>
      <c r="G144" s="5" t="s">
        <v>234</v>
      </c>
    </row>
    <row r="145" spans="1:7">
      <c r="A145">
        <v>404</v>
      </c>
      <c r="B145" s="2">
        <v>1</v>
      </c>
      <c r="D145" s="6"/>
      <c r="G145" s="5" t="s">
        <v>234</v>
      </c>
    </row>
    <row r="146" spans="1:7">
      <c r="A146">
        <v>405</v>
      </c>
      <c r="B146" s="2">
        <v>1</v>
      </c>
      <c r="D146" s="6"/>
      <c r="E146" s="3">
        <v>4</v>
      </c>
      <c r="G146" s="5" t="s">
        <v>234</v>
      </c>
    </row>
    <row r="147" spans="1:7">
      <c r="A147">
        <v>406</v>
      </c>
      <c r="B147" s="2">
        <v>1</v>
      </c>
      <c r="D147" s="6"/>
      <c r="E147" s="3">
        <v>4</v>
      </c>
      <c r="G147" s="5" t="s">
        <v>234</v>
      </c>
    </row>
    <row r="148" spans="1:7">
      <c r="A148">
        <v>407</v>
      </c>
      <c r="F148" t="s">
        <v>22</v>
      </c>
    </row>
    <row r="149" spans="1:7">
      <c r="A149">
        <v>470</v>
      </c>
    </row>
    <row r="150" spans="1:7">
      <c r="A150">
        <v>471</v>
      </c>
    </row>
    <row r="151" spans="1:7">
      <c r="A151">
        <v>472</v>
      </c>
      <c r="F151" t="s">
        <v>22</v>
      </c>
    </row>
    <row r="152" spans="1:7">
      <c r="A152">
        <v>473</v>
      </c>
    </row>
    <row r="153" spans="1:7">
      <c r="A153">
        <v>474</v>
      </c>
      <c r="B153" s="2">
        <v>1</v>
      </c>
    </row>
    <row r="154" spans="1:7">
      <c r="A154">
        <v>475</v>
      </c>
      <c r="B154" s="2">
        <v>1</v>
      </c>
    </row>
    <row r="155" spans="1:7">
      <c r="A155">
        <v>476</v>
      </c>
      <c r="B155" s="2">
        <v>1</v>
      </c>
    </row>
    <row r="156" spans="1:7">
      <c r="A156">
        <v>477</v>
      </c>
      <c r="B156" s="2">
        <v>1</v>
      </c>
    </row>
    <row r="157" spans="1:7">
      <c r="A157">
        <v>478</v>
      </c>
      <c r="B157" s="2">
        <v>1</v>
      </c>
      <c r="E157" s="3">
        <v>4</v>
      </c>
    </row>
    <row r="158" spans="1:7">
      <c r="A158">
        <v>479</v>
      </c>
      <c r="B158" s="2">
        <v>1</v>
      </c>
      <c r="E158" s="3">
        <v>4</v>
      </c>
    </row>
    <row r="159" spans="1:7">
      <c r="A159">
        <v>480</v>
      </c>
      <c r="B159" s="2">
        <v>1</v>
      </c>
      <c r="E159" s="3">
        <v>4</v>
      </c>
    </row>
    <row r="160" spans="1:7">
      <c r="A160">
        <v>481</v>
      </c>
      <c r="B160" s="2">
        <v>1</v>
      </c>
      <c r="E160" s="3">
        <v>4</v>
      </c>
    </row>
    <row r="161" spans="1:7">
      <c r="A161">
        <v>482</v>
      </c>
      <c r="B161" s="2">
        <v>1</v>
      </c>
      <c r="E161" s="3">
        <v>4</v>
      </c>
    </row>
    <row r="162" spans="1:7">
      <c r="A162">
        <v>483</v>
      </c>
      <c r="B162" s="2">
        <v>1</v>
      </c>
      <c r="E162" s="3">
        <v>4</v>
      </c>
    </row>
    <row r="163" spans="1:7">
      <c r="A163">
        <v>484</v>
      </c>
      <c r="B163" s="2">
        <v>1</v>
      </c>
      <c r="E163" s="3">
        <v>4</v>
      </c>
    </row>
    <row r="164" spans="1:7">
      <c r="A164">
        <v>485</v>
      </c>
      <c r="B164" s="2">
        <v>1</v>
      </c>
      <c r="C164" s="4">
        <v>2</v>
      </c>
      <c r="E164" s="3">
        <v>4</v>
      </c>
    </row>
    <row r="165" spans="1:7">
      <c r="A165">
        <v>486</v>
      </c>
      <c r="B165" s="2">
        <v>1</v>
      </c>
      <c r="C165" s="4">
        <v>2</v>
      </c>
      <c r="E165" s="3">
        <v>4</v>
      </c>
    </row>
    <row r="166" spans="1:7">
      <c r="A166">
        <v>487</v>
      </c>
      <c r="B166" s="2">
        <v>1</v>
      </c>
      <c r="C166" s="4">
        <v>2</v>
      </c>
      <c r="E166" s="3">
        <v>4</v>
      </c>
    </row>
    <row r="167" spans="1:7">
      <c r="A167">
        <v>488</v>
      </c>
      <c r="B167" s="2">
        <v>1</v>
      </c>
      <c r="C167" s="4">
        <v>2</v>
      </c>
      <c r="E167" s="3">
        <v>4</v>
      </c>
    </row>
    <row r="168" spans="1:7">
      <c r="A168">
        <v>489</v>
      </c>
      <c r="B168" s="2">
        <v>1</v>
      </c>
      <c r="C168" s="4">
        <v>2</v>
      </c>
      <c r="E168" s="3">
        <v>4</v>
      </c>
    </row>
    <row r="169" spans="1:7">
      <c r="A169">
        <v>490</v>
      </c>
      <c r="C169" s="4">
        <v>2</v>
      </c>
      <c r="E169" s="3">
        <v>4</v>
      </c>
    </row>
    <row r="170" spans="1:7">
      <c r="A170">
        <v>491</v>
      </c>
      <c r="C170" s="4">
        <v>2</v>
      </c>
      <c r="E170" s="3">
        <v>4</v>
      </c>
    </row>
    <row r="171" spans="1:7">
      <c r="A171">
        <v>492</v>
      </c>
      <c r="C171" s="4">
        <v>2</v>
      </c>
      <c r="D171" s="6"/>
      <c r="E171" s="3">
        <v>4</v>
      </c>
      <c r="G171" s="5" t="s">
        <v>234</v>
      </c>
    </row>
    <row r="172" spans="1:7">
      <c r="A172">
        <v>493</v>
      </c>
      <c r="C172" s="4">
        <v>2</v>
      </c>
      <c r="D172" s="6"/>
      <c r="E172" s="3">
        <v>4</v>
      </c>
      <c r="G172" s="5" t="s">
        <v>234</v>
      </c>
    </row>
    <row r="173" spans="1:7">
      <c r="A173">
        <v>494</v>
      </c>
      <c r="C173" s="4">
        <v>2</v>
      </c>
      <c r="D173" s="6"/>
      <c r="G173" s="5" t="s">
        <v>234</v>
      </c>
    </row>
    <row r="174" spans="1:7">
      <c r="A174">
        <v>495</v>
      </c>
      <c r="C174" s="4">
        <v>2</v>
      </c>
      <c r="D174" s="6"/>
      <c r="G174" s="5" t="s">
        <v>234</v>
      </c>
    </row>
    <row r="175" spans="1:7">
      <c r="A175">
        <v>496</v>
      </c>
      <c r="C175" s="4">
        <v>2</v>
      </c>
      <c r="D175" s="6"/>
      <c r="G175" s="5" t="s">
        <v>234</v>
      </c>
    </row>
    <row r="176" spans="1:7">
      <c r="A176">
        <v>497</v>
      </c>
      <c r="C176" s="4">
        <v>2</v>
      </c>
      <c r="D176" s="6"/>
      <c r="G176" s="5" t="s">
        <v>234</v>
      </c>
    </row>
    <row r="177" spans="1:7">
      <c r="A177">
        <v>498</v>
      </c>
      <c r="C177" s="4">
        <v>2</v>
      </c>
      <c r="D177" s="6"/>
      <c r="G177" s="5" t="s">
        <v>234</v>
      </c>
    </row>
    <row r="178" spans="1:7">
      <c r="A178">
        <v>499</v>
      </c>
      <c r="B178" s="2">
        <v>1</v>
      </c>
      <c r="C178" s="4">
        <v>2</v>
      </c>
      <c r="D178" s="6"/>
      <c r="G178" s="5" t="s">
        <v>234</v>
      </c>
    </row>
    <row r="179" spans="1:7">
      <c r="A179">
        <v>500</v>
      </c>
      <c r="B179" s="2">
        <v>1</v>
      </c>
      <c r="C179" s="4">
        <v>2</v>
      </c>
      <c r="D179" s="6"/>
      <c r="G179" s="5" t="s">
        <v>234</v>
      </c>
    </row>
    <row r="180" spans="1:7">
      <c r="A180">
        <v>501</v>
      </c>
      <c r="B180" s="2">
        <v>1</v>
      </c>
      <c r="D180" s="6"/>
      <c r="G180" s="5" t="s">
        <v>234</v>
      </c>
    </row>
    <row r="181" spans="1:7">
      <c r="A181">
        <v>502</v>
      </c>
      <c r="B181" s="2">
        <v>1</v>
      </c>
      <c r="D181" s="6"/>
      <c r="G181" s="5" t="s">
        <v>234</v>
      </c>
    </row>
    <row r="182" spans="1:7">
      <c r="A182">
        <v>503</v>
      </c>
      <c r="B182" s="2">
        <v>1</v>
      </c>
      <c r="D182" s="6"/>
      <c r="G182" s="5" t="s">
        <v>234</v>
      </c>
    </row>
    <row r="183" spans="1:7">
      <c r="A183">
        <v>504</v>
      </c>
      <c r="B183" s="2">
        <v>1</v>
      </c>
      <c r="D183" s="6"/>
      <c r="E183" s="3">
        <v>4</v>
      </c>
      <c r="G183" s="5" t="s">
        <v>234</v>
      </c>
    </row>
    <row r="184" spans="1:7">
      <c r="A184">
        <v>505</v>
      </c>
      <c r="B184" s="2">
        <v>1</v>
      </c>
      <c r="D184" s="6"/>
      <c r="E184" s="3">
        <v>4</v>
      </c>
      <c r="G184" s="5" t="s">
        <v>234</v>
      </c>
    </row>
    <row r="185" spans="1:7">
      <c r="A185">
        <v>506</v>
      </c>
      <c r="B185" s="2">
        <v>1</v>
      </c>
      <c r="E185" s="3">
        <v>4</v>
      </c>
    </row>
    <row r="186" spans="1:7">
      <c r="A186">
        <v>507</v>
      </c>
      <c r="B186" s="2">
        <v>1</v>
      </c>
      <c r="E186" s="3">
        <v>4</v>
      </c>
    </row>
    <row r="187" spans="1:7">
      <c r="A187">
        <v>508</v>
      </c>
      <c r="B187" s="2">
        <v>1</v>
      </c>
      <c r="E187" s="3">
        <v>4</v>
      </c>
    </row>
    <row r="188" spans="1:7">
      <c r="A188">
        <v>509</v>
      </c>
      <c r="B188" s="2">
        <v>1</v>
      </c>
      <c r="E188" s="3">
        <v>4</v>
      </c>
    </row>
    <row r="189" spans="1:7">
      <c r="A189">
        <v>510</v>
      </c>
      <c r="B189" s="2">
        <v>1</v>
      </c>
      <c r="C189" s="4">
        <v>2</v>
      </c>
      <c r="E189" s="3">
        <v>4</v>
      </c>
    </row>
    <row r="190" spans="1:7">
      <c r="A190">
        <v>511</v>
      </c>
      <c r="B190" s="2">
        <v>1</v>
      </c>
      <c r="C190" s="4">
        <v>2</v>
      </c>
      <c r="E190" s="3">
        <v>4</v>
      </c>
    </row>
    <row r="191" spans="1:7">
      <c r="A191">
        <v>512</v>
      </c>
      <c r="C191" s="4">
        <v>2</v>
      </c>
      <c r="E191" s="3">
        <v>4</v>
      </c>
    </row>
    <row r="192" spans="1:7">
      <c r="A192">
        <v>513</v>
      </c>
      <c r="C192" s="4">
        <v>2</v>
      </c>
      <c r="E192" s="3">
        <v>4</v>
      </c>
    </row>
    <row r="193" spans="1:8">
      <c r="A193">
        <v>514</v>
      </c>
      <c r="C193" s="4">
        <v>2</v>
      </c>
      <c r="D193" s="5">
        <v>3</v>
      </c>
      <c r="E193" s="3">
        <v>4</v>
      </c>
    </row>
    <row r="194" spans="1:8">
      <c r="A194">
        <v>515</v>
      </c>
      <c r="C194" s="4">
        <v>2</v>
      </c>
      <c r="D194" s="5">
        <v>3</v>
      </c>
      <c r="E194" s="3">
        <v>4</v>
      </c>
    </row>
    <row r="195" spans="1:8">
      <c r="A195">
        <v>516</v>
      </c>
      <c r="C195" s="4">
        <v>2</v>
      </c>
      <c r="D195" s="5">
        <v>3</v>
      </c>
      <c r="E195" s="3">
        <v>4</v>
      </c>
    </row>
    <row r="196" spans="1:8">
      <c r="A196">
        <v>517</v>
      </c>
      <c r="C196" s="4">
        <v>2</v>
      </c>
      <c r="D196" s="5">
        <v>3</v>
      </c>
      <c r="E196" s="3">
        <v>4</v>
      </c>
    </row>
    <row r="197" spans="1:8">
      <c r="A197">
        <v>518</v>
      </c>
      <c r="C197" s="4">
        <v>2</v>
      </c>
      <c r="D197" s="5">
        <v>3</v>
      </c>
      <c r="E197" s="3">
        <v>4</v>
      </c>
    </row>
    <row r="198" spans="1:8">
      <c r="A198">
        <v>519</v>
      </c>
      <c r="C198" s="4">
        <v>2</v>
      </c>
      <c r="D198" s="5">
        <v>3</v>
      </c>
    </row>
    <row r="199" spans="1:8">
      <c r="A199">
        <v>520</v>
      </c>
      <c r="C199" s="4">
        <v>2</v>
      </c>
      <c r="D199" s="5">
        <v>3</v>
      </c>
    </row>
    <row r="200" spans="1:8">
      <c r="A200">
        <v>521</v>
      </c>
      <c r="C200" s="4">
        <v>2</v>
      </c>
      <c r="D200" s="5">
        <v>3</v>
      </c>
    </row>
    <row r="201" spans="1:8">
      <c r="A201">
        <v>522</v>
      </c>
      <c r="C201" s="4">
        <v>2</v>
      </c>
      <c r="D201" s="5">
        <v>3</v>
      </c>
    </row>
    <row r="202" spans="1:8">
      <c r="A202">
        <v>523</v>
      </c>
      <c r="C202" s="4">
        <v>2</v>
      </c>
      <c r="D202" s="5">
        <v>3</v>
      </c>
    </row>
    <row r="203" spans="1:8">
      <c r="A203">
        <v>524</v>
      </c>
      <c r="B203" s="2">
        <v>1</v>
      </c>
      <c r="C203" s="4">
        <v>2</v>
      </c>
      <c r="D203" s="5">
        <v>3</v>
      </c>
    </row>
    <row r="204" spans="1:8">
      <c r="A204">
        <v>525</v>
      </c>
      <c r="B204" s="2">
        <v>1</v>
      </c>
      <c r="C204" s="4">
        <v>2</v>
      </c>
      <c r="D204" s="5">
        <v>3</v>
      </c>
    </row>
    <row r="205" spans="1:8">
      <c r="A205">
        <v>526</v>
      </c>
      <c r="B205" s="2">
        <v>1</v>
      </c>
      <c r="D205" s="5">
        <v>3</v>
      </c>
    </row>
    <row r="206" spans="1:8">
      <c r="A206">
        <v>527</v>
      </c>
      <c r="B206" s="2">
        <v>1</v>
      </c>
      <c r="D206" s="5">
        <v>3</v>
      </c>
    </row>
    <row r="207" spans="1:8">
      <c r="A207">
        <v>528</v>
      </c>
      <c r="B207" s="2">
        <v>1</v>
      </c>
      <c r="D207" s="5">
        <v>3</v>
      </c>
    </row>
    <row r="208" spans="1:8">
      <c r="A208">
        <v>529</v>
      </c>
      <c r="B208" s="2">
        <v>1</v>
      </c>
      <c r="D208" s="5">
        <v>3</v>
      </c>
      <c r="E208" s="6"/>
      <c r="H208" s="3" t="s">
        <v>233</v>
      </c>
    </row>
    <row r="209" spans="1:8">
      <c r="A209">
        <v>530</v>
      </c>
      <c r="B209" s="2">
        <v>1</v>
      </c>
      <c r="D209" s="5">
        <v>3</v>
      </c>
      <c r="E209" s="6"/>
      <c r="H209" s="3" t="s">
        <v>233</v>
      </c>
    </row>
    <row r="210" spans="1:8">
      <c r="A210">
        <v>531</v>
      </c>
      <c r="B210" s="2">
        <v>1</v>
      </c>
      <c r="E210" s="6"/>
      <c r="H210" s="3" t="s">
        <v>233</v>
      </c>
    </row>
    <row r="211" spans="1:8">
      <c r="A211">
        <v>532</v>
      </c>
      <c r="B211" s="2">
        <v>1</v>
      </c>
      <c r="E211" s="6"/>
      <c r="H211" s="3" t="s">
        <v>233</v>
      </c>
    </row>
    <row r="212" spans="1:8">
      <c r="A212">
        <v>533</v>
      </c>
      <c r="B212" s="2">
        <v>1</v>
      </c>
      <c r="E212" s="6"/>
      <c r="H212" s="3" t="s">
        <v>233</v>
      </c>
    </row>
    <row r="213" spans="1:8">
      <c r="A213">
        <v>534</v>
      </c>
      <c r="B213" s="2">
        <v>1</v>
      </c>
      <c r="E213" s="6"/>
      <c r="H213" s="3" t="s">
        <v>233</v>
      </c>
    </row>
    <row r="214" spans="1:8">
      <c r="A214">
        <v>535</v>
      </c>
      <c r="B214" s="2">
        <v>1</v>
      </c>
      <c r="E214" s="6"/>
      <c r="H214" s="3" t="s">
        <v>233</v>
      </c>
    </row>
    <row r="215" spans="1:8">
      <c r="A215">
        <v>536</v>
      </c>
      <c r="B215" s="2">
        <v>1</v>
      </c>
      <c r="C215" s="4">
        <v>2</v>
      </c>
      <c r="E215" s="6"/>
      <c r="H215" s="3" t="s">
        <v>233</v>
      </c>
    </row>
    <row r="216" spans="1:8">
      <c r="A216">
        <v>537</v>
      </c>
      <c r="C216" s="4">
        <v>2</v>
      </c>
      <c r="E216" s="6"/>
      <c r="H216" s="3" t="s">
        <v>233</v>
      </c>
    </row>
    <row r="217" spans="1:8">
      <c r="A217">
        <v>538</v>
      </c>
      <c r="C217" s="4">
        <v>2</v>
      </c>
      <c r="E217" s="6"/>
      <c r="H217" s="3" t="s">
        <v>233</v>
      </c>
    </row>
    <row r="218" spans="1:8">
      <c r="A218">
        <v>539</v>
      </c>
      <c r="C218" s="4">
        <v>2</v>
      </c>
      <c r="E218" s="6"/>
      <c r="H218" s="3" t="s">
        <v>233</v>
      </c>
    </row>
    <row r="219" spans="1:8">
      <c r="A219">
        <v>540</v>
      </c>
      <c r="C219" s="4">
        <v>2</v>
      </c>
      <c r="D219" s="5">
        <v>3</v>
      </c>
      <c r="E219" s="6"/>
      <c r="H219" s="3" t="s">
        <v>233</v>
      </c>
    </row>
    <row r="220" spans="1:8">
      <c r="A220">
        <v>541</v>
      </c>
      <c r="C220" s="4">
        <v>2</v>
      </c>
      <c r="D220" s="5">
        <v>3</v>
      </c>
      <c r="E220" s="6"/>
      <c r="H220" s="3" t="s">
        <v>233</v>
      </c>
    </row>
    <row r="221" spans="1:8">
      <c r="A221">
        <v>542</v>
      </c>
      <c r="F22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Krista-091312-04-BL-BC</vt:lpstr>
      <vt:lpstr>Data</vt:lpstr>
      <vt:lpstr>Cycle</vt:lpstr>
      <vt:lpstr>Coordination</vt:lpstr>
      <vt:lpstr>Graph</vt:lpstr>
      <vt:lpstr>catRange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KSCIRC CoreC</dc:creator>
  <cp:lastModifiedBy>KSCIRC CoreC</cp:lastModifiedBy>
  <dcterms:created xsi:type="dcterms:W3CDTF">2017-11-16T15:44:27Z</dcterms:created>
  <dcterms:modified xsi:type="dcterms:W3CDTF">2017-11-16T15:44:27Z</dcterms:modified>
</cp:coreProperties>
</file>