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1140" yWindow="0" windowWidth="20900" windowHeight="14200" tabRatio="566" activeTab="5"/>
  </bookViews>
  <sheets>
    <sheet name="calculations" sheetId="2" r:id="rId1"/>
    <sheet name="MM setup" sheetId="3" r:id="rId2"/>
    <sheet name="384 wp layout" sheetId="10" r:id="rId3"/>
    <sheet name="schedule" sheetId="1" r:id="rId4"/>
    <sheet name="step protocol" sheetId="4" r:id="rId5"/>
    <sheet name="stepTimes" sheetId="11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4" i="11" l="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13" i="11"/>
  <c r="B10" i="11"/>
  <c r="B2" i="11"/>
  <c r="B3" i="11"/>
  <c r="B4" i="11"/>
  <c r="B5" i="11"/>
  <c r="B6" i="11"/>
  <c r="B7" i="11"/>
  <c r="B8" i="11"/>
  <c r="A3" i="1"/>
  <c r="A4" i="1"/>
  <c r="A5" i="1"/>
  <c r="A6" i="1"/>
  <c r="A7" i="1"/>
  <c r="A8" i="1"/>
  <c r="A10" i="1"/>
  <c r="B14" i="1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D1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Z1" i="10"/>
  <c r="B34" i="2"/>
  <c r="B23" i="2"/>
  <c r="B26" i="2"/>
  <c r="B27" i="2"/>
  <c r="C3" i="1"/>
  <c r="C4" i="1"/>
  <c r="C5" i="1"/>
  <c r="C6" i="1"/>
  <c r="C7" i="1"/>
  <c r="C8" i="1"/>
  <c r="B3" i="1"/>
  <c r="I4" i="3"/>
  <c r="H4" i="3"/>
  <c r="J4" i="3"/>
  <c r="I5" i="3"/>
  <c r="H5" i="3"/>
  <c r="J5" i="3"/>
  <c r="I6" i="3"/>
  <c r="H6" i="3"/>
  <c r="J6" i="3"/>
  <c r="I7" i="3"/>
  <c r="J7" i="3"/>
  <c r="E9" i="3"/>
  <c r="E10" i="3"/>
  <c r="D12" i="3"/>
  <c r="I10" i="3"/>
  <c r="I11" i="3"/>
  <c r="J11" i="3"/>
  <c r="I8" i="3"/>
  <c r="J8" i="3"/>
  <c r="J10" i="3"/>
  <c r="H9" i="3"/>
  <c r="H10" i="3"/>
  <c r="H11" i="3"/>
  <c r="A3" i="3"/>
  <c r="B4" i="1"/>
  <c r="B5" i="1"/>
  <c r="B6" i="1"/>
  <c r="B7" i="1"/>
  <c r="B8" i="1"/>
</calcChain>
</file>

<file path=xl/sharedStrings.xml><?xml version="1.0" encoding="utf-8"?>
<sst xmlns="http://schemas.openxmlformats.org/spreadsheetml/2006/main" count="293" uniqueCount="229">
  <si>
    <t>Day</t>
  </si>
  <si>
    <t>Hours</t>
  </si>
  <si>
    <t>Notes</t>
  </si>
  <si>
    <t>Who</t>
  </si>
  <si>
    <t>EL</t>
  </si>
  <si>
    <t>ADP stock</t>
  </si>
  <si>
    <t>All rxnx run at 3x concentration of proteins</t>
  </si>
  <si>
    <t>From A260 on 28 Jan. 2016</t>
  </si>
  <si>
    <t>[ATP] = 165 mM</t>
  </si>
  <si>
    <t>[ADP] = 365 mM</t>
  </si>
  <si>
    <t>no. timepoints:</t>
  </si>
  <si>
    <t>no. rxns</t>
  </si>
  <si>
    <t>vol. per timept:</t>
  </si>
  <si>
    <t>net. vol. per rxn:</t>
  </si>
  <si>
    <t>uL</t>
  </si>
  <si>
    <t>x</t>
  </si>
  <si>
    <t>100% ATP</t>
  </si>
  <si>
    <t>stock conc (uM)</t>
  </si>
  <si>
    <t>final conc. (uM)</t>
  </si>
  <si>
    <t>ATP conc. In stock (mM)</t>
  </si>
  <si>
    <t xml:space="preserve">ADP conc. In stock (mM) </t>
  </si>
  <si>
    <t>protein conc. in MM (uM)</t>
  </si>
  <si>
    <t>final volume (uL)</t>
  </si>
  <si>
    <t>stock vol (uL)</t>
  </si>
  <si>
    <t>PROTEIN MASTER MIX</t>
  </si>
  <si>
    <t>KaiC (Oct5-e7)</t>
  </si>
  <si>
    <t>Fold concentrated?</t>
  </si>
  <si>
    <t>KaiB (HY)</t>
  </si>
  <si>
    <t>Volume</t>
  </si>
  <si>
    <t>KaiA (my new prep)</t>
  </si>
  <si>
    <t>KaiB* (EL/LH)</t>
  </si>
  <si>
    <t>kanamycin</t>
  </si>
  <si>
    <t>[ATP] due to protein stocks (mM)</t>
  </si>
  <si>
    <t>net vol. of proteins</t>
  </si>
  <si>
    <t>ATP extra (2.5 mM final)</t>
  </si>
  <si>
    <t>R buff (no ATP) (uL)</t>
  </si>
  <si>
    <t>ADP (0% of nuc.)</t>
  </si>
  <si>
    <t>MM volume (uL)</t>
  </si>
  <si>
    <t>%ATP</t>
  </si>
  <si>
    <t>assumes 155 uM stock ATP</t>
  </si>
  <si>
    <t>Collect timepoint</t>
  </si>
  <si>
    <t>Sample during first 24 hours:</t>
  </si>
  <si>
    <t>After 24 hrs:</t>
  </si>
  <si>
    <t>On plate reader during first 24 hrs:</t>
  </si>
  <si>
    <t>35 uL</t>
  </si>
  <si>
    <t>No. rxns</t>
  </si>
  <si>
    <t>vol. after 24 hrs:</t>
  </si>
  <si>
    <t>For one set of reactions (sU or sD)</t>
  </si>
  <si>
    <t>one MM vol.(+30%)</t>
  </si>
  <si>
    <t>total MM vol. (+30%)</t>
  </si>
  <si>
    <t>Make this much, then split into two.</t>
  </si>
  <si>
    <t>Protocol</t>
  </si>
  <si>
    <t>A</t>
  </si>
  <si>
    <t>FITC</t>
  </si>
  <si>
    <t>B</t>
  </si>
  <si>
    <t>C</t>
  </si>
  <si>
    <t>R only</t>
  </si>
  <si>
    <t>6-IAF</t>
  </si>
  <si>
    <t>0.125 nM</t>
  </si>
  <si>
    <t>0.25 nM</t>
  </si>
  <si>
    <t>D</t>
  </si>
  <si>
    <t>E</t>
  </si>
  <si>
    <t>EryB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</si>
  <si>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</si>
  <si>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</si>
  <si>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</si>
  <si>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</si>
  <si>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</si>
  <si>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</si>
  <si>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</si>
  <si>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</si>
  <si>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</si>
  <si>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</si>
  <si>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</si>
  <si>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Doing stepUp/stepDown perturbations</t>
  </si>
  <si>
    <t>Label tubes for all stepUp/stepDown reactions: sU1-sU13, sD1-sD13 (purple for sU, red for sD)</t>
  </si>
  <si>
    <t>Place 26 Zeba columns into 26 collection tubes (trim caps) into the 30 deg incubator to warm</t>
  </si>
  <si>
    <t>Make 50 mL R buffer (2.5 mM ATP, 50 ug/mL kan) and leave it in 30 deg incubator to warm up</t>
  </si>
  <si>
    <t>Setting up for stepUp/stepDown perturbations</t>
  </si>
  <si>
    <t>Begin 15 minutes prior to the step (e.g., 5:15 p.m. for 5:45 p.m. stepUp)</t>
  </si>
  <si>
    <t>After 4th wash, dab end of column with Kimwipe, place in appropriate sU reaction tube</t>
  </si>
  <si>
    <t>Collect 3 uL from high-ATP MM and lo-ATP MM and mix with 1.5 uL sample buffer</t>
  </si>
  <si>
    <t xml:space="preserve">Aliquot 1.5 uL SDS-PAGE sample buffer </t>
  </si>
  <si>
    <r>
      <t xml:space="preserve">13 high-ATP sample </t>
    </r>
    <r>
      <rPr>
        <b/>
        <sz val="12"/>
        <color theme="4"/>
        <rFont val="Calibri"/>
        <scheme val="minor"/>
      </rPr>
      <t>blue</t>
    </r>
    <r>
      <rPr>
        <sz val="12"/>
        <color theme="1"/>
        <rFont val="Calibri"/>
        <family val="2"/>
        <scheme val="minor"/>
      </rPr>
      <t xml:space="preserve"> tubes (ATP t=0, ATP t=2, etc., ATP t=24)</t>
    </r>
  </si>
  <si>
    <r>
      <t xml:space="preserve">13 ADP sample </t>
    </r>
    <r>
      <rPr>
        <b/>
        <sz val="12"/>
        <color theme="5"/>
        <rFont val="Calibri"/>
        <scheme val="minor"/>
      </rPr>
      <t>pink</t>
    </r>
    <r>
      <rPr>
        <sz val="12"/>
        <color theme="1"/>
        <rFont val="Calibri"/>
        <family val="2"/>
        <scheme val="minor"/>
      </rPr>
      <t xml:space="preserve"> tubes (ADP t=0, … , ADP t=24)</t>
    </r>
  </si>
  <si>
    <t>Keep at 30 deg C and proceed to step 2.</t>
  </si>
  <si>
    <t>Spin for 2 min at 1500xg</t>
  </si>
  <si>
    <t xml:space="preserve">Transfer flow-through onto the second equilibated column, placed inside a pre-warmed reaction tube </t>
  </si>
  <si>
    <t>Place collection tube with the buffer-exchanged reaction into the 30 deg incubator</t>
  </si>
  <si>
    <t>Put it on top shelf, green rack</t>
  </si>
  <si>
    <t>Locate the appropriate sD reaction tube on the bottom shelf of the 30 deg incubator</t>
  </si>
  <si>
    <t>For ADP addition</t>
  </si>
  <si>
    <t>rxn volume</t>
  </si>
  <si>
    <t>uL for 7.5 mM ADP Final</t>
  </si>
  <si>
    <t>Place tube on top shelf of 30 deg incubator, green rack</t>
  </si>
  <si>
    <t>Freeze at -20 in the box labeled "stepUp/stepDown -- 6 Feb. 2017."</t>
  </si>
  <si>
    <r>
      <rPr>
        <b/>
        <sz val="12"/>
        <color theme="1"/>
        <rFont val="Calibri"/>
        <family val="2"/>
        <scheme val="minor"/>
      </rPr>
      <t>Thaw the ADP</t>
    </r>
    <r>
      <rPr>
        <sz val="12"/>
        <color theme="1"/>
        <rFont val="Calibri"/>
        <family val="2"/>
        <scheme val="minor"/>
      </rPr>
      <t xml:space="preserve"> aliquot at room temperature</t>
    </r>
  </si>
  <si>
    <r>
      <rPr>
        <b/>
        <sz val="12"/>
        <color theme="1"/>
        <rFont val="Calibri"/>
        <family val="2"/>
        <scheme val="minor"/>
      </rPr>
      <t>Equilibrate 2 Zeba columns</t>
    </r>
    <r>
      <rPr>
        <sz val="12"/>
        <color theme="1"/>
        <rFont val="Calibri"/>
        <family val="2"/>
        <scheme val="minor"/>
      </rPr>
      <t xml:space="preserve"> in pre-warmed R buffer</t>
    </r>
  </si>
  <si>
    <t>4 washes each with 300 uL R buffer (2.5 mM ATP), spin for 1 min at 1500xg</t>
  </si>
  <si>
    <t>Buffer exchange 40 uL from lo-ATP MM:</t>
  </si>
  <si>
    <t>ADP addition to 35 uL from hi-ATP MM:</t>
  </si>
  <si>
    <r>
      <rPr>
        <b/>
        <sz val="12"/>
        <color theme="7"/>
        <rFont val="Calibri"/>
        <scheme val="minor"/>
      </rPr>
      <t>sU tubes</t>
    </r>
    <r>
      <rPr>
        <sz val="12"/>
        <color theme="1"/>
        <rFont val="Calibri"/>
        <family val="2"/>
        <scheme val="minor"/>
      </rPr>
      <t xml:space="preserve"> are labeled with purple circle labels</t>
    </r>
  </si>
  <si>
    <r>
      <rPr>
        <b/>
        <sz val="12"/>
        <color rgb="FFFF0000"/>
        <rFont val="Calibri"/>
        <scheme val="minor"/>
      </rPr>
      <t>sD tubes</t>
    </r>
    <r>
      <rPr>
        <sz val="12"/>
        <color theme="1"/>
        <rFont val="Calibri"/>
        <family val="2"/>
        <scheme val="minor"/>
      </rPr>
      <t xml:space="preserve"> have red dot labels on caps</t>
    </r>
  </si>
  <si>
    <r>
      <t xml:space="preserve">in appropriate tubes: </t>
    </r>
    <r>
      <rPr>
        <b/>
        <sz val="12"/>
        <color theme="4"/>
        <rFont val="Calibri"/>
        <scheme val="minor"/>
      </rPr>
      <t>blue hi-ATP tubes</t>
    </r>
    <r>
      <rPr>
        <sz val="12"/>
        <rFont val="Calibri"/>
        <scheme val="minor"/>
      </rPr>
      <t xml:space="preserve">, </t>
    </r>
    <r>
      <rPr>
        <b/>
        <sz val="12"/>
        <color theme="5"/>
        <rFont val="Calibri"/>
        <scheme val="minor"/>
      </rPr>
      <t>pink ADP tubes</t>
    </r>
    <r>
      <rPr>
        <sz val="12"/>
        <color theme="1"/>
        <rFont val="Calibri"/>
        <family val="2"/>
        <scheme val="minor"/>
      </rPr>
      <t xml:space="preserve"> </t>
    </r>
  </si>
  <si>
    <r>
      <t xml:space="preserve">Transfer </t>
    </r>
    <r>
      <rPr>
        <b/>
        <sz val="12"/>
        <color rgb="FF3366FF"/>
        <rFont val="Calibri"/>
        <scheme val="minor"/>
      </rPr>
      <t>35 uL from high-ATP MM</t>
    </r>
    <r>
      <rPr>
        <b/>
        <sz val="12"/>
        <color rgb="FFFF0000"/>
        <rFont val="Calibri"/>
        <scheme val="minor"/>
      </rPr>
      <t xml:space="preserve"> into the sD</t>
    </r>
    <r>
      <rPr>
        <sz val="12"/>
        <color theme="1"/>
        <rFont val="Calibri"/>
        <family val="2"/>
        <scheme val="minor"/>
      </rPr>
      <t xml:space="preserve"> reaction tube</t>
    </r>
  </si>
  <si>
    <r>
      <t xml:space="preserve">Transfer </t>
    </r>
    <r>
      <rPr>
        <b/>
        <sz val="12"/>
        <color theme="9" tint="-0.249977111117893"/>
        <rFont val="Calibri"/>
        <scheme val="minor"/>
      </rPr>
      <t>40 uL from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9" tint="-0.249977111117893"/>
        <rFont val="Calibri"/>
        <scheme val="minor"/>
      </rPr>
      <t>lo-ATP MM</t>
    </r>
    <r>
      <rPr>
        <sz val="12"/>
        <color theme="1"/>
        <rFont val="Calibri"/>
        <family val="2"/>
        <scheme val="minor"/>
      </rPr>
      <t xml:space="preserve"> into one of the equilibrated, pre-warmed column</t>
    </r>
  </si>
  <si>
    <r>
      <t xml:space="preserve">Add </t>
    </r>
    <r>
      <rPr>
        <b/>
        <sz val="12"/>
        <rFont val="Calibri"/>
        <scheme val="minor"/>
      </rPr>
      <t>0.72 uL of ADP</t>
    </r>
    <r>
      <rPr>
        <sz val="12"/>
        <color theme="1"/>
        <rFont val="Calibri"/>
        <family val="2"/>
        <scheme val="minor"/>
      </rPr>
      <t xml:space="preserve"> stock (365 mM) to the tube and mix.</t>
    </r>
  </si>
  <si>
    <t>StepDown Time</t>
  </si>
  <si>
    <t>Reagents</t>
  </si>
  <si>
    <t>R buffer = filter-sterilized 300 mL of Lu's "storage buffer" in cold room.</t>
  </si>
  <si>
    <t>Added ATP and kan appropriately</t>
  </si>
  <si>
    <t>ATP = my recently made stock, measured concentration by UV-VIS in Jan 2017.</t>
  </si>
  <si>
    <t>ADP = Joe Janizek's stock, measured concentration by UV-VIS over the summer of 2016.</t>
  </si>
  <si>
    <t>ADP vol. (@91.25 mM)</t>
  </si>
  <si>
    <t>Don't do</t>
  </si>
  <si>
    <t>0, 2, 4, 6, 8, 10, 12 + control</t>
  </si>
  <si>
    <t>12, 14, 15, 18, 20, 22, 24 + control</t>
  </si>
  <si>
    <t>"ph1" CT:</t>
  </si>
  <si>
    <t xml:space="preserve">"ph2" CT: </t>
  </si>
  <si>
    <t>16 total</t>
  </si>
  <si>
    <t>Use 4x dilution (in R w/o ATP) of 365 mM ADP stock</t>
  </si>
  <si>
    <t>Set up MM for step down experiment no. 2</t>
  </si>
  <si>
    <t>Make MM according to recipe above in a tube labeled "100% ATP 9PM"</t>
  </si>
  <si>
    <t>Transfer 375 uL of MM into a tube labeled "100% ATP 9AM"</t>
  </si>
  <si>
    <t>Freeze both tubes immediately in liquid nitrogen.</t>
  </si>
  <si>
    <t>At 9:30 a.m. on FRIDAY, quickly thaw the "9 AM" tube in 30 deg water bath and transfer to 30 deg incubator</t>
  </si>
  <si>
    <t>At 9:30 p.m. on THURSDAY,  quickly thaw the "9 PM" tube in 30 deg water bath and transfer to 30 deg incubator</t>
  </si>
  <si>
    <t>NEED TO MODIFY</t>
  </si>
  <si>
    <t xml:space="preserve">Every 2 hours, take out 35 uL from each MM and add 2.88 uL ADP stock (@91.25 mM)  </t>
  </si>
  <si>
    <t>B* = use remaining B* in last-thawed tube + 2 more aliquots, mix together before adding</t>
  </si>
  <si>
    <t>Use a 4x dilution in R buffer (w/o ATP) that I kept in -80 deg C. Dated 18 Feb. 2017?</t>
  </si>
  <si>
    <t>Use the same aliquot of ADP throughout the whole expt, freeze-thawed every 2 hours.</t>
  </si>
  <si>
    <t>At 9:30 a.m. on SATURDAY morning, start administering step-down perturbations.</t>
  </si>
  <si>
    <t>After 9:30 p.m. timepoint on Saturday, transfer all reactions + controls to the plate reader.</t>
  </si>
  <si>
    <t>10 am. 1 uL</t>
  </si>
  <si>
    <t>10 am. 2 uL</t>
  </si>
  <si>
    <t>10 am. 2.9 uL</t>
  </si>
  <si>
    <t>10 am. 3.5 uL</t>
  </si>
  <si>
    <t>10 am. Mock</t>
  </si>
  <si>
    <t>R + B*</t>
  </si>
  <si>
    <t>5 pm. 2 uL</t>
  </si>
  <si>
    <t>5 pm. 2.9 uL</t>
  </si>
  <si>
    <t>5 pm. 3.5 uL</t>
  </si>
  <si>
    <t>5 pm. Mock</t>
  </si>
  <si>
    <t>11 pm. 2 uL</t>
  </si>
  <si>
    <t>11 pm. 2.9 uL</t>
  </si>
  <si>
    <t>11 pm. 3.5 uL</t>
  </si>
  <si>
    <t>11 pm. Mock</t>
  </si>
  <si>
    <t>"2 PM" 100% ATP</t>
  </si>
  <si>
    <t>"2 PM" 75% ADP</t>
  </si>
  <si>
    <t>"2 PM" 80% ADP</t>
  </si>
  <si>
    <t>Fill rows H &amp; J with 30 deg buffer</t>
  </si>
  <si>
    <t>"2 AM" 100% ATP</t>
  </si>
  <si>
    <t>"2 AM" 75% ADP</t>
  </si>
  <si>
    <t>"2 AM" 80% ADP</t>
  </si>
  <si>
    <t>^^^^ 60 uL volumes ^^^^</t>
  </si>
  <si>
    <t>^^^^ 35 uL volumes ^^^^</t>
  </si>
  <si>
    <t>Use 235307 film</t>
  </si>
  <si>
    <t>Leave 35 uL for each reaction on plate reader</t>
  </si>
  <si>
    <t>StepDown AM MM</t>
  </si>
  <si>
    <t>StepDown PM MM</t>
  </si>
  <si>
    <r>
      <t xml:space="preserve">add ADP to </t>
    </r>
    <r>
      <rPr>
        <b/>
        <sz val="12"/>
        <color theme="9" tint="-0.249977111117893"/>
        <rFont val="Calibri"/>
        <scheme val="minor"/>
      </rPr>
      <t>AM.sD1</t>
    </r>
  </si>
  <si>
    <r>
      <t xml:space="preserve">add ADP to </t>
    </r>
    <r>
      <rPr>
        <b/>
        <sz val="12"/>
        <color theme="9" tint="-0.249977111117893"/>
        <rFont val="Calibri"/>
        <scheme val="minor"/>
      </rPr>
      <t>AM.sD2</t>
    </r>
    <r>
      <rPr>
        <sz val="12"/>
        <color theme="1"/>
        <rFont val="Calibri"/>
        <family val="2"/>
        <scheme val="minor"/>
      </rPr>
      <t/>
    </r>
  </si>
  <si>
    <r>
      <t xml:space="preserve">add ADP to </t>
    </r>
    <r>
      <rPr>
        <b/>
        <sz val="12"/>
        <color theme="9" tint="-0.249977111117893"/>
        <rFont val="Calibri"/>
        <scheme val="minor"/>
      </rPr>
      <t>AM.sD3</t>
    </r>
    <r>
      <rPr>
        <sz val="12"/>
        <color theme="1"/>
        <rFont val="Calibri"/>
        <family val="2"/>
        <scheme val="minor"/>
      </rPr>
      <t/>
    </r>
  </si>
  <si>
    <r>
      <t xml:space="preserve">add ADP to </t>
    </r>
    <r>
      <rPr>
        <b/>
        <sz val="12"/>
        <color theme="9" tint="-0.249977111117893"/>
        <rFont val="Calibri"/>
        <scheme val="minor"/>
      </rPr>
      <t>AM.sD4</t>
    </r>
    <r>
      <rPr>
        <sz val="12"/>
        <color theme="1"/>
        <rFont val="Calibri"/>
        <family val="2"/>
        <scheme val="minor"/>
      </rPr>
      <t/>
    </r>
  </si>
  <si>
    <r>
      <t xml:space="preserve">add ADP to </t>
    </r>
    <r>
      <rPr>
        <b/>
        <sz val="12"/>
        <color theme="9" tint="-0.249977111117893"/>
        <rFont val="Calibri"/>
        <scheme val="minor"/>
      </rPr>
      <t>AM.sD5</t>
    </r>
    <r>
      <rPr>
        <sz val="12"/>
        <color theme="1"/>
        <rFont val="Calibri"/>
        <family val="2"/>
        <scheme val="minor"/>
      </rPr>
      <t/>
    </r>
  </si>
  <si>
    <r>
      <t xml:space="preserve">add ADP to </t>
    </r>
    <r>
      <rPr>
        <b/>
        <sz val="12"/>
        <color theme="9" tint="-0.249977111117893"/>
        <rFont val="Calibri"/>
        <scheme val="minor"/>
      </rPr>
      <t>AM.sD6</t>
    </r>
    <r>
      <rPr>
        <sz val="12"/>
        <color theme="1"/>
        <rFont val="Calibri"/>
        <family val="2"/>
        <scheme val="minor"/>
      </rPr>
      <t/>
    </r>
  </si>
  <si>
    <r>
      <t xml:space="preserve">add ADP to </t>
    </r>
    <r>
      <rPr>
        <b/>
        <sz val="12"/>
        <color theme="9" tint="-0.249977111117893"/>
        <rFont val="Calibri"/>
        <scheme val="minor"/>
      </rPr>
      <t>AM.sD7</t>
    </r>
    <r>
      <rPr>
        <sz val="12"/>
        <color theme="1"/>
        <rFont val="Calibri"/>
        <family val="2"/>
        <scheme val="minor"/>
      </rPr>
      <t/>
    </r>
  </si>
  <si>
    <r>
      <t xml:space="preserve">add ADP to </t>
    </r>
    <r>
      <rPr>
        <b/>
        <sz val="12"/>
        <color rgb="FFFF0000"/>
        <rFont val="Calibri"/>
        <scheme val="minor"/>
      </rPr>
      <t>PM.sD9</t>
    </r>
  </si>
  <si>
    <r>
      <t xml:space="preserve">add ADP to </t>
    </r>
    <r>
      <rPr>
        <b/>
        <sz val="12"/>
        <color rgb="FFFF0000"/>
        <rFont val="Calibri"/>
        <scheme val="minor"/>
      </rPr>
      <t>PM.sD10</t>
    </r>
    <r>
      <rPr>
        <sz val="12"/>
        <color theme="1"/>
        <rFont val="Calibri"/>
        <family val="2"/>
        <scheme val="minor"/>
      </rPr>
      <t/>
    </r>
  </si>
  <si>
    <r>
      <t xml:space="preserve">add ADP to </t>
    </r>
    <r>
      <rPr>
        <b/>
        <sz val="12"/>
        <color rgb="FFFF0000"/>
        <rFont val="Calibri"/>
        <scheme val="minor"/>
      </rPr>
      <t>PM.sD11</t>
    </r>
    <r>
      <rPr>
        <sz val="12"/>
        <color theme="1"/>
        <rFont val="Calibri"/>
        <family val="2"/>
        <scheme val="minor"/>
      </rPr>
      <t/>
    </r>
  </si>
  <si>
    <r>
      <t xml:space="preserve">add ADP to </t>
    </r>
    <r>
      <rPr>
        <b/>
        <sz val="12"/>
        <color rgb="FFFF0000"/>
        <rFont val="Calibri"/>
        <scheme val="minor"/>
      </rPr>
      <t>PM.sD12</t>
    </r>
    <r>
      <rPr>
        <sz val="12"/>
        <color theme="1"/>
        <rFont val="Calibri"/>
        <family val="2"/>
        <scheme val="minor"/>
      </rPr>
      <t/>
    </r>
  </si>
  <si>
    <r>
      <t xml:space="preserve">add ADP to </t>
    </r>
    <r>
      <rPr>
        <b/>
        <sz val="12"/>
        <color rgb="FFFF0000"/>
        <rFont val="Calibri"/>
        <scheme val="minor"/>
      </rPr>
      <t>PM.sD13</t>
    </r>
    <r>
      <rPr>
        <sz val="12"/>
        <color theme="1"/>
        <rFont val="Calibri"/>
        <family val="2"/>
        <scheme val="minor"/>
      </rPr>
      <t/>
    </r>
  </si>
  <si>
    <r>
      <t xml:space="preserve">add ADP to </t>
    </r>
    <r>
      <rPr>
        <b/>
        <sz val="12"/>
        <color rgb="FFFF0000"/>
        <rFont val="Calibri"/>
        <scheme val="minor"/>
      </rPr>
      <t>PM.sD14</t>
    </r>
    <r>
      <rPr>
        <sz val="12"/>
        <color theme="1"/>
        <rFont val="Calibri"/>
        <family val="2"/>
        <scheme val="minor"/>
      </rPr>
      <t/>
    </r>
  </si>
  <si>
    <r>
      <t xml:space="preserve">add ADP to </t>
    </r>
    <r>
      <rPr>
        <b/>
        <sz val="12"/>
        <color rgb="FFFF0000"/>
        <rFont val="Calibri"/>
        <scheme val="minor"/>
      </rPr>
      <t>PM.sD15</t>
    </r>
    <r>
      <rPr>
        <sz val="12"/>
        <color theme="1"/>
        <rFont val="Calibri"/>
        <family val="2"/>
        <scheme val="minor"/>
      </rPr>
      <t/>
    </r>
  </si>
  <si>
    <r>
      <t xml:space="preserve">save </t>
    </r>
    <r>
      <rPr>
        <u/>
        <sz val="12"/>
        <color rgb="FFFF0000"/>
        <rFont val="Calibri"/>
        <scheme val="minor"/>
      </rPr>
      <t>control</t>
    </r>
    <r>
      <rPr>
        <sz val="12"/>
        <color rgb="FF000000"/>
        <rFont val="Calibri"/>
        <family val="2"/>
        <scheme val="minor"/>
      </rPr>
      <t xml:space="preserve"> MM as </t>
    </r>
    <r>
      <rPr>
        <b/>
        <u/>
        <sz val="12"/>
        <color rgb="FFFF0000"/>
        <rFont val="Calibri"/>
        <scheme val="minor"/>
      </rPr>
      <t>PM.sD16</t>
    </r>
  </si>
  <si>
    <t>mM</t>
  </si>
  <si>
    <t>ADP 4x dil.      "100 mM"</t>
  </si>
  <si>
    <r>
      <t xml:space="preserve">During </t>
    </r>
    <r>
      <rPr>
        <b/>
        <sz val="12"/>
        <color rgb="FFFF0000"/>
        <rFont val="Calibri"/>
        <scheme val="minor"/>
      </rPr>
      <t>stepDown</t>
    </r>
    <r>
      <rPr>
        <sz val="12"/>
        <color theme="1"/>
        <rFont val="Calibri"/>
        <family val="2"/>
        <scheme val="minor"/>
      </rPr>
      <t xml:space="preserve">, collect </t>
    </r>
    <r>
      <rPr>
        <b/>
        <sz val="12"/>
        <color theme="1"/>
        <rFont val="Calibri"/>
        <family val="2"/>
        <scheme val="minor"/>
      </rPr>
      <t>35 uL from corresponding "ATP MM"</t>
    </r>
    <r>
      <rPr>
        <sz val="12"/>
        <color theme="1"/>
        <rFont val="Calibri"/>
        <family val="2"/>
        <scheme val="minor"/>
      </rPr>
      <t xml:space="preserve"> and add </t>
    </r>
    <r>
      <rPr>
        <b/>
        <sz val="12"/>
        <color rgb="FFFF0000"/>
        <rFont val="Calibri"/>
        <scheme val="minor"/>
      </rPr>
      <t xml:space="preserve">2.88 uL of ADP diluted stock </t>
    </r>
    <r>
      <rPr>
        <b/>
        <sz val="12"/>
        <rFont val="Calibri"/>
        <scheme val="minor"/>
      </rPr>
      <t>(@91.25 mM).</t>
    </r>
  </si>
  <si>
    <t>transfer all reactions to plate reader</t>
  </si>
  <si>
    <t>AM.sD1</t>
  </si>
  <si>
    <t>AM.sD2</t>
  </si>
  <si>
    <t>AM.sD3</t>
  </si>
  <si>
    <t>AM.sD4</t>
  </si>
  <si>
    <t>AM.sD5</t>
  </si>
  <si>
    <t>AM.sD6</t>
  </si>
  <si>
    <t>AM.sD7</t>
  </si>
  <si>
    <t>AM.sD8</t>
  </si>
  <si>
    <t>PM.sD9</t>
  </si>
  <si>
    <t>PM.sD10</t>
  </si>
  <si>
    <t>PM.sD11</t>
  </si>
  <si>
    <t>PM.sD12</t>
  </si>
  <si>
    <t>PM.sD13</t>
  </si>
  <si>
    <t>PM.sD14</t>
  </si>
  <si>
    <t>PM.sD15</t>
  </si>
  <si>
    <t>PM.sD16</t>
  </si>
  <si>
    <t xml:space="preserve">R only </t>
  </si>
  <si>
    <r>
      <t xml:space="preserve">save </t>
    </r>
    <r>
      <rPr>
        <u/>
        <sz val="12"/>
        <color theme="9" tint="-0.249977111117893"/>
        <rFont val="Calibri"/>
        <scheme val="minor"/>
      </rPr>
      <t>control</t>
    </r>
    <r>
      <rPr>
        <sz val="12"/>
        <color rgb="FF000000"/>
        <rFont val="Calibri"/>
        <family val="2"/>
        <scheme val="minor"/>
      </rPr>
      <t xml:space="preserve"> MM as </t>
    </r>
    <r>
      <rPr>
        <b/>
        <sz val="12"/>
        <color theme="9" tint="-0.249977111117893"/>
        <rFont val="Calibri"/>
        <scheme val="minor"/>
      </rPr>
      <t>AM.sD8</t>
    </r>
  </si>
  <si>
    <t>AM.MM    (Fri night)</t>
  </si>
  <si>
    <t>PM.MM     (Fri night)</t>
  </si>
  <si>
    <t>buffer</t>
  </si>
  <si>
    <t>Added 75 uL R + 25 uL "400 mM" ADP stock to the "100 mM" ADP tube (dated Feb. 18)</t>
  </si>
  <si>
    <t>checked that &gt; 80 uL remaining in each MM; very flightly concerned that sD.14 didn't get ADP b/c there wasn't a mark on the side of the tube while I was mixing it. But probably just forgot to mark tube when adding ADP. I remember thinking about adding ADP.</t>
  </si>
  <si>
    <t>sD1</t>
  </si>
  <si>
    <t>sD2</t>
  </si>
  <si>
    <t>sD3</t>
  </si>
  <si>
    <t>sD4</t>
  </si>
  <si>
    <t>sD5</t>
  </si>
  <si>
    <t>sD6</t>
  </si>
  <si>
    <t>sD7</t>
  </si>
  <si>
    <t>sD8</t>
  </si>
  <si>
    <t>Hrs before Plate Reader</t>
  </si>
  <si>
    <t>sD9</t>
  </si>
  <si>
    <t>sD10</t>
  </si>
  <si>
    <t>sD11</t>
  </si>
  <si>
    <t>sD12</t>
  </si>
  <si>
    <t>sD13</t>
  </si>
  <si>
    <t>sD14</t>
  </si>
  <si>
    <t>sD15</t>
  </si>
  <si>
    <t>sD16</t>
  </si>
  <si>
    <t>Steps</t>
  </si>
  <si>
    <t>sD17</t>
  </si>
  <si>
    <t>sD18</t>
  </si>
  <si>
    <t>control</t>
  </si>
  <si>
    <t>AM control</t>
  </si>
  <si>
    <t>PM control</t>
  </si>
  <si>
    <t>AM -24 hrs</t>
  </si>
  <si>
    <t>PM -24 hrs</t>
  </si>
  <si>
    <t>control -24 hrs on plate reader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</si>
</sst>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dd\ hh:mm\ AM/PM"/>
    <numFmt numFmtId="165" formatCode="0.000"/>
    <numFmt numFmtId="166" formatCode="0.0"/>
    <numFmt numFmtId="167" formatCode="#."/>
    <numFmt numFmtId="168" formatCode="[$-409]h:mm\ AM/PM;@"/>
  </numFmts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scheme val="minor"/>
    </font>
    <font>
      <sz val="20"/>
      <color rgb="FF000000"/>
      <name val="Calibri"/>
      <scheme val="minor"/>
    </font>
    <font>
      <b/>
      <sz val="12"/>
      <color rgb="FF000000"/>
      <name val="Calibri"/>
      <family val="2"/>
      <scheme val="minor"/>
    </font>
    <font>
      <b/>
      <sz val="12"/>
      <color rgb="FFFF0000"/>
      <name val="Calibri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b/>
      <sz val="12"/>
      <color theme="9" tint="-0.499984740745262"/>
      <name val="Calibri"/>
      <scheme val="minor"/>
    </font>
    <font>
      <b/>
      <sz val="20"/>
      <color theme="6"/>
      <name val="Calibri"/>
      <scheme val="minor"/>
    </font>
    <font>
      <b/>
      <sz val="12"/>
      <name val="Calibri"/>
      <scheme val="minor"/>
    </font>
    <font>
      <sz val="8"/>
      <name val="Calibri"/>
      <family val="2"/>
      <scheme val="minor"/>
    </font>
    <font>
      <b/>
      <sz val="12"/>
      <color theme="7"/>
      <name val="Calibri"/>
      <scheme val="minor"/>
    </font>
    <font>
      <b/>
      <sz val="12"/>
      <color theme="4"/>
      <name val="Calibri"/>
      <scheme val="minor"/>
    </font>
    <font>
      <b/>
      <sz val="12"/>
      <color theme="5"/>
      <name val="Calibri"/>
      <scheme val="minor"/>
    </font>
    <font>
      <b/>
      <sz val="12"/>
      <color theme="9" tint="-0.249977111117893"/>
      <name val="Calibri"/>
      <scheme val="minor"/>
    </font>
    <font>
      <b/>
      <sz val="12"/>
      <color rgb="FF3366FF"/>
      <name val="Calibri"/>
      <scheme val="minor"/>
    </font>
    <font>
      <sz val="12"/>
      <color rgb="FF000000"/>
      <name val="Calibri"/>
    </font>
    <font>
      <sz val="12"/>
      <color rgb="FFFF0000"/>
      <name val="Calibri"/>
      <family val="2"/>
      <scheme val="minor"/>
    </font>
    <font>
      <b/>
      <u/>
      <sz val="12"/>
      <color rgb="FFFF0000"/>
      <name val="Calibri"/>
      <scheme val="minor"/>
    </font>
    <font>
      <u/>
      <sz val="12"/>
      <color rgb="FFFF0000"/>
      <name val="Calibri"/>
      <scheme val="minor"/>
    </font>
    <font>
      <b/>
      <sz val="12"/>
      <color theme="2" tint="-0.499984740745262"/>
      <name val="Calibri"/>
      <scheme val="minor"/>
    </font>
    <font>
      <u/>
      <sz val="12"/>
      <color theme="9" tint="-0.249977111117893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8DB4E2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6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5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2" borderId="0" xfId="0" applyFill="1"/>
    <xf numFmtId="164" fontId="0" fillId="0" borderId="0" xfId="0" applyNumberFormat="1" applyFont="1"/>
    <xf numFmtId="0" fontId="0" fillId="0" borderId="0" xfId="0" applyAlignment="1">
      <alignment horizontal="center"/>
    </xf>
    <xf numFmtId="0" fontId="0" fillId="0" borderId="10" xfId="0" applyBorder="1"/>
    <xf numFmtId="0" fontId="0" fillId="0" borderId="12" xfId="0" applyBorder="1"/>
    <xf numFmtId="15" fontId="2" fillId="0" borderId="0" xfId="0" applyNumberFormat="1" applyFont="1"/>
    <xf numFmtId="0" fontId="6" fillId="3" borderId="0" xfId="0" applyFont="1" applyFill="1"/>
    <xf numFmtId="0" fontId="6" fillId="3" borderId="5" xfId="0" applyFont="1" applyFill="1" applyBorder="1" applyAlignment="1">
      <alignment wrapText="1"/>
    </xf>
    <xf numFmtId="0" fontId="7" fillId="4" borderId="10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wrapText="1"/>
    </xf>
    <xf numFmtId="0" fontId="8" fillId="5" borderId="3" xfId="0" applyFont="1" applyFill="1" applyBorder="1" applyAlignment="1">
      <alignment horizontal="center" wrapText="1"/>
    </xf>
    <xf numFmtId="0" fontId="9" fillId="5" borderId="13" xfId="0" applyFont="1" applyFill="1" applyBorder="1" applyAlignment="1">
      <alignment horizontal="left" vertical="center"/>
    </xf>
    <xf numFmtId="166" fontId="10" fillId="0" borderId="11" xfId="0" applyNumberFormat="1" applyFont="1" applyBorder="1" applyAlignment="1">
      <alignment horizontal="center" vertical="center"/>
    </xf>
    <xf numFmtId="2" fontId="10" fillId="0" borderId="11" xfId="0" applyNumberFormat="1" applyFont="1" applyBorder="1" applyAlignment="1">
      <alignment horizontal="center" vertical="center"/>
    </xf>
    <xf numFmtId="166" fontId="11" fillId="0" borderId="11" xfId="0" applyNumberFormat="1" applyFont="1" applyBorder="1" applyAlignment="1">
      <alignment horizontal="center" vertical="center"/>
    </xf>
    <xf numFmtId="2" fontId="10" fillId="5" borderId="11" xfId="0" applyNumberFormat="1" applyFont="1" applyFill="1" applyBorder="1" applyAlignment="1">
      <alignment horizontal="center" vertical="center"/>
    </xf>
    <xf numFmtId="0" fontId="0" fillId="3" borderId="9" xfId="0" applyFill="1" applyBorder="1" applyAlignment="1">
      <alignment wrapText="1"/>
    </xf>
    <xf numFmtId="0" fontId="9" fillId="3" borderId="9" xfId="0" applyFont="1" applyFill="1" applyBorder="1" applyAlignment="1">
      <alignment vertical="center" wrapText="1"/>
    </xf>
    <xf numFmtId="0" fontId="8" fillId="5" borderId="13" xfId="0" applyFont="1" applyFill="1" applyBorder="1" applyAlignment="1">
      <alignment horizontal="left" vertical="center"/>
    </xf>
    <xf numFmtId="166" fontId="10" fillId="0" borderId="7" xfId="0" applyNumberFormat="1" applyFont="1" applyBorder="1" applyAlignment="1">
      <alignment horizontal="center" vertical="center"/>
    </xf>
    <xf numFmtId="2" fontId="10" fillId="0" borderId="7" xfId="0" applyNumberFormat="1" applyFont="1" applyBorder="1" applyAlignment="1">
      <alignment horizontal="center" vertical="center"/>
    </xf>
    <xf numFmtId="0" fontId="0" fillId="3" borderId="9" xfId="0" applyFill="1" applyBorder="1" applyAlignment="1">
      <alignment vertical="center" wrapText="1"/>
    </xf>
    <xf numFmtId="0" fontId="0" fillId="0" borderId="8" xfId="0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/>
    </xf>
    <xf numFmtId="0" fontId="0" fillId="0" borderId="5" xfId="0" applyFill="1" applyBorder="1" applyAlignment="1">
      <alignment vertical="center" wrapText="1"/>
    </xf>
    <xf numFmtId="0" fontId="8" fillId="5" borderId="9" xfId="0" applyFont="1" applyFill="1" applyBorder="1" applyAlignment="1">
      <alignment horizontal="left" vertical="center" wrapText="1"/>
    </xf>
    <xf numFmtId="2" fontId="10" fillId="0" borderId="9" xfId="0" applyNumberFormat="1" applyFont="1" applyBorder="1" applyAlignment="1">
      <alignment horizontal="center" vertical="center"/>
    </xf>
    <xf numFmtId="166" fontId="10" fillId="0" borderId="9" xfId="0" applyNumberFormat="1" applyFont="1" applyBorder="1" applyAlignment="1">
      <alignment horizontal="center" vertical="center"/>
    </xf>
    <xf numFmtId="0" fontId="13" fillId="0" borderId="0" xfId="0" applyFont="1" applyFill="1" applyBorder="1" applyAlignment="1">
      <alignment horizontal="left" vertical="center"/>
    </xf>
    <xf numFmtId="0" fontId="10" fillId="6" borderId="14" xfId="0" applyFont="1" applyFill="1" applyBorder="1" applyAlignment="1">
      <alignment horizontal="left" vertical="center" wrapText="1"/>
    </xf>
    <xf numFmtId="2" fontId="10" fillId="0" borderId="5" xfId="0" applyNumberFormat="1" applyFont="1" applyBorder="1" applyAlignment="1">
      <alignment horizontal="center" vertical="center"/>
    </xf>
    <xf numFmtId="166" fontId="10" fillId="7" borderId="0" xfId="0" applyNumberFormat="1" applyFont="1" applyFill="1" applyBorder="1" applyAlignment="1">
      <alignment horizontal="center" vertical="center" wrapText="1"/>
    </xf>
    <xf numFmtId="2" fontId="10" fillId="0" borderId="15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8" borderId="9" xfId="0" applyFont="1" applyFill="1" applyBorder="1" applyAlignment="1">
      <alignment horizontal="left" vertical="center" wrapText="1"/>
    </xf>
    <xf numFmtId="2" fontId="10" fillId="0" borderId="9" xfId="0" applyNumberFormat="1" applyFont="1" applyFill="1" applyBorder="1" applyAlignment="1">
      <alignment horizontal="center" vertical="center"/>
    </xf>
    <xf numFmtId="166" fontId="10" fillId="7" borderId="10" xfId="0" applyNumberFormat="1" applyFont="1" applyFill="1" applyBorder="1" applyAlignment="1">
      <alignment horizontal="center" vertical="center" wrapText="1"/>
    </xf>
    <xf numFmtId="166" fontId="0" fillId="0" borderId="9" xfId="0" applyNumberFormat="1" applyBorder="1" applyAlignment="1">
      <alignment vertical="center"/>
    </xf>
    <xf numFmtId="2" fontId="10" fillId="8" borderId="9" xfId="0" applyNumberFormat="1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left" vertical="center" wrapText="1"/>
    </xf>
    <xf numFmtId="166" fontId="10" fillId="7" borderId="9" xfId="0" applyNumberFormat="1" applyFont="1" applyFill="1" applyBorder="1" applyAlignment="1">
      <alignment horizontal="center" vertical="center" wrapText="1"/>
    </xf>
    <xf numFmtId="2" fontId="10" fillId="9" borderId="9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9" fontId="9" fillId="0" borderId="0" xfId="19" applyFont="1" applyAlignment="1">
      <alignment horizontal="center"/>
    </xf>
    <xf numFmtId="0" fontId="0" fillId="0" borderId="0" xfId="0" applyAlignment="1"/>
    <xf numFmtId="0" fontId="0" fillId="0" borderId="0" xfId="0" applyFill="1" applyBorder="1"/>
    <xf numFmtId="2" fontId="0" fillId="0" borderId="0" xfId="0" applyNumberFormat="1" applyFill="1" applyBorder="1"/>
    <xf numFmtId="0" fontId="14" fillId="0" borderId="0" xfId="0" applyFont="1" applyFill="1" applyBorder="1"/>
    <xf numFmtId="0" fontId="11" fillId="0" borderId="0" xfId="0" applyFont="1" applyFill="1" applyBorder="1"/>
    <xf numFmtId="0" fontId="0" fillId="0" borderId="0" xfId="0" applyAlignment="1">
      <alignment horizontal="right"/>
    </xf>
    <xf numFmtId="2" fontId="10" fillId="0" borderId="5" xfId="0" applyNumberFormat="1" applyFont="1" applyBorder="1" applyAlignment="1">
      <alignment horizontal="center" vertical="center" wrapText="1"/>
    </xf>
    <xf numFmtId="0" fontId="0" fillId="0" borderId="0" xfId="0" applyFont="1"/>
    <xf numFmtId="167" fontId="0" fillId="0" borderId="0" xfId="0" applyNumberFormat="1"/>
    <xf numFmtId="0" fontId="5" fillId="0" borderId="0" xfId="0" applyFont="1" applyFill="1" applyBorder="1"/>
    <xf numFmtId="0" fontId="5" fillId="0" borderId="16" xfId="0" applyFont="1" applyBorder="1"/>
    <xf numFmtId="0" fontId="0" fillId="0" borderId="16" xfId="0" applyBorder="1"/>
    <xf numFmtId="0" fontId="0" fillId="0" borderId="0" xfId="0" applyFill="1"/>
    <xf numFmtId="0" fontId="2" fillId="0" borderId="0" xfId="0" applyFont="1" applyFill="1"/>
    <xf numFmtId="0" fontId="0" fillId="0" borderId="0" xfId="0" applyFont="1" applyFill="1"/>
    <xf numFmtId="0" fontId="0" fillId="0" borderId="12" xfId="0" applyFill="1" applyBorder="1"/>
    <xf numFmtId="2" fontId="12" fillId="0" borderId="0" xfId="0" applyNumberFormat="1" applyFont="1" applyFill="1" applyBorder="1"/>
    <xf numFmtId="0" fontId="0" fillId="0" borderId="0" xfId="0" applyFill="1" applyBorder="1" applyAlignment="1">
      <alignment horizontal="left"/>
    </xf>
    <xf numFmtId="165" fontId="0" fillId="0" borderId="0" xfId="0" applyNumberFormat="1" applyFill="1" applyBorder="1" applyAlignment="1">
      <alignment horizontal="left"/>
    </xf>
    <xf numFmtId="0" fontId="0" fillId="0" borderId="0" xfId="0" applyFill="1" applyBorder="1" applyAlignme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 vertical="center"/>
    </xf>
    <xf numFmtId="0" fontId="0" fillId="0" borderId="9" xfId="0" applyBorder="1"/>
    <xf numFmtId="0" fontId="5" fillId="0" borderId="0" xfId="0" applyFont="1" applyAlignment="1">
      <alignment horizontal="left" vertical="center"/>
    </xf>
    <xf numFmtId="11" fontId="0" fillId="5" borderId="9" xfId="0" applyNumberFormat="1" applyFill="1" applyBorder="1" applyAlignment="1">
      <alignment horizontal="center"/>
    </xf>
    <xf numFmtId="11" fontId="0" fillId="10" borderId="9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11" fillId="0" borderId="9" xfId="0" applyFont="1" applyFill="1" applyBorder="1"/>
    <xf numFmtId="12" fontId="11" fillId="0" borderId="9" xfId="0" applyNumberFormat="1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vertical="center" wrapText="1"/>
    </xf>
    <xf numFmtId="49" fontId="11" fillId="0" borderId="9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0" fillId="0" borderId="17" xfId="0" applyBorder="1"/>
    <xf numFmtId="0" fontId="14" fillId="5" borderId="13" xfId="0" applyFont="1" applyFill="1" applyBorder="1" applyAlignment="1">
      <alignment horizontal="left" vertical="center" wrapText="1"/>
    </xf>
    <xf numFmtId="2" fontId="11" fillId="0" borderId="7" xfId="0" applyNumberFormat="1" applyFont="1" applyBorder="1" applyAlignment="1">
      <alignment horizontal="center" vertical="center"/>
    </xf>
    <xf numFmtId="166" fontId="11" fillId="0" borderId="7" xfId="0" applyNumberFormat="1" applyFont="1" applyBorder="1" applyAlignment="1">
      <alignment horizontal="center" vertical="center"/>
    </xf>
    <xf numFmtId="2" fontId="14" fillId="0" borderId="11" xfId="0" applyNumberFormat="1" applyFont="1" applyBorder="1" applyAlignment="1">
      <alignment horizontal="center" vertical="center"/>
    </xf>
    <xf numFmtId="2" fontId="11" fillId="5" borderId="11" xfId="0" applyNumberFormat="1" applyFont="1" applyFill="1" applyBorder="1" applyAlignment="1">
      <alignment horizontal="center" vertical="center"/>
    </xf>
    <xf numFmtId="0" fontId="5" fillId="2" borderId="0" xfId="0" applyFont="1" applyFill="1"/>
    <xf numFmtId="0" fontId="11" fillId="0" borderId="9" xfId="0" applyFont="1" applyBorder="1"/>
    <xf numFmtId="12" fontId="11" fillId="0" borderId="9" xfId="0" applyNumberFormat="1" applyFont="1" applyFill="1" applyBorder="1" applyAlignment="1">
      <alignment vertical="center"/>
    </xf>
    <xf numFmtId="0" fontId="11" fillId="0" borderId="9" xfId="0" applyFont="1" applyFill="1" applyBorder="1" applyAlignment="1">
      <alignment horizontal="left" vertical="center" wrapText="1"/>
    </xf>
    <xf numFmtId="11" fontId="11" fillId="0" borderId="9" xfId="0" applyNumberFormat="1" applyFont="1" applyFill="1" applyBorder="1" applyAlignment="1">
      <alignment horizontal="center" vertical="center" wrapText="1"/>
    </xf>
    <xf numFmtId="0" fontId="11" fillId="0" borderId="11" xfId="0" applyFont="1" applyFill="1" applyBorder="1" applyAlignment="1">
      <alignment horizontal="center" vertical="center" wrapText="1"/>
    </xf>
    <xf numFmtId="12" fontId="11" fillId="0" borderId="9" xfId="0" applyNumberFormat="1" applyFont="1" applyFill="1" applyBorder="1" applyAlignment="1">
      <alignment horizontal="center" vertical="top" wrapText="1"/>
    </xf>
    <xf numFmtId="0" fontId="11" fillId="0" borderId="9" xfId="0" applyFont="1" applyFill="1" applyBorder="1" applyAlignment="1">
      <alignment horizontal="center" vertical="top" wrapText="1"/>
    </xf>
    <xf numFmtId="0" fontId="11" fillId="0" borderId="9" xfId="0" applyFont="1" applyFill="1" applyBorder="1" applyAlignment="1">
      <alignment vertical="center"/>
    </xf>
    <xf numFmtId="0" fontId="11" fillId="0" borderId="9" xfId="0" quotePrefix="1" applyFont="1" applyFill="1" applyBorder="1"/>
    <xf numFmtId="49" fontId="11" fillId="0" borderId="9" xfId="0" applyNumberFormat="1" applyFont="1" applyFill="1" applyBorder="1" applyAlignment="1">
      <alignment horizontal="center" vertical="top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right" vertical="center"/>
    </xf>
    <xf numFmtId="0" fontId="0" fillId="0" borderId="4" xfId="0" applyBorder="1" applyAlignment="1">
      <alignment horizontal="center"/>
    </xf>
    <xf numFmtId="0" fontId="22" fillId="0" borderId="9" xfId="0" applyFont="1" applyFill="1" applyBorder="1"/>
    <xf numFmtId="0" fontId="19" fillId="0" borderId="9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11" fontId="0" fillId="5" borderId="9" xfId="0" applyNumberFormat="1" applyFill="1" applyBorder="1" applyAlignment="1">
      <alignment horizontal="center" vertical="center"/>
    </xf>
    <xf numFmtId="11" fontId="0" fillId="10" borderId="9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  <xf numFmtId="168" fontId="10" fillId="0" borderId="0" xfId="0" applyNumberFormat="1" applyFont="1" applyFill="1" applyBorder="1" applyAlignment="1">
      <alignment horizontal="center" vertical="center"/>
    </xf>
    <xf numFmtId="168" fontId="0" fillId="0" borderId="0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left" vertical="center" wrapText="1"/>
    </xf>
    <xf numFmtId="164" fontId="0" fillId="0" borderId="20" xfId="0" applyNumberFormat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4" fontId="0" fillId="0" borderId="22" xfId="0" applyNumberFormat="1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11" fillId="13" borderId="9" xfId="0" applyFont="1" applyFill="1" applyBorder="1" applyAlignment="1">
      <alignment horizontal="center" wrapText="1"/>
    </xf>
    <xf numFmtId="0" fontId="11" fillId="9" borderId="9" xfId="0" applyFont="1" applyFill="1" applyBorder="1" applyAlignment="1">
      <alignment horizontal="center" wrapText="1"/>
    </xf>
    <xf numFmtId="22" fontId="0" fillId="0" borderId="0" xfId="0" applyNumberFormat="1" applyBorder="1" applyAlignment="1">
      <alignment horizontal="center" vertical="center"/>
    </xf>
    <xf numFmtId="22" fontId="0" fillId="0" borderId="23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23" xfId="0" applyBorder="1"/>
    <xf numFmtId="0" fontId="5" fillId="3" borderId="0" xfId="0" applyFont="1" applyFill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/>
    </xf>
    <xf numFmtId="0" fontId="25" fillId="0" borderId="23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0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2" fillId="0" borderId="0" xfId="0" applyFont="1" applyAlignment="1">
      <alignment horizontal="center" vertical="center"/>
    </xf>
  </cellXfs>
  <cellStyles count="1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Normal" xfId="0" builtinId="0"/>
    <cellStyle name="Normal 2" xfId="120"/>
    <cellStyle name="Percent" xfId="19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D21" sqref="D21"/>
    </sheetView>
  </sheetViews>
  <sheetFormatPr baseColWidth="10" defaultRowHeight="15" x14ac:dyDescent="0"/>
  <cols>
    <col min="1" max="1" width="19.33203125" customWidth="1"/>
  </cols>
  <sheetData>
    <row r="1" spans="1:3">
      <c r="A1" s="1" t="s">
        <v>7</v>
      </c>
    </row>
    <row r="2" spans="1:3">
      <c r="A2" s="11" t="s">
        <v>8</v>
      </c>
      <c r="B2" s="11"/>
    </row>
    <row r="3" spans="1:3">
      <c r="A3" s="11" t="s">
        <v>9</v>
      </c>
      <c r="B3" s="11"/>
    </row>
    <row r="4" spans="1:3">
      <c r="A4" s="68"/>
      <c r="B4" s="68"/>
      <c r="C4" s="68"/>
    </row>
    <row r="5" spans="1:3">
      <c r="A5" s="69" t="s">
        <v>45</v>
      </c>
      <c r="B5" s="68"/>
      <c r="C5" s="68"/>
    </row>
    <row r="6" spans="1:3" s="63" customFormat="1">
      <c r="A6" s="63" t="s">
        <v>119</v>
      </c>
      <c r="B6" s="70"/>
      <c r="C6" s="70"/>
    </row>
    <row r="7" spans="1:3">
      <c r="A7" t="s">
        <v>117</v>
      </c>
      <c r="B7" s="70" t="s">
        <v>115</v>
      </c>
      <c r="C7" s="68"/>
    </row>
    <row r="8" spans="1:3">
      <c r="A8" s="70" t="s">
        <v>118</v>
      </c>
      <c r="B8" s="70" t="s">
        <v>116</v>
      </c>
      <c r="C8" s="68"/>
    </row>
    <row r="10" spans="1:3">
      <c r="A10" s="1" t="s">
        <v>41</v>
      </c>
    </row>
    <row r="11" spans="1:3">
      <c r="A11" t="s">
        <v>114</v>
      </c>
    </row>
    <row r="13" spans="1:3">
      <c r="A13" s="1" t="s">
        <v>43</v>
      </c>
    </row>
    <row r="14" spans="1:3">
      <c r="A14" s="63" t="s">
        <v>44</v>
      </c>
    </row>
    <row r="16" spans="1:3" s="1" customFormat="1">
      <c r="A16" s="1" t="s">
        <v>42</v>
      </c>
    </row>
    <row r="17" spans="1:3">
      <c r="A17" t="s">
        <v>158</v>
      </c>
    </row>
    <row r="19" spans="1:3">
      <c r="A19" s="1" t="s">
        <v>47</v>
      </c>
    </row>
    <row r="20" spans="1:3">
      <c r="A20" t="s">
        <v>10</v>
      </c>
      <c r="B20">
        <v>0</v>
      </c>
    </row>
    <row r="21" spans="1:3">
      <c r="A21" t="s">
        <v>12</v>
      </c>
      <c r="B21">
        <v>0</v>
      </c>
      <c r="C21" t="s">
        <v>14</v>
      </c>
    </row>
    <row r="22" spans="1:3">
      <c r="A22" t="s">
        <v>46</v>
      </c>
      <c r="B22">
        <v>35</v>
      </c>
      <c r="C22" t="s">
        <v>14</v>
      </c>
    </row>
    <row r="23" spans="1:3">
      <c r="A23" s="14" t="s">
        <v>13</v>
      </c>
      <c r="B23" s="15">
        <f>B22</f>
        <v>35</v>
      </c>
      <c r="C23" t="s">
        <v>14</v>
      </c>
    </row>
    <row r="24" spans="1:3">
      <c r="A24" t="s">
        <v>11</v>
      </c>
      <c r="B24">
        <v>16</v>
      </c>
    </row>
    <row r="26" spans="1:3">
      <c r="A26" s="2" t="s">
        <v>48</v>
      </c>
      <c r="B26" s="2">
        <f>(B24*B23+B21*B20)*1.3</f>
        <v>728</v>
      </c>
      <c r="C26" t="s">
        <v>14</v>
      </c>
    </row>
    <row r="27" spans="1:3">
      <c r="A27" s="71" t="s">
        <v>49</v>
      </c>
      <c r="B27" s="15">
        <f>B26*1</f>
        <v>728</v>
      </c>
      <c r="C27" t="s">
        <v>14</v>
      </c>
    </row>
    <row r="28" spans="1:3">
      <c r="A28" s="57"/>
      <c r="B28" s="10" t="s">
        <v>50</v>
      </c>
    </row>
    <row r="32" spans="1:3">
      <c r="A32" s="1" t="s">
        <v>91</v>
      </c>
    </row>
    <row r="33" spans="1:3">
      <c r="A33" t="s">
        <v>92</v>
      </c>
      <c r="B33">
        <v>35</v>
      </c>
      <c r="C33" t="s">
        <v>14</v>
      </c>
    </row>
    <row r="34" spans="1:3">
      <c r="A34" t="s">
        <v>113</v>
      </c>
      <c r="B34" s="91">
        <f>B33*7.5/(365/4)</f>
        <v>2.8767123287671232</v>
      </c>
      <c r="C34" t="s">
        <v>93</v>
      </c>
    </row>
    <row r="35" spans="1:3">
      <c r="C35" t="s">
        <v>120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33"/>
  <sheetViews>
    <sheetView workbookViewId="0">
      <selection activeCell="E41" sqref="E41"/>
    </sheetView>
  </sheetViews>
  <sheetFormatPr baseColWidth="10" defaultRowHeight="15" x14ac:dyDescent="0"/>
  <cols>
    <col min="1" max="1" width="13.33203125" customWidth="1"/>
    <col min="3" max="3" width="12.5" customWidth="1"/>
    <col min="10" max="10" width="14" bestFit="1" customWidth="1"/>
    <col min="11" max="11" width="15.33203125" customWidth="1"/>
  </cols>
  <sheetData>
    <row r="1" spans="1:11">
      <c r="A1" s="16">
        <v>42789</v>
      </c>
      <c r="B1" t="s">
        <v>121</v>
      </c>
    </row>
    <row r="2" spans="1:11">
      <c r="A2" s="61"/>
    </row>
    <row r="3" spans="1:11" ht="50">
      <c r="A3" s="17">
        <f>B5</f>
        <v>3</v>
      </c>
      <c r="B3" s="18" t="s">
        <v>15</v>
      </c>
      <c r="C3" s="19" t="s">
        <v>16</v>
      </c>
      <c r="D3" s="20" t="s">
        <v>17</v>
      </c>
      <c r="E3" s="20" t="s">
        <v>18</v>
      </c>
      <c r="F3" s="20" t="s">
        <v>19</v>
      </c>
      <c r="G3" s="20" t="s">
        <v>20</v>
      </c>
      <c r="H3" s="20" t="s">
        <v>21</v>
      </c>
      <c r="I3" s="20" t="s">
        <v>22</v>
      </c>
      <c r="J3" s="21" t="s">
        <v>23</v>
      </c>
    </row>
    <row r="4" spans="1:11">
      <c r="A4" s="142" t="s">
        <v>24</v>
      </c>
      <c r="B4" s="143"/>
      <c r="C4" s="22" t="s">
        <v>25</v>
      </c>
      <c r="D4" s="23">
        <v>26.84</v>
      </c>
      <c r="E4" s="24">
        <v>3.5</v>
      </c>
      <c r="F4" s="23">
        <v>1</v>
      </c>
      <c r="G4" s="23">
        <v>0</v>
      </c>
      <c r="H4" s="24">
        <f>$B$5*E4</f>
        <v>10.5</v>
      </c>
      <c r="I4" s="25">
        <f>B6</f>
        <v>800</v>
      </c>
      <c r="J4" s="26">
        <f>I4*H4/D4</f>
        <v>312.96572280178839</v>
      </c>
    </row>
    <row r="5" spans="1:11" ht="30">
      <c r="A5" s="27" t="s">
        <v>26</v>
      </c>
      <c r="B5" s="28">
        <v>3</v>
      </c>
      <c r="C5" s="29" t="s">
        <v>27</v>
      </c>
      <c r="D5" s="30">
        <v>84</v>
      </c>
      <c r="E5" s="31">
        <v>3.5</v>
      </c>
      <c r="F5" s="30">
        <v>1</v>
      </c>
      <c r="G5" s="30">
        <v>0</v>
      </c>
      <c r="H5" s="24">
        <f t="shared" ref="H5:H6" si="0">$B$5*E5</f>
        <v>10.5</v>
      </c>
      <c r="I5" s="30">
        <f>$I$4</f>
        <v>800</v>
      </c>
      <c r="J5" s="26">
        <f t="shared" ref="J5:J6" si="1">I5*H5/D5</f>
        <v>100</v>
      </c>
    </row>
    <row r="6" spans="1:11">
      <c r="A6" s="32" t="s">
        <v>28</v>
      </c>
      <c r="B6" s="28">
        <v>800</v>
      </c>
      <c r="C6" s="29" t="s">
        <v>29</v>
      </c>
      <c r="D6" s="30">
        <v>30.45</v>
      </c>
      <c r="E6" s="31">
        <v>1.5</v>
      </c>
      <c r="F6" s="30">
        <v>1</v>
      </c>
      <c r="G6" s="30">
        <v>0</v>
      </c>
      <c r="H6" s="24">
        <f t="shared" si="0"/>
        <v>4.5</v>
      </c>
      <c r="I6" s="30">
        <f>$I$4</f>
        <v>800</v>
      </c>
      <c r="J6" s="26">
        <f t="shared" si="1"/>
        <v>118.22660098522168</v>
      </c>
    </row>
    <row r="7" spans="1:11">
      <c r="A7" s="33"/>
      <c r="B7" s="34"/>
      <c r="C7" s="93" t="s">
        <v>30</v>
      </c>
      <c r="D7" s="94">
        <v>6.5</v>
      </c>
      <c r="E7" s="94">
        <v>0.1</v>
      </c>
      <c r="F7" s="95">
        <v>0</v>
      </c>
      <c r="G7" s="95">
        <v>0</v>
      </c>
      <c r="H7" s="96">
        <v>0.2</v>
      </c>
      <c r="I7" s="95">
        <f>$I$4</f>
        <v>800</v>
      </c>
      <c r="J7" s="97">
        <f>I7*H7/D7</f>
        <v>24.615384615384617</v>
      </c>
      <c r="K7" s="56"/>
    </row>
    <row r="8" spans="1:11">
      <c r="A8" s="35"/>
      <c r="B8" s="36"/>
      <c r="C8" s="37" t="s">
        <v>31</v>
      </c>
      <c r="D8" s="38">
        <v>100</v>
      </c>
      <c r="E8" s="38">
        <v>1</v>
      </c>
      <c r="F8" s="39">
        <v>0</v>
      </c>
      <c r="G8" s="39">
        <v>0</v>
      </c>
      <c r="H8" s="24">
        <v>1</v>
      </c>
      <c r="I8" s="30">
        <f>$I$4</f>
        <v>800</v>
      </c>
      <c r="J8" s="26">
        <f>I8*H8/D8</f>
        <v>8</v>
      </c>
    </row>
    <row r="9" spans="1:11" ht="45">
      <c r="A9" s="40" t="s">
        <v>25</v>
      </c>
      <c r="C9" s="41" t="s">
        <v>32</v>
      </c>
      <c r="D9" s="62" t="s">
        <v>39</v>
      </c>
      <c r="E9" s="42">
        <f>(155/200)*(($J$4*$F$4+$J$5*$F$5+$J$6*$F$6+$J$7*$F$7)/$I$4)</f>
        <v>0.51459256366866601</v>
      </c>
      <c r="F9" s="42"/>
      <c r="G9" s="43" t="s">
        <v>33</v>
      </c>
      <c r="H9" s="44">
        <f>SUM($J$4:$J$8)+SUM($J$10:$J$11)</f>
        <v>573.43392627551634</v>
      </c>
      <c r="I9" s="45"/>
      <c r="J9" s="45"/>
    </row>
    <row r="10" spans="1:11" ht="45">
      <c r="C10" s="46" t="s">
        <v>34</v>
      </c>
      <c r="D10" s="47">
        <v>165</v>
      </c>
      <c r="E10" s="38">
        <f>2.5-E9</f>
        <v>1.9854074363313341</v>
      </c>
      <c r="F10" s="38"/>
      <c r="G10" s="48" t="s">
        <v>35</v>
      </c>
      <c r="H10" s="38">
        <f>($I$4)-(H9+J10+J11)</f>
        <v>216.93985585136204</v>
      </c>
      <c r="I10" s="49">
        <f>I4</f>
        <v>800</v>
      </c>
      <c r="J10" s="50">
        <f>E10*I10/D10</f>
        <v>9.6262178731216199</v>
      </c>
    </row>
    <row r="11" spans="1:11" ht="30">
      <c r="C11" s="51" t="s">
        <v>36</v>
      </c>
      <c r="D11" s="47">
        <v>365</v>
      </c>
      <c r="E11" s="38">
        <v>0</v>
      </c>
      <c r="F11" s="38"/>
      <c r="G11" s="52" t="s">
        <v>37</v>
      </c>
      <c r="H11" s="38">
        <f>SUM(H9:H10,J10:J11)</f>
        <v>800</v>
      </c>
      <c r="I11" s="49">
        <f>I10</f>
        <v>800</v>
      </c>
      <c r="J11" s="53">
        <f>E11*I11/D11</f>
        <v>0</v>
      </c>
    </row>
    <row r="12" spans="1:11">
      <c r="C12" s="54" t="s">
        <v>38</v>
      </c>
      <c r="D12" s="55">
        <f>(SUM(E9:E10)/SUM(E9:E11))</f>
        <v>1</v>
      </c>
    </row>
    <row r="14" spans="1:11">
      <c r="A14" s="1" t="s">
        <v>51</v>
      </c>
      <c r="B14" s="57"/>
      <c r="C14" s="57"/>
      <c r="D14" s="57"/>
      <c r="E14" s="57"/>
      <c r="F14" s="57"/>
      <c r="G14" s="57"/>
      <c r="H14" s="57"/>
      <c r="I14" s="57"/>
      <c r="J14" s="57"/>
    </row>
    <row r="15" spans="1:11">
      <c r="A15" s="1">
        <v>1</v>
      </c>
      <c r="B15" s="75" t="s">
        <v>122</v>
      </c>
      <c r="C15" s="75"/>
      <c r="D15" s="73"/>
      <c r="E15" s="57"/>
      <c r="F15" s="57"/>
      <c r="G15" s="57"/>
      <c r="H15" s="58"/>
      <c r="I15" s="57"/>
      <c r="J15" s="57"/>
    </row>
    <row r="16" spans="1:11">
      <c r="A16" s="1">
        <v>2</v>
      </c>
      <c r="B16" s="73" t="s">
        <v>123</v>
      </c>
      <c r="C16" s="73"/>
      <c r="D16" s="73"/>
      <c r="E16" s="57"/>
      <c r="F16" s="58"/>
      <c r="G16" s="57"/>
      <c r="H16" s="57"/>
      <c r="I16" s="57"/>
      <c r="J16" s="57"/>
    </row>
    <row r="17" spans="1:10">
      <c r="A17" s="1">
        <v>3</v>
      </c>
      <c r="B17" s="73" t="s">
        <v>124</v>
      </c>
      <c r="C17" s="74"/>
      <c r="D17" s="73"/>
      <c r="E17" s="57"/>
      <c r="F17" s="72"/>
      <c r="G17" s="57"/>
      <c r="H17" s="57"/>
      <c r="I17" s="57"/>
      <c r="J17" s="57"/>
    </row>
    <row r="18" spans="1:10">
      <c r="A18" s="1">
        <v>4</v>
      </c>
      <c r="B18" s="73" t="s">
        <v>126</v>
      </c>
      <c r="C18" s="73"/>
      <c r="D18" s="73"/>
      <c r="E18" s="57"/>
      <c r="F18" s="58"/>
      <c r="G18" s="57"/>
      <c r="H18" s="57"/>
      <c r="I18" s="57"/>
      <c r="J18" s="57"/>
    </row>
    <row r="19" spans="1:10">
      <c r="A19" s="1">
        <v>5</v>
      </c>
      <c r="B19" s="73" t="s">
        <v>125</v>
      </c>
      <c r="C19" s="73"/>
      <c r="D19" s="73"/>
      <c r="E19" s="57"/>
      <c r="F19" s="57"/>
      <c r="G19" s="57"/>
      <c r="H19" s="57"/>
      <c r="I19" s="57"/>
      <c r="J19" s="57"/>
    </row>
    <row r="20" spans="1:10">
      <c r="A20" s="1">
        <v>6</v>
      </c>
      <c r="B20" s="73" t="s">
        <v>132</v>
      </c>
      <c r="C20" s="57"/>
      <c r="D20" s="57"/>
      <c r="E20" s="57"/>
      <c r="F20" s="59"/>
      <c r="G20" s="60"/>
      <c r="H20" s="57"/>
      <c r="I20" s="57"/>
      <c r="J20" s="57"/>
    </row>
    <row r="21" spans="1:10">
      <c r="B21" s="73"/>
      <c r="C21" s="57" t="s">
        <v>128</v>
      </c>
      <c r="D21" s="65"/>
      <c r="E21" s="65"/>
      <c r="F21" s="57"/>
      <c r="G21" s="57"/>
      <c r="H21" s="57"/>
      <c r="I21" s="57"/>
      <c r="J21" s="57"/>
    </row>
    <row r="22" spans="1:10">
      <c r="A22" s="1">
        <v>7</v>
      </c>
      <c r="B22" s="73" t="s">
        <v>133</v>
      </c>
      <c r="C22" s="57"/>
      <c r="D22" s="65"/>
      <c r="E22" s="65"/>
      <c r="F22" s="65"/>
      <c r="G22" s="65"/>
      <c r="H22" s="65"/>
      <c r="I22" s="57"/>
      <c r="J22" s="57"/>
    </row>
    <row r="23" spans="1:10">
      <c r="B23" s="57"/>
      <c r="C23" s="57"/>
      <c r="D23" s="57"/>
      <c r="E23" s="57"/>
      <c r="F23" s="57"/>
      <c r="G23" s="57"/>
      <c r="H23" s="57"/>
      <c r="I23" s="57"/>
      <c r="J23" s="57"/>
    </row>
    <row r="25" spans="1:10">
      <c r="A25" s="1" t="s">
        <v>108</v>
      </c>
    </row>
    <row r="26" spans="1:10">
      <c r="B26" t="s">
        <v>109</v>
      </c>
    </row>
    <row r="27" spans="1:10">
      <c r="C27" t="s">
        <v>110</v>
      </c>
    </row>
    <row r="28" spans="1:10">
      <c r="B28" t="s">
        <v>129</v>
      </c>
    </row>
    <row r="30" spans="1:10">
      <c r="B30" t="s">
        <v>111</v>
      </c>
    </row>
    <row r="31" spans="1:10">
      <c r="B31" t="s">
        <v>112</v>
      </c>
    </row>
    <row r="32" spans="1:10">
      <c r="C32" t="s">
        <v>130</v>
      </c>
    </row>
    <row r="33" spans="3:3">
      <c r="C33" t="s">
        <v>131</v>
      </c>
    </row>
  </sheetData>
  <mergeCells count="1">
    <mergeCell ref="A4:B4"/>
  </mergeCells>
  <phoneticPr fontId="15" type="noConversion"/>
  <pageMargins left="0.75" right="0.75" top="1" bottom="1" header="0.5" footer="0.5"/>
  <pageSetup scale="74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AD26"/>
  <sheetViews>
    <sheetView workbookViewId="0">
      <selection activeCell="J14" sqref="J14"/>
    </sheetView>
  </sheetViews>
  <sheetFormatPr baseColWidth="10" defaultColWidth="10.6640625" defaultRowHeight="15" x14ac:dyDescent="0"/>
  <cols>
    <col min="2" max="2" width="4.83203125" customWidth="1"/>
    <col min="3" max="3" width="7.83203125" customWidth="1"/>
    <col min="4" max="9" width="3.6640625" customWidth="1"/>
    <col min="10" max="10" width="9.6640625" customWidth="1"/>
    <col min="11" max="19" width="11" customWidth="1"/>
    <col min="20" max="26" width="3.6640625" customWidth="1"/>
  </cols>
  <sheetData>
    <row r="1" spans="2:30" ht="29" customHeight="1">
      <c r="C1" s="76">
        <v>1</v>
      </c>
      <c r="D1" s="76">
        <f t="shared" ref="D1:Z1" si="0">C1+1</f>
        <v>2</v>
      </c>
      <c r="E1" s="76">
        <f t="shared" si="0"/>
        <v>3</v>
      </c>
      <c r="F1" s="76">
        <f t="shared" si="0"/>
        <v>4</v>
      </c>
      <c r="G1" s="76">
        <f t="shared" si="0"/>
        <v>5</v>
      </c>
      <c r="H1" s="76">
        <f t="shared" si="0"/>
        <v>6</v>
      </c>
      <c r="I1" s="76">
        <f t="shared" si="0"/>
        <v>7</v>
      </c>
      <c r="J1" s="76">
        <f t="shared" si="0"/>
        <v>8</v>
      </c>
      <c r="K1" s="76">
        <f t="shared" si="0"/>
        <v>9</v>
      </c>
      <c r="L1" s="76">
        <f t="shared" si="0"/>
        <v>10</v>
      </c>
      <c r="M1" s="76">
        <f t="shared" si="0"/>
        <v>11</v>
      </c>
      <c r="N1" s="76">
        <f t="shared" si="0"/>
        <v>12</v>
      </c>
      <c r="O1" s="76">
        <f t="shared" si="0"/>
        <v>13</v>
      </c>
      <c r="P1" s="76">
        <f t="shared" si="0"/>
        <v>14</v>
      </c>
      <c r="Q1" s="76">
        <f t="shared" si="0"/>
        <v>15</v>
      </c>
      <c r="R1" s="76">
        <f t="shared" si="0"/>
        <v>16</v>
      </c>
      <c r="S1" s="76">
        <f t="shared" si="0"/>
        <v>17</v>
      </c>
      <c r="T1" s="76">
        <f t="shared" si="0"/>
        <v>18</v>
      </c>
      <c r="U1" s="76">
        <f t="shared" si="0"/>
        <v>19</v>
      </c>
      <c r="V1" s="76">
        <f t="shared" si="0"/>
        <v>20</v>
      </c>
      <c r="W1" s="76">
        <f t="shared" si="0"/>
        <v>21</v>
      </c>
      <c r="X1" s="76">
        <f t="shared" si="0"/>
        <v>22</v>
      </c>
      <c r="Y1" s="76">
        <f t="shared" si="0"/>
        <v>23</v>
      </c>
      <c r="Z1" s="76">
        <f t="shared" si="0"/>
        <v>24</v>
      </c>
    </row>
    <row r="2" spans="2:30" ht="40" customHeight="1">
      <c r="B2" s="77" t="s">
        <v>52</v>
      </c>
      <c r="C2" s="99"/>
      <c r="D2" s="102">
        <v>1.0000000000000001E-5</v>
      </c>
      <c r="E2" s="102">
        <v>1E-4</v>
      </c>
      <c r="F2" s="88" t="s">
        <v>58</v>
      </c>
      <c r="G2" s="103" t="s">
        <v>59</v>
      </c>
      <c r="H2" s="88">
        <v>0.01</v>
      </c>
      <c r="I2" s="88">
        <v>0.1</v>
      </c>
      <c r="J2" s="86"/>
      <c r="K2" s="86"/>
      <c r="L2" s="86"/>
      <c r="M2" s="86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78"/>
      <c r="Z2" s="78"/>
      <c r="AA2" s="79" t="s">
        <v>52</v>
      </c>
      <c r="AB2" s="78" t="s">
        <v>53</v>
      </c>
      <c r="AC2" s="80">
        <v>1.0000000000000001E-5</v>
      </c>
      <c r="AD2" s="81">
        <v>1E-4</v>
      </c>
    </row>
    <row r="3" spans="2:30" ht="29" customHeight="1">
      <c r="B3" s="77" t="s">
        <v>54</v>
      </c>
      <c r="C3" s="99"/>
      <c r="D3" s="89" t="s">
        <v>134</v>
      </c>
      <c r="E3" s="88" t="s">
        <v>135</v>
      </c>
      <c r="F3" s="87" t="s">
        <v>136</v>
      </c>
      <c r="G3" s="89" t="s">
        <v>137</v>
      </c>
      <c r="H3" s="87" t="s">
        <v>138</v>
      </c>
      <c r="I3" s="87" t="s">
        <v>139</v>
      </c>
      <c r="J3" s="87"/>
      <c r="K3" s="115" t="s">
        <v>180</v>
      </c>
      <c r="L3" s="115" t="s">
        <v>181</v>
      </c>
      <c r="M3" s="115" t="s">
        <v>182</v>
      </c>
      <c r="N3" s="115" t="s">
        <v>183</v>
      </c>
      <c r="O3" s="115" t="s">
        <v>184</v>
      </c>
      <c r="P3" s="115" t="s">
        <v>185</v>
      </c>
      <c r="Q3" s="115" t="s">
        <v>186</v>
      </c>
      <c r="R3" s="115" t="s">
        <v>187</v>
      </c>
      <c r="S3" s="136" t="s">
        <v>198</v>
      </c>
      <c r="T3" s="114"/>
      <c r="U3" s="114"/>
      <c r="V3" s="99"/>
      <c r="W3" s="99"/>
      <c r="X3" s="99"/>
      <c r="Y3" s="78"/>
      <c r="Z3" s="78"/>
      <c r="AA3" s="79" t="s">
        <v>54</v>
      </c>
      <c r="AC3" s="13"/>
      <c r="AD3" s="13"/>
    </row>
    <row r="4" spans="2:30" ht="29" customHeight="1">
      <c r="B4" s="77" t="s">
        <v>55</v>
      </c>
      <c r="C4" s="99"/>
      <c r="D4" s="100"/>
      <c r="E4" s="100" t="s">
        <v>140</v>
      </c>
      <c r="F4" s="106" t="s">
        <v>141</v>
      </c>
      <c r="G4" s="106" t="s">
        <v>142</v>
      </c>
      <c r="H4" s="89" t="s">
        <v>143</v>
      </c>
      <c r="I4" s="86"/>
      <c r="J4" s="87"/>
      <c r="K4" s="116" t="s">
        <v>188</v>
      </c>
      <c r="L4" s="116" t="s">
        <v>189</v>
      </c>
      <c r="M4" s="116" t="s">
        <v>190</v>
      </c>
      <c r="N4" s="116" t="s">
        <v>191</v>
      </c>
      <c r="O4" s="116" t="s">
        <v>192</v>
      </c>
      <c r="P4" s="116" t="s">
        <v>193</v>
      </c>
      <c r="Q4" s="116" t="s">
        <v>194</v>
      </c>
      <c r="R4" s="116" t="s">
        <v>195</v>
      </c>
      <c r="S4" s="137" t="s">
        <v>199</v>
      </c>
      <c r="T4" s="99"/>
      <c r="U4" s="99"/>
      <c r="V4" s="99"/>
      <c r="W4" s="99"/>
      <c r="X4" s="99"/>
      <c r="Y4" s="78"/>
      <c r="Z4" s="78"/>
      <c r="AA4" s="79" t="s">
        <v>55</v>
      </c>
      <c r="AB4" s="78" t="s">
        <v>57</v>
      </c>
      <c r="AC4" s="82" t="s">
        <v>58</v>
      </c>
      <c r="AD4" s="83" t="s">
        <v>59</v>
      </c>
    </row>
    <row r="5" spans="2:30" ht="29" customHeight="1">
      <c r="B5" s="77" t="s">
        <v>60</v>
      </c>
      <c r="C5" s="99"/>
      <c r="D5" s="101"/>
      <c r="E5" s="101" t="s">
        <v>144</v>
      </c>
      <c r="F5" s="87" t="s">
        <v>145</v>
      </c>
      <c r="G5" s="101" t="s">
        <v>146</v>
      </c>
      <c r="H5" s="87" t="s">
        <v>147</v>
      </c>
      <c r="I5" s="87"/>
      <c r="J5" s="87"/>
      <c r="K5" s="117">
        <v>1.0000000000000001E-5</v>
      </c>
      <c r="L5" s="118">
        <v>1E-4</v>
      </c>
      <c r="M5" s="119" t="s">
        <v>58</v>
      </c>
      <c r="N5" s="120" t="s">
        <v>59</v>
      </c>
      <c r="O5" s="121">
        <v>0.01</v>
      </c>
      <c r="P5" s="122">
        <v>0.1</v>
      </c>
      <c r="Q5" s="123" t="s">
        <v>196</v>
      </c>
      <c r="R5" s="123" t="s">
        <v>56</v>
      </c>
      <c r="S5" s="123" t="s">
        <v>56</v>
      </c>
      <c r="T5" s="99"/>
      <c r="U5" s="99"/>
      <c r="V5" s="99"/>
      <c r="W5" s="99"/>
      <c r="X5" s="99"/>
      <c r="Y5" s="78"/>
      <c r="Z5" s="78"/>
      <c r="AA5" s="79" t="s">
        <v>60</v>
      </c>
      <c r="AC5" s="13"/>
      <c r="AD5" s="13"/>
    </row>
    <row r="6" spans="2:30" ht="29" customHeight="1">
      <c r="B6" s="77" t="s">
        <v>61</v>
      </c>
      <c r="C6" s="99"/>
      <c r="D6" s="102"/>
      <c r="E6" s="102"/>
      <c r="F6" s="88"/>
      <c r="G6" s="103"/>
      <c r="H6" s="88"/>
      <c r="I6" s="88"/>
      <c r="J6" s="87"/>
      <c r="K6" s="86"/>
      <c r="L6" s="86"/>
      <c r="M6" s="86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78"/>
      <c r="Z6" s="78"/>
      <c r="AA6" s="79" t="s">
        <v>61</v>
      </c>
      <c r="AB6" s="78" t="s">
        <v>62</v>
      </c>
      <c r="AC6" s="84">
        <v>0.01</v>
      </c>
      <c r="AD6" s="85">
        <v>0.1</v>
      </c>
    </row>
    <row r="7" spans="2:30" ht="29" customHeight="1">
      <c r="B7" s="77" t="s">
        <v>63</v>
      </c>
      <c r="C7" s="99"/>
      <c r="D7" s="102">
        <v>1.0000000000000001E-5</v>
      </c>
      <c r="E7" s="102">
        <v>1E-4</v>
      </c>
      <c r="F7" s="88" t="s">
        <v>58</v>
      </c>
      <c r="G7" s="103" t="s">
        <v>59</v>
      </c>
      <c r="H7" s="88">
        <v>0.01</v>
      </c>
      <c r="I7" s="88">
        <v>0.1</v>
      </c>
      <c r="J7" s="87"/>
      <c r="K7" s="86"/>
      <c r="L7" s="86"/>
      <c r="M7" s="86"/>
      <c r="N7" s="104"/>
      <c r="O7" s="99"/>
      <c r="P7" s="99"/>
      <c r="Q7" s="99"/>
      <c r="R7" s="99"/>
      <c r="S7" s="99"/>
      <c r="T7" s="99"/>
      <c r="U7" s="99"/>
      <c r="V7" s="99"/>
      <c r="W7" s="99"/>
      <c r="X7" s="99"/>
      <c r="Y7" s="78"/>
      <c r="Z7" s="78"/>
      <c r="AA7" s="79" t="s">
        <v>63</v>
      </c>
    </row>
    <row r="8" spans="2:30" ht="29" customHeight="1">
      <c r="B8" s="77" t="s">
        <v>64</v>
      </c>
      <c r="C8" s="99"/>
      <c r="D8" s="105" t="s">
        <v>148</v>
      </c>
      <c r="E8" s="105"/>
      <c r="F8" s="104" t="s">
        <v>149</v>
      </c>
      <c r="G8" s="105"/>
      <c r="H8" s="104" t="s">
        <v>150</v>
      </c>
      <c r="I8" s="87"/>
      <c r="J8" s="87"/>
      <c r="K8" s="105" t="s">
        <v>148</v>
      </c>
      <c r="L8" s="104" t="s">
        <v>149</v>
      </c>
      <c r="M8" s="104" t="s">
        <v>150</v>
      </c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78"/>
      <c r="Z8" s="78"/>
      <c r="AA8" s="79" t="s">
        <v>64</v>
      </c>
    </row>
    <row r="9" spans="2:30" ht="29" customHeight="1">
      <c r="B9" s="77" t="s">
        <v>65</v>
      </c>
      <c r="C9" s="99"/>
      <c r="D9" s="89" t="s">
        <v>151</v>
      </c>
      <c r="E9" s="89"/>
      <c r="F9" s="89"/>
      <c r="G9" s="89"/>
      <c r="H9" s="89"/>
      <c r="I9" s="89"/>
      <c r="J9" s="89"/>
      <c r="K9" s="89" t="s">
        <v>200</v>
      </c>
      <c r="L9" s="89" t="s">
        <v>200</v>
      </c>
      <c r="M9" s="89" t="s">
        <v>200</v>
      </c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78"/>
      <c r="Z9" s="78"/>
      <c r="AA9" s="79" t="s">
        <v>65</v>
      </c>
    </row>
    <row r="10" spans="2:30" ht="29" customHeight="1">
      <c r="B10" s="77" t="s">
        <v>66</v>
      </c>
      <c r="C10" s="99"/>
      <c r="D10" s="105" t="s">
        <v>152</v>
      </c>
      <c r="E10" s="105"/>
      <c r="F10" s="108" t="s">
        <v>153</v>
      </c>
      <c r="G10" s="105"/>
      <c r="H10" s="108" t="s">
        <v>150</v>
      </c>
      <c r="I10" s="90"/>
      <c r="J10" s="90"/>
      <c r="K10" s="105" t="s">
        <v>152</v>
      </c>
      <c r="L10" s="104" t="s">
        <v>153</v>
      </c>
      <c r="M10" s="104" t="s">
        <v>154</v>
      </c>
      <c r="N10" s="99"/>
      <c r="O10" s="99"/>
      <c r="P10" s="99"/>
      <c r="Q10" s="99"/>
      <c r="R10" s="99"/>
      <c r="S10" s="99"/>
      <c r="T10" s="86"/>
      <c r="U10" s="86"/>
      <c r="V10" s="86"/>
      <c r="W10" s="86"/>
      <c r="X10" s="86"/>
      <c r="Y10" s="78"/>
      <c r="Z10" s="78"/>
      <c r="AA10" s="79" t="s">
        <v>66</v>
      </c>
    </row>
    <row r="11" spans="2:30" ht="29" customHeight="1">
      <c r="B11" s="77" t="s">
        <v>67</v>
      </c>
      <c r="C11" s="99"/>
      <c r="D11" s="144" t="s">
        <v>155</v>
      </c>
      <c r="E11" s="145"/>
      <c r="F11" s="145"/>
      <c r="G11" s="145"/>
      <c r="H11" s="146"/>
      <c r="I11" s="86"/>
      <c r="J11" s="86"/>
      <c r="K11" s="144" t="s">
        <v>156</v>
      </c>
      <c r="L11" s="145"/>
      <c r="M11" s="146"/>
      <c r="N11" s="99"/>
      <c r="O11" s="99"/>
      <c r="P11" s="99"/>
      <c r="Q11" s="99"/>
      <c r="R11" s="99"/>
      <c r="S11" s="99"/>
      <c r="T11" s="86"/>
      <c r="U11" s="86"/>
      <c r="V11" s="86"/>
      <c r="W11" s="86"/>
      <c r="X11" s="86"/>
      <c r="Y11" s="78"/>
      <c r="Z11" s="78"/>
      <c r="AA11" s="79" t="s">
        <v>67</v>
      </c>
    </row>
    <row r="12" spans="2:30" ht="29" customHeight="1">
      <c r="B12" s="77" t="s">
        <v>68</v>
      </c>
      <c r="C12" s="99"/>
      <c r="D12" s="86"/>
      <c r="E12" s="86"/>
      <c r="F12" s="86"/>
      <c r="G12" s="86"/>
      <c r="H12" s="86"/>
      <c r="I12" s="86"/>
      <c r="J12" s="86"/>
      <c r="K12" s="99"/>
      <c r="L12" s="99"/>
      <c r="M12" s="99"/>
      <c r="N12" s="99"/>
      <c r="O12" s="99"/>
      <c r="P12" s="99"/>
      <c r="Q12" s="99"/>
      <c r="R12" s="99"/>
      <c r="S12" s="99"/>
      <c r="T12" s="86"/>
      <c r="U12" s="86"/>
      <c r="V12" s="86"/>
      <c r="W12" s="86"/>
      <c r="X12" s="86"/>
      <c r="Y12" s="78"/>
      <c r="Z12" s="78"/>
      <c r="AA12" s="79" t="s">
        <v>68</v>
      </c>
    </row>
    <row r="13" spans="2:30" ht="29" customHeight="1">
      <c r="B13" s="77" t="s">
        <v>69</v>
      </c>
      <c r="C13" s="99"/>
      <c r="D13" s="106"/>
      <c r="E13" s="106"/>
      <c r="F13" s="106"/>
      <c r="G13" s="106"/>
      <c r="H13" s="86"/>
      <c r="I13" s="86"/>
      <c r="J13" s="86"/>
      <c r="K13" s="99"/>
      <c r="L13" s="99"/>
      <c r="M13" s="99"/>
      <c r="N13" s="99"/>
      <c r="O13" s="99"/>
      <c r="P13" s="99"/>
      <c r="Q13" s="99"/>
      <c r="R13" s="99"/>
      <c r="S13" s="99"/>
      <c r="T13" s="86"/>
      <c r="U13" s="86"/>
      <c r="V13" s="86"/>
      <c r="W13" s="86"/>
      <c r="X13" s="86"/>
      <c r="Y13" s="78"/>
      <c r="Z13" s="78"/>
      <c r="AA13" s="79" t="s">
        <v>69</v>
      </c>
    </row>
    <row r="14" spans="2:30" ht="29" customHeight="1">
      <c r="B14" s="77" t="s">
        <v>70</v>
      </c>
      <c r="C14" s="99"/>
      <c r="D14" s="86"/>
      <c r="E14" s="86"/>
      <c r="F14" s="86"/>
      <c r="G14" s="86"/>
      <c r="H14" s="86"/>
      <c r="I14" s="86"/>
      <c r="J14" s="86"/>
      <c r="K14" s="99"/>
      <c r="L14" s="99"/>
      <c r="M14" s="99"/>
      <c r="N14" s="99"/>
      <c r="O14" s="99"/>
      <c r="P14" s="99"/>
      <c r="Q14" s="99"/>
      <c r="R14" s="99"/>
      <c r="S14" s="99"/>
      <c r="T14" s="86"/>
      <c r="U14" s="86"/>
      <c r="V14" s="107"/>
      <c r="W14" s="86"/>
      <c r="X14" s="86"/>
      <c r="Y14" s="78"/>
      <c r="Z14" s="78"/>
      <c r="AA14" s="79" t="s">
        <v>70</v>
      </c>
    </row>
    <row r="15" spans="2:30" ht="29" customHeight="1">
      <c r="B15" s="77" t="s">
        <v>71</v>
      </c>
      <c r="C15" s="99"/>
      <c r="D15" s="86"/>
      <c r="E15" s="86"/>
      <c r="F15" s="86"/>
      <c r="G15" s="86"/>
      <c r="H15" s="86"/>
      <c r="I15" s="86"/>
      <c r="J15" s="86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78"/>
      <c r="Z15" s="78"/>
      <c r="AA15" s="79" t="s">
        <v>71</v>
      </c>
    </row>
    <row r="16" spans="2:30" ht="29" customHeight="1">
      <c r="B16" s="77" t="s">
        <v>72</v>
      </c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78"/>
      <c r="Z16" s="78"/>
      <c r="AA16" s="79" t="s">
        <v>72</v>
      </c>
    </row>
    <row r="17" spans="2:27" ht="29" customHeight="1">
      <c r="B17" s="77" t="s">
        <v>73</v>
      </c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9" t="s">
        <v>73</v>
      </c>
    </row>
    <row r="18" spans="2:27">
      <c r="C18" s="76">
        <v>1</v>
      </c>
      <c r="D18" s="76">
        <f t="shared" ref="D18:Z18" si="1">C18+1</f>
        <v>2</v>
      </c>
      <c r="E18" s="76">
        <f t="shared" si="1"/>
        <v>3</v>
      </c>
      <c r="F18" s="76">
        <f t="shared" si="1"/>
        <v>4</v>
      </c>
      <c r="G18" s="76">
        <f t="shared" si="1"/>
        <v>5</v>
      </c>
      <c r="H18" s="76">
        <f t="shared" si="1"/>
        <v>6</v>
      </c>
      <c r="I18" s="76">
        <f t="shared" si="1"/>
        <v>7</v>
      </c>
      <c r="J18" s="76">
        <f t="shared" si="1"/>
        <v>8</v>
      </c>
      <c r="K18" s="76">
        <f t="shared" si="1"/>
        <v>9</v>
      </c>
      <c r="L18" s="76">
        <f t="shared" si="1"/>
        <v>10</v>
      </c>
      <c r="M18" s="76">
        <f t="shared" si="1"/>
        <v>11</v>
      </c>
      <c r="N18" s="76">
        <f t="shared" si="1"/>
        <v>12</v>
      </c>
      <c r="O18" s="76">
        <f t="shared" si="1"/>
        <v>13</v>
      </c>
      <c r="P18" s="76">
        <f t="shared" si="1"/>
        <v>14</v>
      </c>
      <c r="Q18" s="76">
        <f t="shared" si="1"/>
        <v>15</v>
      </c>
      <c r="R18" s="76">
        <f t="shared" si="1"/>
        <v>16</v>
      </c>
      <c r="S18" s="76">
        <f t="shared" si="1"/>
        <v>17</v>
      </c>
      <c r="T18" s="76">
        <f t="shared" si="1"/>
        <v>18</v>
      </c>
      <c r="U18" s="76">
        <f t="shared" si="1"/>
        <v>19</v>
      </c>
      <c r="V18" s="76">
        <f t="shared" si="1"/>
        <v>20</v>
      </c>
      <c r="W18" s="76">
        <f t="shared" si="1"/>
        <v>21</v>
      </c>
      <c r="X18" s="76">
        <f t="shared" si="1"/>
        <v>22</v>
      </c>
      <c r="Y18" s="76">
        <f t="shared" si="1"/>
        <v>23</v>
      </c>
      <c r="Z18" s="76">
        <f t="shared" si="1"/>
        <v>24</v>
      </c>
    </row>
    <row r="20" spans="2:27">
      <c r="D20" t="s">
        <v>157</v>
      </c>
    </row>
    <row r="22" spans="2:27">
      <c r="D22" s="78" t="s">
        <v>53</v>
      </c>
      <c r="E22" s="80">
        <v>1.0000000000000001E-5</v>
      </c>
      <c r="F22" s="81">
        <v>1E-4</v>
      </c>
    </row>
    <row r="23" spans="2:27">
      <c r="E23" s="13"/>
      <c r="F23" s="13"/>
    </row>
    <row r="24" spans="2:27">
      <c r="D24" s="78" t="s">
        <v>57</v>
      </c>
      <c r="E24" s="82" t="s">
        <v>58</v>
      </c>
      <c r="F24" s="83" t="s">
        <v>59</v>
      </c>
    </row>
    <row r="25" spans="2:27">
      <c r="E25" s="13"/>
      <c r="F25" s="13"/>
    </row>
    <row r="26" spans="2:27">
      <c r="D26" s="78" t="s">
        <v>62</v>
      </c>
      <c r="E26" s="84">
        <v>0.01</v>
      </c>
      <c r="F26" s="85">
        <v>0.1</v>
      </c>
    </row>
  </sheetData>
  <mergeCells count="2">
    <mergeCell ref="D11:H11"/>
    <mergeCell ref="K11:M11"/>
  </mergeCells>
  <phoneticPr fontId="15" type="noConversion"/>
  <pageMargins left="0.75" right="0.75" top="1" bottom="1" header="0.5" footer="0.5"/>
  <pageSetup scale="64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18"/>
  <sheetViews>
    <sheetView workbookViewId="0">
      <selection activeCell="F1" sqref="F1:F10"/>
    </sheetView>
  </sheetViews>
  <sheetFormatPr baseColWidth="10" defaultRowHeight="15" x14ac:dyDescent="0"/>
  <cols>
    <col min="1" max="1" width="15.1640625" customWidth="1"/>
    <col min="2" max="2" width="8.33203125" bestFit="1" customWidth="1"/>
    <col min="4" max="4" width="24.6640625" customWidth="1"/>
    <col min="5" max="5" width="25.6640625" customWidth="1"/>
    <col min="6" max="6" width="24.5" customWidth="1"/>
    <col min="7" max="7" width="9.83203125" customWidth="1"/>
    <col min="8" max="8" width="12.33203125" customWidth="1"/>
  </cols>
  <sheetData>
    <row r="1" spans="1:12">
      <c r="A1" s="127" t="s">
        <v>0</v>
      </c>
      <c r="B1" s="128" t="s">
        <v>1</v>
      </c>
      <c r="C1" s="128" t="s">
        <v>3</v>
      </c>
      <c r="D1" s="129" t="s">
        <v>159</v>
      </c>
      <c r="E1" s="129" t="s">
        <v>160</v>
      </c>
      <c r="F1" s="128" t="s">
        <v>107</v>
      </c>
      <c r="G1" s="148" t="s">
        <v>2</v>
      </c>
      <c r="H1" s="148"/>
      <c r="I1" s="148"/>
      <c r="J1" s="149"/>
    </row>
    <row r="2" spans="1:12" ht="29" customHeight="1">
      <c r="A2" s="130">
        <v>42791.479166666664</v>
      </c>
      <c r="B2" s="110">
        <v>0</v>
      </c>
      <c r="C2" s="110" t="s">
        <v>4</v>
      </c>
      <c r="D2" s="124" t="s">
        <v>161</v>
      </c>
      <c r="E2" s="124" t="s">
        <v>168</v>
      </c>
      <c r="F2" s="125">
        <v>42791.472222222219</v>
      </c>
      <c r="G2" s="150" t="s">
        <v>201</v>
      </c>
      <c r="H2" s="150"/>
      <c r="I2" s="150"/>
      <c r="J2" s="151"/>
    </row>
    <row r="3" spans="1:12" ht="29" customHeight="1">
      <c r="A3" s="130">
        <f>A2+(B3-B2)/24</f>
        <v>42791.5625</v>
      </c>
      <c r="B3" s="110">
        <f>B2+2</f>
        <v>2</v>
      </c>
      <c r="C3" s="110" t="str">
        <f>C2</f>
        <v>EL</v>
      </c>
      <c r="D3" s="124" t="s">
        <v>162</v>
      </c>
      <c r="E3" s="124" t="s">
        <v>169</v>
      </c>
      <c r="F3" s="125">
        <v>42791.570138888892</v>
      </c>
      <c r="G3" s="110"/>
      <c r="H3" s="110"/>
      <c r="I3" s="110"/>
      <c r="J3" s="131"/>
    </row>
    <row r="4" spans="1:12" ht="29" customHeight="1">
      <c r="A4" s="130">
        <f t="shared" ref="A4:A8" si="0">A3+(2/24)</f>
        <v>42791.645833333336</v>
      </c>
      <c r="B4" s="110">
        <f t="shared" ref="B4:B8" si="1">B3+2</f>
        <v>4</v>
      </c>
      <c r="C4" s="110" t="str">
        <f t="shared" ref="C4:C8" si="2">C3</f>
        <v>EL</v>
      </c>
      <c r="D4" s="124" t="s">
        <v>163</v>
      </c>
      <c r="E4" s="124" t="s">
        <v>170</v>
      </c>
      <c r="F4" s="125">
        <v>42791.647222222222</v>
      </c>
      <c r="G4" s="110"/>
      <c r="H4" s="110"/>
      <c r="I4" s="110"/>
      <c r="J4" s="131"/>
    </row>
    <row r="5" spans="1:12" ht="29" customHeight="1">
      <c r="A5" s="130">
        <f t="shared" si="0"/>
        <v>42791.729166666672</v>
      </c>
      <c r="B5" s="110">
        <f t="shared" si="1"/>
        <v>6</v>
      </c>
      <c r="C5" s="110" t="str">
        <f t="shared" si="2"/>
        <v>EL</v>
      </c>
      <c r="D5" s="124" t="s">
        <v>164</v>
      </c>
      <c r="E5" s="124" t="s">
        <v>171</v>
      </c>
      <c r="F5" s="126">
        <v>42791.741666666669</v>
      </c>
      <c r="G5" s="110"/>
      <c r="H5" s="110"/>
      <c r="I5" s="110"/>
      <c r="J5" s="131"/>
    </row>
    <row r="6" spans="1:12" ht="29" customHeight="1">
      <c r="A6" s="130">
        <f t="shared" si="0"/>
        <v>42791.812500000007</v>
      </c>
      <c r="B6" s="110">
        <f t="shared" si="1"/>
        <v>8</v>
      </c>
      <c r="C6" s="110" t="str">
        <f t="shared" si="2"/>
        <v>EL</v>
      </c>
      <c r="D6" s="124" t="s">
        <v>165</v>
      </c>
      <c r="E6" s="124" t="s">
        <v>172</v>
      </c>
      <c r="F6" s="126">
        <v>42791.815972222219</v>
      </c>
      <c r="G6" s="110"/>
      <c r="H6" s="110"/>
      <c r="I6" s="110"/>
      <c r="J6" s="131"/>
    </row>
    <row r="7" spans="1:12" ht="29" customHeight="1">
      <c r="A7" s="130">
        <f t="shared" si="0"/>
        <v>42791.895833333343</v>
      </c>
      <c r="B7" s="110">
        <f t="shared" si="1"/>
        <v>10</v>
      </c>
      <c r="C7" s="110" t="str">
        <f t="shared" si="2"/>
        <v>EL</v>
      </c>
      <c r="D7" s="124" t="s">
        <v>166</v>
      </c>
      <c r="E7" s="124" t="s">
        <v>173</v>
      </c>
      <c r="F7" s="126">
        <v>42791.9</v>
      </c>
      <c r="G7" s="152" t="s">
        <v>202</v>
      </c>
      <c r="H7" s="152"/>
      <c r="I7" s="152"/>
      <c r="J7" s="153"/>
    </row>
    <row r="8" spans="1:12" ht="29" customHeight="1">
      <c r="A8" s="130">
        <f t="shared" si="0"/>
        <v>42791.979166666679</v>
      </c>
      <c r="B8" s="110">
        <f t="shared" si="1"/>
        <v>12</v>
      </c>
      <c r="C8" s="110" t="str">
        <f t="shared" si="2"/>
        <v>EL</v>
      </c>
      <c r="D8" s="124" t="s">
        <v>167</v>
      </c>
      <c r="E8" s="124" t="s">
        <v>174</v>
      </c>
      <c r="F8" s="126">
        <v>42791.98541666667</v>
      </c>
      <c r="G8" s="110"/>
      <c r="H8" s="110"/>
      <c r="I8" s="110"/>
      <c r="J8" s="131"/>
    </row>
    <row r="9" spans="1:12" ht="29" customHeight="1">
      <c r="A9" s="130"/>
      <c r="B9" s="110"/>
      <c r="C9" s="110"/>
      <c r="D9" s="124" t="s">
        <v>197</v>
      </c>
      <c r="E9" s="124" t="s">
        <v>175</v>
      </c>
      <c r="F9" s="138">
        <v>42791.989583333336</v>
      </c>
      <c r="G9" s="110"/>
      <c r="H9" s="110"/>
      <c r="I9" s="110"/>
      <c r="J9" s="131"/>
    </row>
    <row r="10" spans="1:12" ht="29" customHeight="1" thickBot="1">
      <c r="A10" s="132">
        <f>A8+1/24</f>
        <v>42792.020833333343</v>
      </c>
      <c r="B10" s="133"/>
      <c r="C10" s="133" t="s">
        <v>4</v>
      </c>
      <c r="D10" s="147" t="s">
        <v>179</v>
      </c>
      <c r="E10" s="147"/>
      <c r="F10" s="139">
        <v>42791.006944444445</v>
      </c>
      <c r="G10" s="133"/>
      <c r="H10" s="133"/>
      <c r="I10" s="133"/>
      <c r="J10" s="134"/>
    </row>
    <row r="11" spans="1:12">
      <c r="A11" s="12"/>
    </row>
    <row r="12" spans="1:12">
      <c r="A12" s="3" t="s">
        <v>6</v>
      </c>
      <c r="B12" s="9"/>
      <c r="C12" s="9"/>
      <c r="D12" s="9"/>
      <c r="E12" s="9"/>
      <c r="F12" s="9"/>
      <c r="G12" s="4"/>
    </row>
    <row r="13" spans="1:12">
      <c r="A13" s="113" t="s">
        <v>5</v>
      </c>
      <c r="B13" s="10">
        <v>365</v>
      </c>
      <c r="C13" s="10" t="s">
        <v>176</v>
      </c>
      <c r="D13" s="10"/>
      <c r="E13" s="10"/>
      <c r="F13" s="10"/>
      <c r="G13" s="6"/>
    </row>
    <row r="14" spans="1:12" ht="30">
      <c r="A14" s="109" t="s">
        <v>177</v>
      </c>
      <c r="B14" s="112">
        <f>B13/4</f>
        <v>91.25</v>
      </c>
      <c r="C14" s="111" t="s">
        <v>176</v>
      </c>
      <c r="D14" s="10"/>
      <c r="E14" s="10"/>
      <c r="F14" s="10"/>
      <c r="G14" s="6"/>
    </row>
    <row r="15" spans="1:12">
      <c r="A15" s="5"/>
      <c r="B15" s="10"/>
      <c r="C15" s="10"/>
      <c r="D15" s="10"/>
      <c r="E15" s="10"/>
      <c r="F15" s="10"/>
      <c r="G15" s="6"/>
      <c r="K15" s="10"/>
      <c r="L15" s="10"/>
    </row>
    <row r="16" spans="1:12">
      <c r="A16" s="7" t="s">
        <v>178</v>
      </c>
      <c r="B16" s="2"/>
      <c r="C16" s="2"/>
      <c r="D16" s="2"/>
      <c r="E16" s="2"/>
      <c r="F16" s="2"/>
      <c r="G16" s="8"/>
      <c r="K16" s="10"/>
      <c r="L16" s="10"/>
    </row>
    <row r="17" spans="1:1">
      <c r="A17" s="12"/>
    </row>
    <row r="18" spans="1:1">
      <c r="A18" s="12"/>
    </row>
  </sheetData>
  <mergeCells count="4">
    <mergeCell ref="D10:E10"/>
    <mergeCell ref="G1:J1"/>
    <mergeCell ref="G2:J2"/>
    <mergeCell ref="G7:J7"/>
  </mergeCells>
  <phoneticPr fontId="15" type="noConversion"/>
  <pageMargins left="0.75" right="0.75" top="1" bottom="1" header="0.5" footer="0.5"/>
  <pageSetup scale="74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37"/>
  <sheetViews>
    <sheetView workbookViewId="0">
      <selection activeCell="F14" sqref="F14"/>
    </sheetView>
  </sheetViews>
  <sheetFormatPr baseColWidth="10" defaultRowHeight="15" x14ac:dyDescent="0"/>
  <cols>
    <col min="1" max="1" width="10.83203125" style="64"/>
  </cols>
  <sheetData>
    <row r="1" spans="1:9">
      <c r="B1" s="98" t="s">
        <v>127</v>
      </c>
      <c r="C1" s="98"/>
      <c r="D1" s="98"/>
    </row>
    <row r="2" spans="1:9" ht="16" thickBot="1">
      <c r="B2" s="98"/>
      <c r="C2" s="98"/>
      <c r="D2" s="98"/>
    </row>
    <row r="3" spans="1:9">
      <c r="B3" s="66" t="s">
        <v>78</v>
      </c>
      <c r="C3" s="67"/>
      <c r="D3" s="67"/>
      <c r="E3" s="67"/>
      <c r="F3" s="67"/>
      <c r="G3" s="67"/>
      <c r="H3" s="67"/>
      <c r="I3" s="67"/>
    </row>
    <row r="4" spans="1:9">
      <c r="A4" s="64">
        <v>1</v>
      </c>
      <c r="B4" t="s">
        <v>77</v>
      </c>
    </row>
    <row r="5" spans="1:9">
      <c r="A5" s="64">
        <v>2</v>
      </c>
      <c r="B5" t="s">
        <v>75</v>
      </c>
    </row>
    <row r="6" spans="1:9">
      <c r="A6" s="64">
        <v>3</v>
      </c>
      <c r="B6" t="s">
        <v>76</v>
      </c>
    </row>
    <row r="7" spans="1:9">
      <c r="A7" s="64">
        <v>4</v>
      </c>
      <c r="B7" t="s">
        <v>82</v>
      </c>
    </row>
    <row r="8" spans="1:9">
      <c r="C8" t="s">
        <v>83</v>
      </c>
    </row>
    <row r="9" spans="1:9">
      <c r="C9" t="s">
        <v>84</v>
      </c>
    </row>
    <row r="12" spans="1:9" ht="16" thickBot="1"/>
    <row r="13" spans="1:9">
      <c r="B13" s="66" t="s">
        <v>74</v>
      </c>
      <c r="C13" s="67"/>
      <c r="D13" s="67"/>
      <c r="E13" s="67"/>
      <c r="F13" s="67"/>
      <c r="G13" s="67"/>
      <c r="H13" s="67"/>
      <c r="I13" s="67"/>
    </row>
    <row r="14" spans="1:9" ht="16" thickBot="1">
      <c r="A14" s="64">
        <v>0</v>
      </c>
      <c r="B14" t="s">
        <v>79</v>
      </c>
    </row>
    <row r="15" spans="1:9" ht="16" thickBot="1">
      <c r="A15" s="64">
        <v>1</v>
      </c>
      <c r="B15" s="92" t="s">
        <v>96</v>
      </c>
      <c r="C15" s="92"/>
      <c r="D15" s="92"/>
      <c r="E15" s="92"/>
      <c r="F15" s="92"/>
      <c r="G15" s="92"/>
      <c r="H15" s="92"/>
      <c r="I15" s="92"/>
    </row>
    <row r="16" spans="1:9">
      <c r="A16" s="64">
        <v>2</v>
      </c>
      <c r="B16" s="67" t="s">
        <v>97</v>
      </c>
      <c r="C16" s="67"/>
      <c r="D16" s="67"/>
      <c r="E16" s="67"/>
      <c r="F16" s="67"/>
      <c r="G16" s="67"/>
      <c r="H16" s="67"/>
      <c r="I16" s="67"/>
    </row>
    <row r="17" spans="1:9">
      <c r="C17" t="s">
        <v>98</v>
      </c>
    </row>
    <row r="18" spans="1:9">
      <c r="C18" t="s">
        <v>80</v>
      </c>
    </row>
    <row r="19" spans="1:9" ht="16" thickBot="1">
      <c r="C19" t="s">
        <v>85</v>
      </c>
    </row>
    <row r="20" spans="1:9">
      <c r="A20" s="64">
        <v>3</v>
      </c>
      <c r="B20" s="66" t="s">
        <v>40</v>
      </c>
      <c r="C20" s="67"/>
      <c r="D20" s="67"/>
      <c r="E20" s="67"/>
      <c r="F20" s="67"/>
      <c r="G20" s="67"/>
      <c r="H20" s="67"/>
      <c r="I20" s="67"/>
    </row>
    <row r="21" spans="1:9">
      <c r="C21" t="s">
        <v>81</v>
      </c>
    </row>
    <row r="22" spans="1:9">
      <c r="C22" t="s">
        <v>103</v>
      </c>
    </row>
    <row r="23" spans="1:9" ht="16" thickBot="1">
      <c r="C23" t="s">
        <v>95</v>
      </c>
    </row>
    <row r="24" spans="1:9">
      <c r="A24" s="64">
        <v>4</v>
      </c>
      <c r="B24" s="66" t="s">
        <v>99</v>
      </c>
      <c r="C24" s="67"/>
      <c r="D24" s="67"/>
      <c r="E24" s="67"/>
      <c r="F24" s="67"/>
      <c r="G24" s="67"/>
      <c r="H24" s="67"/>
      <c r="I24" s="67"/>
    </row>
    <row r="25" spans="1:9">
      <c r="C25" s="68" t="s">
        <v>105</v>
      </c>
    </row>
    <row r="26" spans="1:9">
      <c r="C26" t="s">
        <v>86</v>
      </c>
    </row>
    <row r="27" spans="1:9">
      <c r="C27" t="s">
        <v>87</v>
      </c>
    </row>
    <row r="28" spans="1:9">
      <c r="D28" t="s">
        <v>101</v>
      </c>
    </row>
    <row r="29" spans="1:9">
      <c r="C29" t="s">
        <v>86</v>
      </c>
    </row>
    <row r="30" spans="1:9">
      <c r="C30" t="s">
        <v>88</v>
      </c>
    </row>
    <row r="31" spans="1:9" ht="16" thickBot="1">
      <c r="D31" t="s">
        <v>89</v>
      </c>
    </row>
    <row r="32" spans="1:9">
      <c r="A32" s="64">
        <v>5</v>
      </c>
      <c r="B32" s="66" t="s">
        <v>100</v>
      </c>
      <c r="C32" s="67"/>
      <c r="D32" s="67"/>
      <c r="E32" s="67"/>
      <c r="F32" s="67"/>
      <c r="G32" s="67"/>
      <c r="H32" s="67"/>
      <c r="I32" s="67"/>
    </row>
    <row r="33" spans="3:4">
      <c r="C33" t="s">
        <v>90</v>
      </c>
    </row>
    <row r="34" spans="3:4">
      <c r="D34" t="s">
        <v>102</v>
      </c>
    </row>
    <row r="35" spans="3:4">
      <c r="C35" t="s">
        <v>104</v>
      </c>
    </row>
    <row r="36" spans="3:4">
      <c r="C36" t="s">
        <v>106</v>
      </c>
    </row>
    <row r="37" spans="3:4">
      <c r="C37" t="s">
        <v>94</v>
      </c>
    </row>
  </sheetData>
  <phoneticPr fontId="15" type="noConversion"/>
  <pageMargins left="0.75" right="0.75" top="1" bottom="1" header="0.5" footer="0.5"/>
  <pageSetup scale="77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topLeftCell="A5" workbookViewId="0">
      <selection activeCell="I30" sqref="I30"/>
    </sheetView>
  </sheetViews>
  <sheetFormatPr baseColWidth="10" defaultRowHeight="15" x14ac:dyDescent="0"/>
  <cols>
    <col min="1" max="1" width="21.1640625" customWidth="1"/>
    <col min="2" max="2" width="15.1640625" customWidth="1"/>
  </cols>
  <sheetData>
    <row r="1" spans="1:6" ht="30">
      <c r="A1" s="135" t="s">
        <v>107</v>
      </c>
      <c r="B1" s="140" t="s">
        <v>211</v>
      </c>
      <c r="C1" s="154" t="s">
        <v>220</v>
      </c>
      <c r="D1" s="154"/>
    </row>
    <row r="2" spans="1:6">
      <c r="A2" s="125">
        <v>42790.472222222219</v>
      </c>
      <c r="B2">
        <f t="shared" ref="B2:B8" si="0">(A2-$A$10)*24</f>
        <v>-12.833333333430346</v>
      </c>
      <c r="C2" t="s">
        <v>203</v>
      </c>
      <c r="D2" t="s">
        <v>212</v>
      </c>
    </row>
    <row r="3" spans="1:6">
      <c r="A3" s="125">
        <v>42790.570138888892</v>
      </c>
      <c r="B3">
        <f t="shared" si="0"/>
        <v>-10.483333333279006</v>
      </c>
      <c r="C3" t="s">
        <v>204</v>
      </c>
      <c r="D3" t="s">
        <v>213</v>
      </c>
    </row>
    <row r="4" spans="1:6">
      <c r="A4" s="125">
        <v>42790.647222222222</v>
      </c>
      <c r="B4">
        <f t="shared" si="0"/>
        <v>-8.6333333333604969</v>
      </c>
      <c r="C4" t="s">
        <v>205</v>
      </c>
      <c r="D4" t="s">
        <v>214</v>
      </c>
    </row>
    <row r="5" spans="1:6">
      <c r="A5" s="126">
        <v>42790.741666666669</v>
      </c>
      <c r="B5">
        <f t="shared" si="0"/>
        <v>-6.3666666666395031</v>
      </c>
      <c r="C5" t="s">
        <v>206</v>
      </c>
      <c r="D5" t="s">
        <v>215</v>
      </c>
    </row>
    <row r="6" spans="1:6">
      <c r="A6" s="126">
        <v>42790.815972222219</v>
      </c>
      <c r="B6">
        <f t="shared" si="0"/>
        <v>-4.5833333334303461</v>
      </c>
      <c r="C6" t="s">
        <v>207</v>
      </c>
      <c r="D6" t="s">
        <v>216</v>
      </c>
    </row>
    <row r="7" spans="1:6">
      <c r="A7" s="126">
        <v>42790.9</v>
      </c>
      <c r="B7">
        <f t="shared" si="0"/>
        <v>-2.5666666666511446</v>
      </c>
      <c r="C7" t="s">
        <v>208</v>
      </c>
      <c r="D7" t="s">
        <v>217</v>
      </c>
    </row>
    <row r="8" spans="1:6">
      <c r="A8" s="126">
        <v>42790.98541666667</v>
      </c>
      <c r="B8">
        <f t="shared" si="0"/>
        <v>-0.5166666666045785</v>
      </c>
      <c r="C8" t="s">
        <v>209</v>
      </c>
      <c r="D8" t="s">
        <v>218</v>
      </c>
    </row>
    <row r="9" spans="1:6">
      <c r="A9" s="138">
        <v>42790.989583333336</v>
      </c>
      <c r="B9">
        <v>0</v>
      </c>
      <c r="C9" t="s">
        <v>210</v>
      </c>
      <c r="D9" t="s">
        <v>219</v>
      </c>
      <c r="E9" t="s">
        <v>223</v>
      </c>
    </row>
    <row r="10" spans="1:6" ht="16" thickBot="1">
      <c r="A10" s="139">
        <v>42791.006944444445</v>
      </c>
      <c r="B10" s="141">
        <f>(A10-$A$10)*24</f>
        <v>0</v>
      </c>
      <c r="C10" s="141" t="s">
        <v>221</v>
      </c>
      <c r="D10" s="141" t="s">
        <v>222</v>
      </c>
      <c r="E10" s="141" t="s">
        <v>228</v>
      </c>
      <c r="F10" s="141"/>
    </row>
    <row r="12" spans="1:6">
      <c r="A12">
        <v>1</v>
      </c>
      <c r="B12">
        <v>-12.833333333430346</v>
      </c>
      <c r="C12" t="s">
        <v>203</v>
      </c>
    </row>
    <row r="13" spans="1:6">
      <c r="A13">
        <f>A12+1</f>
        <v>2</v>
      </c>
      <c r="B13">
        <v>-10.483333333279006</v>
      </c>
      <c r="C13" t="s">
        <v>204</v>
      </c>
    </row>
    <row r="14" spans="1:6">
      <c r="A14">
        <f t="shared" ref="A14:A29" si="1">A13+1</f>
        <v>3</v>
      </c>
      <c r="B14">
        <v>-8.6333333333604969</v>
      </c>
      <c r="C14" t="s">
        <v>205</v>
      </c>
    </row>
    <row r="15" spans="1:6">
      <c r="A15">
        <f t="shared" si="1"/>
        <v>4</v>
      </c>
      <c r="B15">
        <v>-6.3666666666395031</v>
      </c>
      <c r="C15" t="s">
        <v>206</v>
      </c>
    </row>
    <row r="16" spans="1:6">
      <c r="A16">
        <f t="shared" si="1"/>
        <v>5</v>
      </c>
      <c r="B16">
        <v>-4.5833333334303461</v>
      </c>
      <c r="C16" t="s">
        <v>207</v>
      </c>
    </row>
    <row r="17" spans="1:5">
      <c r="A17">
        <f t="shared" si="1"/>
        <v>6</v>
      </c>
      <c r="B17">
        <v>-2.5666666666511446</v>
      </c>
      <c r="C17" t="s">
        <v>208</v>
      </c>
    </row>
    <row r="18" spans="1:5">
      <c r="A18">
        <f t="shared" si="1"/>
        <v>7</v>
      </c>
      <c r="B18">
        <v>-0.5166666666045785</v>
      </c>
      <c r="C18" t="s">
        <v>209</v>
      </c>
    </row>
    <row r="19" spans="1:5">
      <c r="A19">
        <f t="shared" si="1"/>
        <v>8</v>
      </c>
      <c r="B19">
        <v>0</v>
      </c>
      <c r="C19" t="s">
        <v>210</v>
      </c>
      <c r="E19" t="s">
        <v>224</v>
      </c>
    </row>
    <row r="20" spans="1:5">
      <c r="A20">
        <f t="shared" si="1"/>
        <v>9</v>
      </c>
      <c r="B20">
        <v>-12.833333333430346</v>
      </c>
      <c r="C20" t="s">
        <v>212</v>
      </c>
    </row>
    <row r="21" spans="1:5">
      <c r="A21">
        <f t="shared" si="1"/>
        <v>10</v>
      </c>
      <c r="B21">
        <v>-10.483333333279006</v>
      </c>
      <c r="C21" t="s">
        <v>213</v>
      </c>
    </row>
    <row r="22" spans="1:5">
      <c r="A22">
        <f t="shared" si="1"/>
        <v>11</v>
      </c>
      <c r="B22">
        <v>-8.6333333333604969</v>
      </c>
      <c r="C22" t="s">
        <v>214</v>
      </c>
    </row>
    <row r="23" spans="1:5">
      <c r="A23">
        <f t="shared" si="1"/>
        <v>12</v>
      </c>
      <c r="B23">
        <v>-6.3666666666395031</v>
      </c>
      <c r="C23" t="s">
        <v>215</v>
      </c>
    </row>
    <row r="24" spans="1:5">
      <c r="A24">
        <f t="shared" si="1"/>
        <v>13</v>
      </c>
      <c r="B24">
        <v>-4.5833333334303461</v>
      </c>
      <c r="C24" t="s">
        <v>216</v>
      </c>
    </row>
    <row r="25" spans="1:5">
      <c r="A25">
        <f t="shared" si="1"/>
        <v>14</v>
      </c>
      <c r="B25">
        <v>-2.5666666666511446</v>
      </c>
      <c r="C25" t="s">
        <v>217</v>
      </c>
    </row>
    <row r="26" spans="1:5">
      <c r="A26">
        <f t="shared" si="1"/>
        <v>15</v>
      </c>
      <c r="B26">
        <v>-0.5166666666045785</v>
      </c>
      <c r="C26" t="s">
        <v>218</v>
      </c>
    </row>
    <row r="27" spans="1:5">
      <c r="A27">
        <f t="shared" si="1"/>
        <v>16</v>
      </c>
      <c r="B27">
        <v>0</v>
      </c>
      <c r="C27" t="s">
        <v>219</v>
      </c>
      <c r="E27" t="s">
        <v>225</v>
      </c>
    </row>
    <row r="28" spans="1:5">
      <c r="A28">
        <f t="shared" si="1"/>
        <v>17</v>
      </c>
      <c r="B28">
        <v>0</v>
      </c>
      <c r="C28" t="s">
        <v>221</v>
      </c>
      <c r="E28" t="s">
        <v>226</v>
      </c>
    </row>
    <row r="29" spans="1:5">
      <c r="A29">
        <f t="shared" si="1"/>
        <v>18</v>
      </c>
      <c r="B29">
        <v>0</v>
      </c>
      <c r="C29" t="s">
        <v>222</v>
      </c>
      <c r="E29" t="s">
        <v>227</v>
      </c>
    </row>
  </sheetData>
  <mergeCells count="1">
    <mergeCell ref="C1:D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calculations</vt:lpstr>
      <vt:lpstr>MM setup</vt:lpstr>
      <vt:lpstr>384 wp layout</vt:lpstr>
      <vt:lpstr>schedule</vt:lpstr>
      <vt:lpstr>step protocol</vt:lpstr>
      <vt:lpstr>stepTimes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Leypunskiy</dc:creator>
  <cp:lastModifiedBy>Eugene Leypunskiy</cp:lastModifiedBy>
  <cp:lastPrinted>2017-02-25T21:35:34Z</cp:lastPrinted>
  <dcterms:created xsi:type="dcterms:W3CDTF">2015-06-28T20:08:08Z</dcterms:created>
  <dcterms:modified xsi:type="dcterms:W3CDTF">2017-02-27T23:44:48Z</dcterms:modified>
</cp:coreProperties>
</file>