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4420" yWindow="176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1" l="1"/>
  <c r="H55" i="1"/>
  <c r="K58" i="1"/>
  <c r="H58" i="1"/>
  <c r="R38" i="1"/>
  <c r="R37" i="1"/>
  <c r="K57" i="1"/>
  <c r="K56" i="1"/>
  <c r="H56" i="1"/>
  <c r="H57" i="1"/>
  <c r="L38" i="1"/>
  <c r="L37" i="1"/>
  <c r="Q37" i="1"/>
  <c r="K37" i="1"/>
  <c r="L50" i="1"/>
  <c r="P50" i="1"/>
  <c r="Q38" i="1"/>
  <c r="K38" i="1"/>
  <c r="L51" i="1"/>
  <c r="P51" i="1"/>
  <c r="P37" i="1"/>
  <c r="J37" i="1"/>
  <c r="K50" i="1"/>
  <c r="O50" i="1"/>
  <c r="P38" i="1"/>
  <c r="J38" i="1"/>
  <c r="K51" i="1"/>
  <c r="O51" i="1"/>
  <c r="O38" i="1"/>
  <c r="I38" i="1"/>
  <c r="J51" i="1"/>
  <c r="N51" i="1"/>
  <c r="O37" i="1"/>
  <c r="I37" i="1"/>
  <c r="J50" i="1"/>
  <c r="N50" i="1"/>
  <c r="J43" i="1"/>
  <c r="P43" i="1"/>
  <c r="K43" i="1"/>
  <c r="Q43" i="1"/>
  <c r="L43" i="1"/>
  <c r="R43" i="1"/>
  <c r="J44" i="1"/>
  <c r="P44" i="1"/>
  <c r="K44" i="1"/>
  <c r="Q44" i="1"/>
  <c r="L44" i="1"/>
  <c r="R44" i="1"/>
  <c r="I44" i="1"/>
  <c r="O44" i="1"/>
  <c r="I43" i="1"/>
  <c r="O4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<sst xmlns="http://schemas.openxmlformats.org/spreadsheetml/2006/main" count="69" uniqueCount="22">
  <si>
    <t>HA</t>
  </si>
  <si>
    <t>IFNB1</t>
  </si>
  <si>
    <t>Uninfected</t>
  </si>
  <si>
    <t>Undetermined</t>
  </si>
  <si>
    <t>HiDI 10h</t>
  </si>
  <si>
    <t>4h</t>
  </si>
  <si>
    <t>WT</t>
  </si>
  <si>
    <t>Barcode</t>
  </si>
  <si>
    <t>6h</t>
  </si>
  <si>
    <t>8h</t>
  </si>
  <si>
    <t>10h</t>
  </si>
  <si>
    <t>L32</t>
  </si>
  <si>
    <t>L32 no RT</t>
  </si>
  <si>
    <t>HA/L32</t>
  </si>
  <si>
    <t>IFNB1/L32</t>
  </si>
  <si>
    <t>HA average</t>
  </si>
  <si>
    <t>HA stdev</t>
  </si>
  <si>
    <t>error, propagated</t>
  </si>
  <si>
    <t>IFN, corrected for HA</t>
  </si>
  <si>
    <t>IFN</t>
  </si>
  <si>
    <t>error</t>
  </si>
  <si>
    <t>High Defective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</si>
</sst>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00000000000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Sheet1!$H$37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numRef>
              <c:f>Sheet1!$I$36:$L$36</c:f>
              <c:numCache>
                <c:formatCode>General</c:formatCode>
                <c:ptCount val="4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</c:numCache>
            </c:numRef>
          </c:cat>
          <c:val>
            <c:numRef>
              <c:f>Sheet1!$I$37:$L$37</c:f>
              <c:numCache>
                <c:formatCode>General</c:formatCode>
                <c:ptCount val="4"/>
                <c:pt idx="0">
                  <c:v>0.0041171864647222</c:v>
                </c:pt>
                <c:pt idx="1">
                  <c:v>0.132672601748697</c:v>
                </c:pt>
                <c:pt idx="2">
                  <c:v>1.603592076978475</c:v>
                </c:pt>
                <c:pt idx="3">
                  <c:v>5.265910261250243</c:v>
                </c:pt>
              </c:numCache>
            </c:numRef>
          </c:val>
        </c:ser>
        <c:ser>
          <c:idx val="1"/>
          <c:order val="1"/>
          <c:tx>
            <c:strRef>
              <c:f>Sheet1!$H$38</c:f>
              <c:strCache>
                <c:ptCount val="1"/>
                <c:pt idx="0">
                  <c:v>Barcode</c:v>
                </c:pt>
              </c:strCache>
            </c:strRef>
          </c:tx>
          <c:invertIfNegative val="0"/>
          <c:cat>
            <c:numRef>
              <c:f>Sheet1!$I$36:$L$36</c:f>
              <c:numCache>
                <c:formatCode>General</c:formatCode>
                <c:ptCount val="4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</c:numCache>
            </c:numRef>
          </c:cat>
          <c:val>
            <c:numRef>
              <c:f>Sheet1!$I$38:$L$38</c:f>
              <c:numCache>
                <c:formatCode>General</c:formatCode>
                <c:ptCount val="4"/>
                <c:pt idx="0">
                  <c:v>0.00972088321791472</c:v>
                </c:pt>
                <c:pt idx="1">
                  <c:v>0.434973042540454</c:v>
                </c:pt>
                <c:pt idx="2">
                  <c:v>4.200647130179847</c:v>
                </c:pt>
                <c:pt idx="3">
                  <c:v>17.57290494084564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742232"/>
        <c:axId val="-2141739288"/>
      </c:barChart>
      <c:catAx>
        <c:axId val="-214174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739288"/>
        <c:crossesAt val="0.0"/>
        <c:auto val="1"/>
        <c:lblAlgn val="ctr"/>
        <c:lblOffset val="100"/>
        <c:noMultiLvlLbl val="0"/>
      </c:catAx>
      <c:valAx>
        <c:axId val="-214173928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74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Sheet1!$H$37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Sheet1!$O$37:$R$37</c:f>
                <c:numCache>
                  <c:formatCode>General</c:formatCode>
                  <c:ptCount val="4"/>
                  <c:pt idx="0">
                    <c:v>0.000762850638241905</c:v>
                  </c:pt>
                  <c:pt idx="1">
                    <c:v>0.040251742072716</c:v>
                  </c:pt>
                  <c:pt idx="2">
                    <c:v>0.199988673910351</c:v>
                  </c:pt>
                  <c:pt idx="3">
                    <c:v>0.636082748660597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Sheet1!$I$37:$L$37</c:f>
              <c:numCache>
                <c:formatCode>General</c:formatCode>
                <c:ptCount val="4"/>
                <c:pt idx="0">
                  <c:v>0.0041171864647222</c:v>
                </c:pt>
                <c:pt idx="1">
                  <c:v>0.132672601748697</c:v>
                </c:pt>
                <c:pt idx="2">
                  <c:v>1.603592076978475</c:v>
                </c:pt>
                <c:pt idx="3">
                  <c:v>5.265910261250243</c:v>
                </c:pt>
              </c:numCache>
            </c:numRef>
          </c:val>
        </c:ser>
        <c:ser>
          <c:idx val="1"/>
          <c:order val="1"/>
          <c:tx>
            <c:strRef>
              <c:f>Sheet1!$H$38</c:f>
              <c:strCache>
                <c:ptCount val="1"/>
                <c:pt idx="0">
                  <c:v>Barcode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Sheet1!$O$38:$R$38</c:f>
                <c:numCache>
                  <c:formatCode>General</c:formatCode>
                  <c:ptCount val="4"/>
                  <c:pt idx="0">
                    <c:v>0.00320373920946282</c:v>
                  </c:pt>
                  <c:pt idx="1">
                    <c:v>0.0068481898686422</c:v>
                  </c:pt>
                  <c:pt idx="2">
                    <c:v>0.523275644889242</c:v>
                  </c:pt>
                  <c:pt idx="3">
                    <c:v>0.926724695288413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Sheet1!$I$38:$L$38</c:f>
              <c:numCache>
                <c:formatCode>General</c:formatCode>
                <c:ptCount val="4"/>
                <c:pt idx="0">
                  <c:v>0.00972088321791472</c:v>
                </c:pt>
                <c:pt idx="1">
                  <c:v>0.434973042540454</c:v>
                </c:pt>
                <c:pt idx="2">
                  <c:v>4.200647130179847</c:v>
                </c:pt>
                <c:pt idx="3">
                  <c:v>17.57290494084564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36680"/>
        <c:axId val="2146533688"/>
      </c:barChart>
      <c:catAx>
        <c:axId val="214653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33688"/>
        <c:crossesAt val="0.0"/>
        <c:auto val="1"/>
        <c:lblAlgn val="ctr"/>
        <c:lblOffset val="100"/>
        <c:noMultiLvlLbl val="0"/>
      </c:catAx>
      <c:valAx>
        <c:axId val="214653368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3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Sheet1!$H$54</c:f>
              <c:strCache>
                <c:ptCount val="1"/>
                <c:pt idx="0">
                  <c:v>IFN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Sheet1!$K$55:$K$58</c:f>
                <c:numCache>
                  <c:formatCode>General</c:formatCode>
                  <c:ptCount val="4"/>
                  <c:pt idx="0">
                    <c:v>9.55094545158601E-5</c:v>
                  </c:pt>
                  <c:pt idx="1">
                    <c:v>0.000148806007967014</c:v>
                  </c:pt>
                  <c:pt idx="2">
                    <c:v>0.000462047126184329</c:v>
                  </c:pt>
                  <c:pt idx="3">
                    <c:v>0.000580252027835031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Sheet1!$G$55:$G$58</c:f>
              <c:strCache>
                <c:ptCount val="4"/>
                <c:pt idx="0">
                  <c:v>Uninfected</c:v>
                </c:pt>
                <c:pt idx="1">
                  <c:v>WT</c:v>
                </c:pt>
                <c:pt idx="2">
                  <c:v>Barcode</c:v>
                </c:pt>
                <c:pt idx="3">
                  <c:v>High Defective</c:v>
                </c:pt>
              </c:strCache>
            </c:strRef>
          </c:cat>
          <c:val>
            <c:numRef>
              <c:f>Sheet1!$H$55:$H$58</c:f>
              <c:numCache>
                <c:formatCode>#,##0.000000000000000000</c:formatCode>
                <c:ptCount val="4"/>
                <c:pt idx="0">
                  <c:v>0.00017812895062112</c:v>
                </c:pt>
                <c:pt idx="1">
                  <c:v>0.000601909468722332</c:v>
                </c:pt>
                <c:pt idx="2">
                  <c:v>0.0017430302808447</c:v>
                </c:pt>
                <c:pt idx="3">
                  <c:v>0.00990916456501156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500392"/>
        <c:axId val="-2121495656"/>
      </c:barChart>
      <c:catAx>
        <c:axId val="-212150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495656"/>
        <c:crossesAt val="0.0"/>
        <c:auto val="1"/>
        <c:lblAlgn val="ctr"/>
        <c:lblOffset val="100"/>
        <c:noMultiLvlLbl val="0"/>
      </c:catAx>
      <c:valAx>
        <c:axId val="-2121495656"/>
        <c:scaling>
          <c:orientation val="minMax"/>
        </c:scaling>
        <c:delete val="0"/>
        <c:axPos val="l"/>
        <c:majorGridlines/>
        <c:numFmt formatCode="#,##0.000" sourceLinked="0"/>
        <c:majorTickMark val="out"/>
        <c:minorTickMark val="none"/>
        <c:tickLblPos val="nextTo"/>
        <c:crossAx val="-212150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13</xdr:row>
      <xdr:rowOff>101600</xdr:rowOff>
    </xdr:from>
    <xdr:to>
      <xdr:col>15</xdr:col>
      <xdr:colOff>698500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55</xdr:row>
      <xdr:rowOff>177800</xdr:rowOff>
    </xdr:from>
    <xdr:to>
      <xdr:col>17</xdr:col>
      <xdr:colOff>444500</xdr:colOff>
      <xdr:row>70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64</xdr:row>
      <xdr:rowOff>63500</xdr:rowOff>
    </xdr:from>
    <xdr:to>
      <xdr:col>7</xdr:col>
      <xdr:colOff>1041400</xdr:colOff>
      <xdr:row>78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D40" workbookViewId="0">
      <selection activeCell="I78" sqref="I78"/>
    </sheetView>
  </sheetViews>
  <sheetFormatPr baseColWidth="10" defaultRowHeight="15" x14ac:dyDescent="0"/>
  <cols>
    <col min="8" max="8" width="21" bestFit="1" customWidth="1"/>
    <col min="9" max="9" width="12.1640625" bestFit="1" customWidth="1"/>
    <col min="10" max="10" width="21" bestFit="1" customWidth="1"/>
    <col min="11" max="11" width="12.1640625" bestFit="1" customWidth="1"/>
    <col min="12" max="12" width="21" bestFit="1" customWidth="1"/>
    <col min="13" max="13" width="12.1640625" bestFit="1" customWidth="1"/>
  </cols>
  <sheetData>
    <row r="1" spans="1:12">
      <c r="A1" s="1"/>
      <c r="B1" s="1"/>
      <c r="C1" s="1"/>
      <c r="D1" s="1" t="s">
        <v>0</v>
      </c>
      <c r="E1" s="1" t="s">
        <v>1</v>
      </c>
      <c r="F1" t="s">
        <v>11</v>
      </c>
      <c r="G1" t="s">
        <v>12</v>
      </c>
      <c r="I1" t="s">
        <v>13</v>
      </c>
      <c r="J1" t="s">
        <v>14</v>
      </c>
    </row>
    <row r="2" spans="1:12">
      <c r="A2" s="1"/>
      <c r="B2" s="1" t="s">
        <v>2</v>
      </c>
      <c r="C2" s="1">
        <v>1</v>
      </c>
      <c r="D2" s="3">
        <v>39.728999999999999</v>
      </c>
      <c r="E2" s="3">
        <v>33.412999999999997</v>
      </c>
      <c r="F2" s="2">
        <v>21.458301544189453</v>
      </c>
      <c r="G2" t="s">
        <v>3</v>
      </c>
      <c r="I2">
        <f>2^(F2-D2)</f>
        <v>3.1620717708501132E-6</v>
      </c>
      <c r="J2" s="4">
        <f>2^(F2-E2)</f>
        <v>2.5192842738947727E-4</v>
      </c>
      <c r="L2" s="4"/>
    </row>
    <row r="3" spans="1:12">
      <c r="A3" s="1"/>
      <c r="B3" s="1"/>
      <c r="C3" s="1">
        <v>2</v>
      </c>
      <c r="D3" s="1" t="s">
        <v>3</v>
      </c>
      <c r="E3" s="3">
        <v>33.524999999999999</v>
      </c>
      <c r="F3" s="2">
        <v>21.322732925415039</v>
      </c>
      <c r="G3" t="s">
        <v>3</v>
      </c>
      <c r="I3" t="e">
        <f t="shared" ref="I3:I31" si="0">2^(F3-D3)</f>
        <v>#VALUE!</v>
      </c>
      <c r="J3" s="4">
        <f t="shared" ref="J3:J31" si="1">2^(F3-E3)</f>
        <v>2.1220303715468547E-4</v>
      </c>
      <c r="L3" s="4"/>
    </row>
    <row r="4" spans="1:12">
      <c r="A4" s="1"/>
      <c r="B4" s="1"/>
      <c r="C4" s="1">
        <v>3</v>
      </c>
      <c r="D4" s="1" t="s">
        <v>3</v>
      </c>
      <c r="E4" s="3">
        <v>34.798999999999999</v>
      </c>
      <c r="F4" s="2">
        <v>21.001968383789062</v>
      </c>
      <c r="G4" t="s">
        <v>3</v>
      </c>
      <c r="I4" t="e">
        <f t="shared" si="0"/>
        <v>#VALUE!</v>
      </c>
      <c r="J4" s="4">
        <f t="shared" si="1"/>
        <v>7.0255387319196475E-5</v>
      </c>
    </row>
    <row r="5" spans="1:12">
      <c r="A5" s="1"/>
      <c r="B5" s="1" t="s">
        <v>4</v>
      </c>
      <c r="C5" s="1">
        <v>1</v>
      </c>
      <c r="D5" s="3">
        <v>13.41</v>
      </c>
      <c r="E5" s="3">
        <v>28.931000000000001</v>
      </c>
      <c r="F5" s="2">
        <v>22.185407638549805</v>
      </c>
      <c r="G5" t="s">
        <v>3</v>
      </c>
      <c r="I5">
        <f t="shared" si="0"/>
        <v>438.18844734391558</v>
      </c>
      <c r="J5" s="4">
        <f t="shared" si="1"/>
        <v>9.319108339901001E-3</v>
      </c>
    </row>
    <row r="6" spans="1:12">
      <c r="A6" s="1"/>
      <c r="B6" s="1"/>
      <c r="C6" s="1">
        <v>2</v>
      </c>
      <c r="D6" s="3">
        <v>13.728</v>
      </c>
      <c r="E6" s="3">
        <v>29.183</v>
      </c>
      <c r="F6" s="2">
        <v>22.606657028198242</v>
      </c>
      <c r="G6" t="s">
        <v>3</v>
      </c>
      <c r="I6">
        <f t="shared" si="0"/>
        <v>470.69771139026818</v>
      </c>
      <c r="J6" s="4">
        <f t="shared" si="1"/>
        <v>1.0479088392726012E-2</v>
      </c>
    </row>
    <row r="7" spans="1:12">
      <c r="A7" s="1"/>
      <c r="B7" s="1"/>
      <c r="C7" s="1">
        <v>3</v>
      </c>
      <c r="D7" s="3">
        <v>14.132999999999999</v>
      </c>
      <c r="E7" s="3">
        <v>29.67</v>
      </c>
      <c r="F7" s="2">
        <v>23.015907287597656</v>
      </c>
      <c r="G7" t="s">
        <v>3</v>
      </c>
      <c r="I7">
        <f t="shared" si="0"/>
        <v>472.08645754377432</v>
      </c>
      <c r="J7" s="4">
        <f t="shared" si="1"/>
        <v>9.9292969624076664E-3</v>
      </c>
    </row>
    <row r="8" spans="1:12">
      <c r="A8" s="1" t="s">
        <v>5</v>
      </c>
      <c r="B8" s="1" t="s">
        <v>6</v>
      </c>
      <c r="C8" s="1">
        <v>1</v>
      </c>
      <c r="D8" s="3">
        <v>29.353999999999999</v>
      </c>
      <c r="E8" s="3">
        <v>33.505000000000003</v>
      </c>
      <c r="F8" s="2">
        <v>21.126008987426758</v>
      </c>
      <c r="G8" t="s">
        <v>3</v>
      </c>
      <c r="I8">
        <f t="shared" si="0"/>
        <v>3.3352462240577056E-3</v>
      </c>
      <c r="J8" s="4">
        <f t="shared" si="1"/>
        <v>1.8773808741100463E-4</v>
      </c>
    </row>
    <row r="9" spans="1:12">
      <c r="A9" s="1"/>
      <c r="B9" s="1"/>
      <c r="C9" s="1">
        <v>2</v>
      </c>
      <c r="D9" s="3">
        <v>28.738</v>
      </c>
      <c r="E9" s="3">
        <v>32.908000000000001</v>
      </c>
      <c r="F9" s="2">
        <v>20.827730178833008</v>
      </c>
      <c r="G9" t="s">
        <v>3</v>
      </c>
      <c r="I9">
        <f t="shared" si="0"/>
        <v>4.1569185015722645E-3</v>
      </c>
      <c r="J9" s="4">
        <f t="shared" si="1"/>
        <v>2.3092791164552553E-4</v>
      </c>
    </row>
    <row r="10" spans="1:12">
      <c r="A10" s="1"/>
      <c r="B10" s="1"/>
      <c r="C10" s="1">
        <v>3</v>
      </c>
      <c r="D10" s="3">
        <v>28.257999999999999</v>
      </c>
      <c r="E10" s="3">
        <v>33.552999999999997</v>
      </c>
      <c r="F10" s="2">
        <v>20.572992324829102</v>
      </c>
      <c r="G10" t="s">
        <v>3</v>
      </c>
      <c r="I10">
        <f t="shared" si="0"/>
        <v>4.8593946685366431E-3</v>
      </c>
      <c r="J10" s="4">
        <f t="shared" si="1"/>
        <v>1.2377369207965786E-4</v>
      </c>
    </row>
    <row r="11" spans="1:12">
      <c r="A11" s="1"/>
      <c r="B11" s="1" t="s">
        <v>7</v>
      </c>
      <c r="C11" s="1">
        <v>1</v>
      </c>
      <c r="D11" s="3">
        <v>28.044</v>
      </c>
      <c r="E11" s="3">
        <v>33.9</v>
      </c>
      <c r="F11" s="2">
        <v>20.932294845581055</v>
      </c>
      <c r="G11" t="s">
        <v>3</v>
      </c>
      <c r="I11">
        <f t="shared" si="0"/>
        <v>7.2304183836634124E-3</v>
      </c>
      <c r="J11" s="4">
        <f t="shared" si="1"/>
        <v>1.248336800655073E-4</v>
      </c>
    </row>
    <row r="12" spans="1:12">
      <c r="A12" s="1"/>
      <c r="B12" s="1"/>
      <c r="C12" s="1">
        <v>2</v>
      </c>
      <c r="D12" s="3">
        <v>28.068999999999999</v>
      </c>
      <c r="E12" s="3">
        <v>33.277000000000001</v>
      </c>
      <c r="F12" s="2">
        <v>21.207069396972656</v>
      </c>
      <c r="G12" t="s">
        <v>3</v>
      </c>
      <c r="I12">
        <f t="shared" si="0"/>
        <v>8.5971214171775088E-3</v>
      </c>
      <c r="J12" s="4">
        <f t="shared" si="1"/>
        <v>2.3258882403321107E-4</v>
      </c>
    </row>
    <row r="13" spans="1:12">
      <c r="A13" s="1"/>
      <c r="B13" s="1"/>
      <c r="C13" s="1">
        <v>3</v>
      </c>
      <c r="D13" s="3">
        <v>26.864999999999998</v>
      </c>
      <c r="E13" s="3">
        <v>32.871000000000002</v>
      </c>
      <c r="F13" s="2">
        <v>20.636373519897461</v>
      </c>
      <c r="G13" t="s">
        <v>3</v>
      </c>
      <c r="I13">
        <f t="shared" si="0"/>
        <v>1.3335109852903241E-2</v>
      </c>
      <c r="J13" s="4">
        <f t="shared" si="1"/>
        <v>2.0749634147658049E-4</v>
      </c>
    </row>
    <row r="14" spans="1:12">
      <c r="A14" s="1" t="s">
        <v>8</v>
      </c>
      <c r="B14" s="1" t="s">
        <v>6</v>
      </c>
      <c r="C14" s="1">
        <v>1</v>
      </c>
      <c r="D14" s="3">
        <v>25.006</v>
      </c>
      <c r="E14" s="3">
        <v>34.805</v>
      </c>
      <c r="F14" s="2">
        <v>21.824714660644531</v>
      </c>
      <c r="G14" t="s">
        <v>3</v>
      </c>
      <c r="I14">
        <f t="shared" si="0"/>
        <v>0.1102396150630809</v>
      </c>
      <c r="J14" s="4">
        <f t="shared" si="1"/>
        <v>1.2374987262142345E-4</v>
      </c>
    </row>
    <row r="15" spans="1:12">
      <c r="A15" s="1"/>
      <c r="B15" s="1"/>
      <c r="C15" s="1">
        <v>2</v>
      </c>
      <c r="D15" s="3">
        <v>24.056000000000001</v>
      </c>
      <c r="E15" s="3">
        <v>34.872999999999998</v>
      </c>
      <c r="F15" s="2">
        <v>21.575176239013672</v>
      </c>
      <c r="G15" t="s">
        <v>3</v>
      </c>
      <c r="I15">
        <f t="shared" si="0"/>
        <v>0.17914208888154615</v>
      </c>
      <c r="J15" s="4">
        <f t="shared" si="1"/>
        <v>9.9301582795275462E-5</v>
      </c>
    </row>
    <row r="16" spans="1:12">
      <c r="A16" s="1"/>
      <c r="B16" s="1"/>
      <c r="C16" s="1">
        <v>3</v>
      </c>
      <c r="D16" s="3">
        <v>24.506</v>
      </c>
      <c r="E16" s="3">
        <v>38.149000000000001</v>
      </c>
      <c r="F16" s="2">
        <v>21.30357551574707</v>
      </c>
      <c r="G16" t="s">
        <v>3</v>
      </c>
      <c r="I16">
        <f t="shared" si="0"/>
        <v>0.10863610130146358</v>
      </c>
      <c r="J16" s="4">
        <f t="shared" si="1"/>
        <v>8.4922337669842223E-6</v>
      </c>
    </row>
    <row r="17" spans="1:10">
      <c r="A17" s="1"/>
      <c r="B17" s="1" t="s">
        <v>7</v>
      </c>
      <c r="C17" s="1">
        <v>1</v>
      </c>
      <c r="D17" s="3">
        <v>22.766999999999999</v>
      </c>
      <c r="E17" s="3">
        <v>34.737000000000002</v>
      </c>
      <c r="F17" s="2">
        <v>21.540590286254883</v>
      </c>
      <c r="G17" t="s">
        <v>3</v>
      </c>
      <c r="I17">
        <f t="shared" si="0"/>
        <v>0.42737969932548103</v>
      </c>
      <c r="J17" s="4">
        <f t="shared" si="1"/>
        <v>1.0653316779599856E-4</v>
      </c>
    </row>
    <row r="18" spans="1:10">
      <c r="A18" s="1"/>
      <c r="B18" s="1"/>
      <c r="C18" s="1">
        <v>2</v>
      </c>
      <c r="D18" s="3">
        <v>22.186</v>
      </c>
      <c r="E18" s="3">
        <v>32.651000000000003</v>
      </c>
      <c r="F18" s="2">
        <v>21.003807067871094</v>
      </c>
      <c r="G18" t="s">
        <v>3</v>
      </c>
      <c r="I18">
        <f t="shared" si="0"/>
        <v>0.44068114256451546</v>
      </c>
      <c r="J18" s="4">
        <f t="shared" si="1"/>
        <v>3.1177806844684235E-4</v>
      </c>
    </row>
    <row r="19" spans="1:10">
      <c r="A19" s="1"/>
      <c r="B19" s="1"/>
      <c r="C19" s="1">
        <v>3</v>
      </c>
      <c r="D19" s="3">
        <v>22.335999999999999</v>
      </c>
      <c r="E19" s="3">
        <v>31.22</v>
      </c>
      <c r="F19" s="2">
        <v>21.141237258911133</v>
      </c>
      <c r="G19" t="s">
        <v>3</v>
      </c>
      <c r="I19">
        <f t="shared" si="0"/>
        <v>0.43685828573136626</v>
      </c>
      <c r="J19" s="4">
        <f t="shared" si="1"/>
        <v>9.2467708609058252E-4</v>
      </c>
    </row>
    <row r="20" spans="1:10">
      <c r="A20" s="1" t="s">
        <v>9</v>
      </c>
      <c r="B20" s="1" t="s">
        <v>6</v>
      </c>
      <c r="C20" s="1">
        <v>1</v>
      </c>
      <c r="D20" s="3">
        <v>21.625</v>
      </c>
      <c r="E20" s="3">
        <v>34.963999999999999</v>
      </c>
      <c r="F20" s="2">
        <v>22.287708282470703</v>
      </c>
      <c r="G20" t="s">
        <v>3</v>
      </c>
      <c r="I20">
        <f t="shared" si="0"/>
        <v>1.5830516013053761</v>
      </c>
      <c r="J20" s="4">
        <f t="shared" si="1"/>
        <v>1.5277628991875941E-4</v>
      </c>
    </row>
    <row r="21" spans="1:10">
      <c r="A21" s="1"/>
      <c r="B21" s="1"/>
      <c r="C21" s="1">
        <v>2</v>
      </c>
      <c r="D21" s="3">
        <v>21.024000000000001</v>
      </c>
      <c r="E21" s="3">
        <v>33.973999999999997</v>
      </c>
      <c r="F21" s="2">
        <v>21.882425308227539</v>
      </c>
      <c r="G21" t="s">
        <v>3</v>
      </c>
      <c r="I21">
        <f t="shared" si="0"/>
        <v>1.8130582895152245</v>
      </c>
      <c r="J21" s="4">
        <f t="shared" si="1"/>
        <v>2.2912544580260769E-4</v>
      </c>
    </row>
    <row r="22" spans="1:10">
      <c r="A22" s="1"/>
      <c r="B22" s="1"/>
      <c r="C22" s="1">
        <v>3</v>
      </c>
      <c r="D22" s="3">
        <v>22.068999999999999</v>
      </c>
      <c r="E22" s="3">
        <v>33.640999999999998</v>
      </c>
      <c r="F22" s="2">
        <v>22.569461822509766</v>
      </c>
      <c r="G22" t="s">
        <v>3</v>
      </c>
      <c r="I22">
        <f t="shared" si="0"/>
        <v>1.4146663401148256</v>
      </c>
      <c r="J22" s="4">
        <f t="shared" si="1"/>
        <v>4.64659595944842E-4</v>
      </c>
    </row>
    <row r="23" spans="1:10">
      <c r="A23" s="1"/>
      <c r="B23" s="1" t="s">
        <v>7</v>
      </c>
      <c r="C23" s="1">
        <v>1</v>
      </c>
      <c r="D23" s="3">
        <v>19.297000000000001</v>
      </c>
      <c r="E23" s="3">
        <v>31.332999999999998</v>
      </c>
      <c r="F23" s="2">
        <v>21.143817901611328</v>
      </c>
      <c r="G23" t="s">
        <v>3</v>
      </c>
      <c r="I23">
        <f t="shared" si="0"/>
        <v>3.5970591955824367</v>
      </c>
      <c r="J23" s="4">
        <f t="shared" si="1"/>
        <v>8.5654573531483431E-4</v>
      </c>
    </row>
    <row r="24" spans="1:10">
      <c r="A24" s="1"/>
      <c r="B24" s="1"/>
      <c r="C24" s="1">
        <v>2</v>
      </c>
      <c r="D24" s="3">
        <v>19.530999999999999</v>
      </c>
      <c r="E24" s="3">
        <v>31.053999999999998</v>
      </c>
      <c r="F24" s="2">
        <v>21.709394454956055</v>
      </c>
      <c r="G24" t="s">
        <v>3</v>
      </c>
      <c r="I24">
        <f t="shared" si="0"/>
        <v>4.5264952954609452</v>
      </c>
      <c r="J24" s="4">
        <f t="shared" si="1"/>
        <v>1.5381313829657651E-3</v>
      </c>
    </row>
    <row r="25" spans="1:10">
      <c r="A25" s="1"/>
      <c r="B25" s="1"/>
      <c r="C25" s="1">
        <v>3</v>
      </c>
      <c r="D25" s="3">
        <v>19.427</v>
      </c>
      <c r="E25" s="3">
        <v>31.805</v>
      </c>
      <c r="F25" s="2">
        <v>21.58997917175293</v>
      </c>
      <c r="G25" t="s">
        <v>3</v>
      </c>
      <c r="I25">
        <f t="shared" si="0"/>
        <v>4.4783868994961598</v>
      </c>
      <c r="J25" s="4">
        <f t="shared" si="1"/>
        <v>8.4134152502421996E-4</v>
      </c>
    </row>
    <row r="26" spans="1:10">
      <c r="A26" s="1" t="s">
        <v>10</v>
      </c>
      <c r="B26" s="1" t="s">
        <v>6</v>
      </c>
      <c r="C26" s="1">
        <v>1</v>
      </c>
      <c r="D26" s="3">
        <v>18.510000000000002</v>
      </c>
      <c r="E26" s="3">
        <v>31.786000000000001</v>
      </c>
      <c r="F26" s="2">
        <v>20.81511116027832</v>
      </c>
      <c r="G26" t="s">
        <v>3</v>
      </c>
      <c r="I26">
        <f t="shared" si="0"/>
        <v>4.9420553213430969</v>
      </c>
      <c r="J26" s="4">
        <f t="shared" si="1"/>
        <v>4.9823402206713736E-4</v>
      </c>
    </row>
    <row r="27" spans="1:10">
      <c r="A27" s="1"/>
      <c r="B27" s="1"/>
      <c r="C27" s="1">
        <v>2</v>
      </c>
      <c r="D27" s="3">
        <v>18.266999999999999</v>
      </c>
      <c r="E27" s="3">
        <v>31.19</v>
      </c>
      <c r="F27" s="2">
        <v>20.851661682128906</v>
      </c>
      <c r="G27" t="s">
        <v>3</v>
      </c>
      <c r="I27">
        <f t="shared" si="0"/>
        <v>5.998749061067679</v>
      </c>
      <c r="J27" s="4">
        <f t="shared" si="1"/>
        <v>7.7241386524722424E-4</v>
      </c>
    </row>
    <row r="28" spans="1:10">
      <c r="A28" s="1"/>
      <c r="B28" s="1"/>
      <c r="C28" s="1">
        <v>3</v>
      </c>
      <c r="D28" s="3">
        <v>18.776</v>
      </c>
      <c r="E28" s="3">
        <v>31.923999999999999</v>
      </c>
      <c r="F28" s="2">
        <v>21.05604362487793</v>
      </c>
      <c r="G28" t="s">
        <v>3</v>
      </c>
      <c r="I28">
        <f t="shared" si="0"/>
        <v>4.8569264013399529</v>
      </c>
      <c r="J28" s="4">
        <f t="shared" si="1"/>
        <v>5.3508051885263583E-4</v>
      </c>
    </row>
    <row r="29" spans="1:10">
      <c r="A29" s="1"/>
      <c r="B29" s="1" t="s">
        <v>7</v>
      </c>
      <c r="C29" s="1">
        <v>1</v>
      </c>
      <c r="D29" s="3">
        <v>17.021000000000001</v>
      </c>
      <c r="E29" s="3">
        <v>30.183</v>
      </c>
      <c r="F29" s="2">
        <v>21.138542175292969</v>
      </c>
      <c r="G29" t="s">
        <v>3</v>
      </c>
      <c r="I29">
        <f t="shared" si="0"/>
        <v>17.358160638947126</v>
      </c>
      <c r="J29" s="4">
        <f t="shared" si="1"/>
        <v>1.893855764757881E-3</v>
      </c>
    </row>
    <row r="30" spans="1:10">
      <c r="A30" s="1"/>
      <c r="B30" s="1"/>
      <c r="C30" s="1">
        <v>2</v>
      </c>
      <c r="D30" s="3">
        <v>17.135999999999999</v>
      </c>
      <c r="E30" s="3">
        <v>30.091999999999999</v>
      </c>
      <c r="F30" s="2">
        <v>21.204017639160156</v>
      </c>
      <c r="G30" t="s">
        <v>3</v>
      </c>
      <c r="I30">
        <f t="shared" si="0"/>
        <v>16.772404675395439</v>
      </c>
      <c r="J30" s="4">
        <f t="shared" si="1"/>
        <v>2.1108176086838746E-3</v>
      </c>
    </row>
    <row r="31" spans="1:10">
      <c r="A31" s="1"/>
      <c r="B31" s="1"/>
      <c r="C31" s="1">
        <v>3</v>
      </c>
      <c r="D31" s="3">
        <v>16.765999999999998</v>
      </c>
      <c r="E31" s="3">
        <v>30.655999999999999</v>
      </c>
      <c r="F31" s="2">
        <v>20.982311248779297</v>
      </c>
      <c r="G31" s="2">
        <v>34.829086303710938</v>
      </c>
      <c r="I31">
        <f t="shared" si="0"/>
        <v>18.588149508194356</v>
      </c>
      <c r="J31" s="4">
        <f t="shared" si="1"/>
        <v>1.2244174690923598E-3</v>
      </c>
    </row>
    <row r="34" spans="8:18">
      <c r="H34" t="s">
        <v>15</v>
      </c>
      <c r="M34" t="s">
        <v>16</v>
      </c>
    </row>
    <row r="35" spans="8:18">
      <c r="I35">
        <v>0</v>
      </c>
      <c r="J35">
        <v>1</v>
      </c>
      <c r="K35">
        <v>2</v>
      </c>
      <c r="L35">
        <v>3</v>
      </c>
      <c r="O35">
        <v>0</v>
      </c>
      <c r="P35">
        <v>1</v>
      </c>
      <c r="Q35">
        <v>2</v>
      </c>
      <c r="R35">
        <v>3</v>
      </c>
    </row>
    <row r="36" spans="8:18">
      <c r="I36">
        <v>4</v>
      </c>
      <c r="J36">
        <v>6</v>
      </c>
      <c r="K36">
        <v>8</v>
      </c>
      <c r="L36">
        <v>10</v>
      </c>
      <c r="O36">
        <v>4</v>
      </c>
      <c r="P36">
        <v>6</v>
      </c>
      <c r="Q36">
        <v>8</v>
      </c>
      <c r="R36">
        <v>10</v>
      </c>
    </row>
    <row r="37" spans="8:18">
      <c r="H37" t="s">
        <v>6</v>
      </c>
      <c r="I37">
        <f ca="1">AVERAGE(OFFSET($I$8,6*I$35,0,3,1))</f>
        <v>4.1171864647222044E-3</v>
      </c>
      <c r="J37">
        <f ca="1">AVERAGE(OFFSET($I$8,6*J$35,0,3,1))</f>
        <v>0.13267260174869686</v>
      </c>
      <c r="K37">
        <f t="shared" ref="K37:L37" ca="1" si="2">AVERAGE(OFFSET($I$8,6*K$35,0,3,1))</f>
        <v>1.6035920769784753</v>
      </c>
      <c r="L37">
        <f t="shared" ca="1" si="2"/>
        <v>5.2659102612502426</v>
      </c>
      <c r="N37" t="s">
        <v>6</v>
      </c>
      <c r="O37">
        <f ca="1">STDEV(OFFSET($I$8,6*O$35,0,3,1))</f>
        <v>7.6285063824190521E-4</v>
      </c>
      <c r="P37">
        <f ca="1">STDEV(OFFSET($I$8,6*P$35,0,3,1))</f>
        <v>4.0251742072716021E-2</v>
      </c>
      <c r="Q37">
        <f ca="1">STDEV(OFFSET($I$8,6*Q$35,0,3,1))</f>
        <v>0.19998867391035108</v>
      </c>
      <c r="R37">
        <f ca="1">STDEV(OFFSET($I$8,6*R$35,0,3,1))</f>
        <v>0.63608274866059722</v>
      </c>
    </row>
    <row r="38" spans="8:18">
      <c r="H38" t="s">
        <v>7</v>
      </c>
      <c r="I38">
        <f ca="1">AVERAGE(OFFSET($I$11,6*I$35,0,3,1))</f>
        <v>9.7208832179147206E-3</v>
      </c>
      <c r="J38">
        <f t="shared" ref="J38:L38" ca="1" si="3">AVERAGE(OFFSET($I$11,6*J$35,0,3,1))</f>
        <v>0.43497304254045427</v>
      </c>
      <c r="K38">
        <f t="shared" ca="1" si="3"/>
        <v>4.2006471301798474</v>
      </c>
      <c r="L38">
        <f t="shared" ca="1" si="3"/>
        <v>17.572904940845639</v>
      </c>
      <c r="N38" t="s">
        <v>7</v>
      </c>
      <c r="O38">
        <f ca="1">STDEV(OFFSET($I$11,6*O$35,0,3,1))</f>
        <v>3.2037392094628253E-3</v>
      </c>
      <c r="P38">
        <f ca="1">STDEV(OFFSET($I$11,6*P$35,0,3,1))</f>
        <v>6.8481898686422044E-3</v>
      </c>
      <c r="Q38">
        <f ca="1">STDEV(OFFSET($I$11,6*Q$35,0,3,1))</f>
        <v>0.52327564488924205</v>
      </c>
      <c r="R38">
        <f ca="1">STDEV(OFFSET($I$11,6*R$35,0,3,1))</f>
        <v>0.92672469528841273</v>
      </c>
    </row>
    <row r="42" spans="8:18">
      <c r="I42">
        <v>4</v>
      </c>
      <c r="J42">
        <v>6</v>
      </c>
      <c r="K42">
        <v>8</v>
      </c>
      <c r="L42">
        <v>10</v>
      </c>
      <c r="N42" t="s">
        <v>17</v>
      </c>
    </row>
    <row r="43" spans="8:18">
      <c r="H43" t="s">
        <v>6</v>
      </c>
      <c r="I43">
        <f ca="1">I37/$J$37</f>
        <v>3.103268052676629E-2</v>
      </c>
      <c r="J43">
        <f t="shared" ref="J43:L43" ca="1" si="4">J37/$J$37</f>
        <v>1</v>
      </c>
      <c r="K43">
        <f t="shared" ca="1" si="4"/>
        <v>12.086836738273478</v>
      </c>
      <c r="L43">
        <f t="shared" ca="1" si="4"/>
        <v>39.691015264965706</v>
      </c>
      <c r="O43">
        <f ca="1">SQRT((O37/I37)^2+($P37/$J37)^2)*I43</f>
        <v>1.1031964793271495E-2</v>
      </c>
      <c r="P43">
        <f t="shared" ref="P43:R43" ca="1" si="5">SQRT((P37/J37)^2+($P37/$J37)^2)*J43</f>
        <v>0.42906039979680916</v>
      </c>
      <c r="Q43">
        <f t="shared" ca="1" si="5"/>
        <v>3.9647722547716144</v>
      </c>
      <c r="R43">
        <f t="shared" ca="1" si="5"/>
        <v>12.961243966373388</v>
      </c>
    </row>
    <row r="44" spans="8:18">
      <c r="H44" t="s">
        <v>7</v>
      </c>
      <c r="I44">
        <f ca="1">I38/$J$38</f>
        <v>2.2348242919009491E-2</v>
      </c>
      <c r="J44">
        <f t="shared" ref="J44:L44" ca="1" si="6">J38/$J$38</f>
        <v>1</v>
      </c>
      <c r="K44">
        <f t="shared" ca="1" si="6"/>
        <v>9.6572585410029639</v>
      </c>
      <c r="L44">
        <f t="shared" ca="1" si="6"/>
        <v>40.399986257105319</v>
      </c>
      <c r="O44">
        <f ca="1">SQRT((O38/I38)^2+($P38/$J38)^2)*I44</f>
        <v>7.3737734290811839E-3</v>
      </c>
      <c r="P44">
        <f t="shared" ref="P44:R44" ca="1" si="7">SQRT((P38/J38)^2+($P38/$J38)^2)*J44</f>
        <v>2.2265294725796952E-2</v>
      </c>
      <c r="Q44">
        <f t="shared" ca="1" si="7"/>
        <v>1.2125770799541784</v>
      </c>
      <c r="R44">
        <f t="shared" ca="1" si="7"/>
        <v>2.2234521595657792</v>
      </c>
    </row>
    <row r="49" spans="7:16">
      <c r="N49" t="s">
        <v>17</v>
      </c>
    </row>
    <row r="50" spans="7:16">
      <c r="J50">
        <f ca="1">J37/I37</f>
        <v>32.224093537052994</v>
      </c>
      <c r="K50">
        <f t="shared" ref="K50:L50" ca="1" si="8">K37/J37</f>
        <v>12.086836738273478</v>
      </c>
      <c r="L50">
        <f t="shared" ca="1" si="8"/>
        <v>3.2838215758538736</v>
      </c>
      <c r="N50">
        <f t="shared" ref="N50:P51" ca="1" si="9">SQRT((O37/I37)^2 + (P37/J37)^2)*J50</f>
        <v>11.45550623927684</v>
      </c>
      <c r="O50">
        <f t="shared" ca="1" si="9"/>
        <v>3.9647722547716144</v>
      </c>
      <c r="P50">
        <f t="shared" ca="1" si="9"/>
        <v>0.57013949203831293</v>
      </c>
    </row>
    <row r="51" spans="7:16">
      <c r="J51">
        <f ca="1">J38/I38</f>
        <v>44.746247104258771</v>
      </c>
      <c r="K51">
        <f t="shared" ref="K51:L51" ca="1" si="10">K38/J38</f>
        <v>9.6572585410029639</v>
      </c>
      <c r="L51">
        <f t="shared" ca="1" si="10"/>
        <v>4.1833804164581823</v>
      </c>
      <c r="N51">
        <f t="shared" ca="1" si="9"/>
        <v>14.763965522668842</v>
      </c>
      <c r="O51">
        <f t="shared" ca="1" si="9"/>
        <v>1.2125770799541784</v>
      </c>
      <c r="P51">
        <f t="shared" ca="1" si="9"/>
        <v>0.56589914814076525</v>
      </c>
    </row>
    <row r="53" spans="7:16">
      <c r="H53" t="s">
        <v>18</v>
      </c>
      <c r="J53" t="s">
        <v>20</v>
      </c>
    </row>
    <row r="54" spans="7:16">
      <c r="H54" t="s">
        <v>19</v>
      </c>
      <c r="K54" t="s">
        <v>19</v>
      </c>
    </row>
    <row r="55" spans="7:16">
      <c r="G55" t="s">
        <v>2</v>
      </c>
      <c r="H55" s="4">
        <f>AVERAGE(J2:J4)</f>
        <v>1.7812895062111974E-4</v>
      </c>
      <c r="K55">
        <f>STDEV(J2:J4)</f>
        <v>9.5509454515860139E-5</v>
      </c>
    </row>
    <row r="56" spans="7:16">
      <c r="G56" t="s">
        <v>6</v>
      </c>
      <c r="H56" s="4">
        <f>AVERAGE(J26:J28)</f>
        <v>6.019094687223324E-4</v>
      </c>
      <c r="K56">
        <f>STDEV(J26:J28)</f>
        <v>1.4880600796701417E-4</v>
      </c>
    </row>
    <row r="57" spans="7:16">
      <c r="G57" t="s">
        <v>7</v>
      </c>
      <c r="H57" s="4">
        <f>AVERAGE(J29:J31)</f>
        <v>1.7430302808447049E-3</v>
      </c>
      <c r="K57">
        <f>STDEV(J29:J31)</f>
        <v>4.6204712618432871E-4</v>
      </c>
    </row>
    <row r="58" spans="7:16">
      <c r="G58" t="s">
        <v>21</v>
      </c>
      <c r="H58" s="4">
        <f>AVERAGE(J5:J7)</f>
        <v>9.9091645650115582E-3</v>
      </c>
      <c r="K58">
        <f>STDEV(J5:J7)</f>
        <v>5.8025202783503068E-4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Russell</dc:creator>
  <cp:lastModifiedBy>Alistair Russell</cp:lastModifiedBy>
  <dcterms:created xsi:type="dcterms:W3CDTF">2017-07-28T02:43:59Z</dcterms:created>
  <dcterms:modified xsi:type="dcterms:W3CDTF">2017-08-07T18:37:00Z</dcterms:modified>
</cp:coreProperties>
</file>