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lif\Desktop\"/>
    </mc:Choice>
  </mc:AlternateContent>
  <xr:revisionPtr revIDLastSave="0" documentId="13_ncr:1_{E75F3486-B78C-4974-B425-B94003B237C6}" xr6:coauthVersionLast="47" xr6:coauthVersionMax="47" xr10:uidLastSave="{00000000-0000-0000-0000-000000000000}"/>
  <bookViews>
    <workbookView xWindow="-20472" yWindow="2592" windowWidth="16668" windowHeight="12204" tabRatio="776" firstSheet="1" activeTab="3" xr2:uid="{00000000-000D-0000-FFFF-FFFF00000000}"/>
  </bookViews>
  <sheets>
    <sheet name="1.MOTOR DATA" sheetId="3" r:id="rId1"/>
    <sheet name="2.TEST DATA" sheetId="4" r:id="rId2"/>
    <sheet name="3.PARAMETERS (FROM TEST DATA)" sheetId="5" r:id="rId3"/>
    <sheet name="4.PARAMETERS ( FROM MOTOR DATA)" sheetId="6" r:id="rId4"/>
    <sheet name="5.PERFORMANCE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D8" i="5"/>
  <c r="T10" i="8"/>
  <c r="F10" i="8"/>
  <c r="D12" i="3" l="1"/>
  <c r="C17" i="8" l="1"/>
  <c r="Q64" i="8"/>
  <c r="Q56" i="8"/>
  <c r="Q48" i="8"/>
  <c r="Q40" i="8"/>
  <c r="Q32" i="8"/>
  <c r="Q24" i="8"/>
  <c r="Q16" i="8"/>
  <c r="Q70" i="8"/>
  <c r="Q54" i="8"/>
  <c r="Q46" i="8"/>
  <c r="Q30" i="8"/>
  <c r="Q14" i="8"/>
  <c r="Q69" i="8"/>
  <c r="Q61" i="8"/>
  <c r="Q53" i="8"/>
  <c r="Q45" i="8"/>
  <c r="Q37" i="8"/>
  <c r="Q29" i="8"/>
  <c r="Q13" i="8"/>
  <c r="Q27" i="8"/>
  <c r="Q58" i="8"/>
  <c r="Q42" i="8"/>
  <c r="Q18" i="8"/>
  <c r="Q25" i="8"/>
  <c r="Q63" i="8"/>
  <c r="Q55" i="8"/>
  <c r="Q47" i="8"/>
  <c r="Q39" i="8"/>
  <c r="Q31" i="8"/>
  <c r="Q23" i="8"/>
  <c r="Q15" i="8"/>
  <c r="C10" i="8"/>
  <c r="Q62" i="8"/>
  <c r="Q38" i="8"/>
  <c r="Q22" i="8"/>
  <c r="Q21" i="8"/>
  <c r="Q11" i="8"/>
  <c r="Q34" i="8"/>
  <c r="Q57" i="8"/>
  <c r="Q41" i="8"/>
  <c r="Q17" i="8"/>
  <c r="Q68" i="8"/>
  <c r="Q60" i="8"/>
  <c r="Q52" i="8"/>
  <c r="Q44" i="8"/>
  <c r="Q36" i="8"/>
  <c r="Q28" i="8"/>
  <c r="Q20" i="8"/>
  <c r="Q12" i="8"/>
  <c r="Q67" i="8"/>
  <c r="Q59" i="8"/>
  <c r="Q51" i="8"/>
  <c r="Q43" i="8"/>
  <c r="Q35" i="8"/>
  <c r="Q19" i="8"/>
  <c r="Q66" i="8"/>
  <c r="Q50" i="8"/>
  <c r="Q26" i="8"/>
  <c r="Q10" i="8"/>
  <c r="Q65" i="8"/>
  <c r="Q49" i="8"/>
  <c r="Q33" i="8"/>
  <c r="C46" i="8"/>
  <c r="C54" i="8"/>
  <c r="C70" i="8"/>
  <c r="C67" i="8"/>
  <c r="C62" i="8"/>
  <c r="C64" i="8"/>
  <c r="C56" i="8"/>
  <c r="C48" i="8"/>
  <c r="C40" i="8"/>
  <c r="C32" i="8"/>
  <c r="C24" i="8"/>
  <c r="C16" i="8"/>
  <c r="C63" i="8"/>
  <c r="C55" i="8"/>
  <c r="C47" i="8"/>
  <c r="C39" i="8"/>
  <c r="C31" i="8"/>
  <c r="C23" i="8"/>
  <c r="C15" i="8"/>
  <c r="C38" i="8"/>
  <c r="C30" i="8"/>
  <c r="C22" i="8"/>
  <c r="C14" i="8"/>
  <c r="C69" i="8"/>
  <c r="C61" i="8"/>
  <c r="C53" i="8"/>
  <c r="C45" i="8"/>
  <c r="C37" i="8"/>
  <c r="C29" i="8"/>
  <c r="C21" i="8"/>
  <c r="C13" i="8"/>
  <c r="C68" i="8"/>
  <c r="C60" i="8"/>
  <c r="C52" i="8"/>
  <c r="C44" i="8"/>
  <c r="C36" i="8"/>
  <c r="C28" i="8"/>
  <c r="C20" i="8"/>
  <c r="C12" i="8"/>
  <c r="C59" i="8"/>
  <c r="C51" i="8"/>
  <c r="C43" i="8"/>
  <c r="C35" i="8"/>
  <c r="C27" i="8"/>
  <c r="C19" i="8"/>
  <c r="C11" i="8"/>
  <c r="C66" i="8"/>
  <c r="C58" i="8"/>
  <c r="C50" i="8"/>
  <c r="C42" i="8"/>
  <c r="C34" i="8"/>
  <c r="C26" i="8"/>
  <c r="C18" i="8"/>
  <c r="C65" i="8"/>
  <c r="C57" i="8"/>
  <c r="C49" i="8"/>
  <c r="C41" i="8"/>
  <c r="C33" i="8"/>
  <c r="C25" i="8"/>
  <c r="D25" i="6"/>
  <c r="D26" i="6" s="1"/>
  <c r="G25" i="6"/>
  <c r="G18" i="6"/>
  <c r="G13" i="6"/>
  <c r="G14" i="6"/>
  <c r="G16" i="6" s="1"/>
  <c r="G12" i="6"/>
  <c r="D10" i="6"/>
  <c r="D19" i="3"/>
  <c r="D16" i="3"/>
  <c r="D11" i="6" s="1"/>
  <c r="G10" i="6" s="1"/>
  <c r="D13" i="6"/>
  <c r="D14" i="6" s="1"/>
  <c r="D9" i="4"/>
  <c r="D8" i="4"/>
  <c r="D10" i="5" s="1"/>
  <c r="D9" i="5"/>
  <c r="D15" i="6" l="1"/>
  <c r="G26" i="6"/>
  <c r="G27" i="6" s="1"/>
  <c r="G28" i="6" s="1"/>
  <c r="G17" i="6"/>
  <c r="G11" i="6"/>
  <c r="G15" i="6" s="1"/>
  <c r="G19" i="6" s="1"/>
  <c r="D7" i="5"/>
  <c r="D11" i="5" s="1"/>
  <c r="D12" i="5" s="1"/>
  <c r="D15" i="5"/>
  <c r="D18" i="6" l="1"/>
  <c r="D19" i="6" s="1"/>
  <c r="G20" i="6"/>
  <c r="G21" i="6" s="1"/>
  <c r="R20" i="8" s="1"/>
  <c r="S20" i="8" s="1"/>
  <c r="T20" i="8" s="1"/>
  <c r="D16" i="5"/>
  <c r="D17" i="5" s="1"/>
  <c r="R53" i="8" l="1"/>
  <c r="S53" i="8" s="1"/>
  <c r="T53" i="8" s="1"/>
  <c r="R38" i="8"/>
  <c r="S38" i="8" s="1"/>
  <c r="T38" i="8" s="1"/>
  <c r="R19" i="8"/>
  <c r="S19" i="8" s="1"/>
  <c r="T19" i="8" s="1"/>
  <c r="R64" i="8"/>
  <c r="S64" i="8" s="1"/>
  <c r="T64" i="8" s="1"/>
  <c r="R15" i="8"/>
  <c r="S15" i="8" s="1"/>
  <c r="T15" i="8" s="1"/>
  <c r="R70" i="8"/>
  <c r="S70" i="8" s="1"/>
  <c r="T70" i="8" s="1"/>
  <c r="R34" i="8"/>
  <c r="S34" i="8" s="1"/>
  <c r="T34" i="8" s="1"/>
  <c r="R52" i="8"/>
  <c r="S52" i="8" s="1"/>
  <c r="T52" i="8" s="1"/>
  <c r="R61" i="8"/>
  <c r="S61" i="8" s="1"/>
  <c r="T61" i="8" s="1"/>
  <c r="R58" i="8"/>
  <c r="S58" i="8" s="1"/>
  <c r="T58" i="8" s="1"/>
  <c r="R45" i="8"/>
  <c r="S45" i="8" s="1"/>
  <c r="T45" i="8" s="1"/>
  <c r="R68" i="8"/>
  <c r="S68" i="8" s="1"/>
  <c r="T68" i="8" s="1"/>
  <c r="R17" i="8"/>
  <c r="S17" i="8" s="1"/>
  <c r="T17" i="8" s="1"/>
  <c r="R56" i="8"/>
  <c r="S56" i="8" s="1"/>
  <c r="T56" i="8" s="1"/>
  <c r="R59" i="8"/>
  <c r="S59" i="8" s="1"/>
  <c r="T59" i="8" s="1"/>
  <c r="R26" i="8"/>
  <c r="S26" i="8" s="1"/>
  <c r="T26" i="8" s="1"/>
  <c r="R40" i="8"/>
  <c r="S40" i="8" s="1"/>
  <c r="T40" i="8" s="1"/>
  <c r="R60" i="8"/>
  <c r="S60" i="8" s="1"/>
  <c r="T60" i="8" s="1"/>
  <c r="R54" i="8"/>
  <c r="S54" i="8" s="1"/>
  <c r="T54" i="8" s="1"/>
  <c r="R37" i="8"/>
  <c r="S37" i="8" s="1"/>
  <c r="T37" i="8" s="1"/>
  <c r="R66" i="8"/>
  <c r="S66" i="8" s="1"/>
  <c r="T66" i="8" s="1"/>
  <c r="R62" i="8"/>
  <c r="S62" i="8" s="1"/>
  <c r="T62" i="8" s="1"/>
  <c r="R25" i="8"/>
  <c r="S25" i="8" s="1"/>
  <c r="T25" i="8" s="1"/>
  <c r="R28" i="8"/>
  <c r="S28" i="8" s="1"/>
  <c r="T28" i="8" s="1"/>
  <c r="R21" i="8"/>
  <c r="S21" i="8" s="1"/>
  <c r="T21" i="8" s="1"/>
  <c r="R35" i="8"/>
  <c r="S35" i="8" s="1"/>
  <c r="T35" i="8" s="1"/>
  <c r="R42" i="8"/>
  <c r="S42" i="8" s="1"/>
  <c r="T42" i="8" s="1"/>
  <c r="R41" i="8"/>
  <c r="S41" i="8" s="1"/>
  <c r="T41" i="8" s="1"/>
  <c r="R16" i="8"/>
  <c r="S16" i="8" s="1"/>
  <c r="T16" i="8" s="1"/>
  <c r="R10" i="8"/>
  <c r="S10" i="8" s="1"/>
  <c r="D70" i="8"/>
  <c r="E70" i="8" s="1"/>
  <c r="F70" i="8" s="1"/>
  <c r="D10" i="8"/>
  <c r="E10" i="8" s="1"/>
  <c r="D14" i="8"/>
  <c r="E14" i="8" s="1"/>
  <c r="F14" i="8" s="1"/>
  <c r="D19" i="8"/>
  <c r="E19" i="8" s="1"/>
  <c r="F19" i="8" s="1"/>
  <c r="D62" i="8"/>
  <c r="E62" i="8" s="1"/>
  <c r="F62" i="8" s="1"/>
  <c r="D61" i="8"/>
  <c r="E61" i="8" s="1"/>
  <c r="F61" i="8" s="1"/>
  <c r="D16" i="8"/>
  <c r="E16" i="8" s="1"/>
  <c r="F16" i="8" s="1"/>
  <c r="D60" i="8"/>
  <c r="E60" i="8" s="1"/>
  <c r="F60" i="8" s="1"/>
  <c r="D28" i="8"/>
  <c r="E28" i="8" s="1"/>
  <c r="F28" i="8" s="1"/>
  <c r="D21" i="8"/>
  <c r="E21" i="8" s="1"/>
  <c r="F21" i="8" s="1"/>
  <c r="D67" i="8"/>
  <c r="E67" i="8" s="1"/>
  <c r="F67" i="8" s="1"/>
  <c r="D23" i="8"/>
  <c r="E23" i="8" s="1"/>
  <c r="F23" i="8" s="1"/>
  <c r="D42" i="8"/>
  <c r="E42" i="8" s="1"/>
  <c r="F42" i="8" s="1"/>
  <c r="D56" i="8"/>
  <c r="E56" i="8" s="1"/>
  <c r="F56" i="8" s="1"/>
  <c r="D64" i="8"/>
  <c r="E64" i="8" s="1"/>
  <c r="F64" i="8" s="1"/>
  <c r="D59" i="8"/>
  <c r="E59" i="8" s="1"/>
  <c r="F59" i="8" s="1"/>
  <c r="D57" i="8"/>
  <c r="E57" i="8" s="1"/>
  <c r="F57" i="8" s="1"/>
  <c r="D55" i="8"/>
  <c r="E55" i="8" s="1"/>
  <c r="F55" i="8" s="1"/>
  <c r="D36" i="8"/>
  <c r="E36" i="8" s="1"/>
  <c r="F36" i="8" s="1"/>
  <c r="D44" i="8"/>
  <c r="E44" i="8" s="1"/>
  <c r="F44" i="8" s="1"/>
  <c r="D66" i="8"/>
  <c r="E66" i="8" s="1"/>
  <c r="F66" i="8" s="1"/>
  <c r="D38" i="8"/>
  <c r="E38" i="8" s="1"/>
  <c r="F38" i="8" s="1"/>
  <c r="D51" i="8"/>
  <c r="E51" i="8" s="1"/>
  <c r="F51" i="8" s="1"/>
  <c r="D32" i="8"/>
  <c r="E32" i="8" s="1"/>
  <c r="F32" i="8" s="1"/>
  <c r="D29" i="8"/>
  <c r="E29" i="8" s="1"/>
  <c r="F29" i="8" s="1"/>
  <c r="D41" i="8"/>
  <c r="E41" i="8" s="1"/>
  <c r="F41" i="8" s="1"/>
  <c r="D49" i="8"/>
  <c r="E49" i="8" s="1"/>
  <c r="F49" i="8" s="1"/>
  <c r="D25" i="8"/>
  <c r="E25" i="8" s="1"/>
  <c r="F25" i="8" s="1"/>
  <c r="D54" i="8"/>
  <c r="E54" i="8" s="1"/>
  <c r="F54" i="8" s="1"/>
  <c r="D11" i="8"/>
  <c r="E11" i="8" s="1"/>
  <c r="F11" i="8" s="1"/>
  <c r="D30" i="8"/>
  <c r="E30" i="8" s="1"/>
  <c r="F30" i="8" s="1"/>
  <c r="D31" i="8"/>
  <c r="E31" i="8" s="1"/>
  <c r="F31" i="8" s="1"/>
  <c r="D65" i="8"/>
  <c r="E65" i="8" s="1"/>
  <c r="F65" i="8" s="1"/>
  <c r="D26" i="8"/>
  <c r="E26" i="8" s="1"/>
  <c r="F26" i="8" s="1"/>
  <c r="D68" i="8"/>
  <c r="E68" i="8" s="1"/>
  <c r="F68" i="8" s="1"/>
  <c r="D34" i="8"/>
  <c r="E34" i="8" s="1"/>
  <c r="F34" i="8" s="1"/>
  <c r="D47" i="8"/>
  <c r="E47" i="8" s="1"/>
  <c r="F47" i="8" s="1"/>
  <c r="D17" i="8"/>
  <c r="E17" i="8" s="1"/>
  <c r="F17" i="8" s="1"/>
  <c r="D22" i="8"/>
  <c r="E22" i="8" s="1"/>
  <c r="F22" i="8" s="1"/>
  <c r="D63" i="8"/>
  <c r="E63" i="8" s="1"/>
  <c r="F63" i="8" s="1"/>
  <c r="D20" i="8"/>
  <c r="E20" i="8" s="1"/>
  <c r="F20" i="8" s="1"/>
  <c r="D27" i="8"/>
  <c r="E27" i="8" s="1"/>
  <c r="F27" i="8" s="1"/>
  <c r="D40" i="8"/>
  <c r="E40" i="8" s="1"/>
  <c r="F40" i="8" s="1"/>
  <c r="D35" i="8"/>
  <c r="E35" i="8" s="1"/>
  <c r="F35" i="8" s="1"/>
  <c r="D33" i="8"/>
  <c r="E33" i="8" s="1"/>
  <c r="F33" i="8" s="1"/>
  <c r="D53" i="8"/>
  <c r="E53" i="8" s="1"/>
  <c r="F53" i="8" s="1"/>
  <c r="D52" i="8"/>
  <c r="E52" i="8" s="1"/>
  <c r="F52" i="8" s="1"/>
  <c r="D13" i="8"/>
  <c r="E13" i="8" s="1"/>
  <c r="F13" i="8" s="1"/>
  <c r="D37" i="8"/>
  <c r="E37" i="8" s="1"/>
  <c r="F37" i="8" s="1"/>
  <c r="D12" i="8"/>
  <c r="E12" i="8" s="1"/>
  <c r="F12" i="8" s="1"/>
  <c r="D18" i="8"/>
  <c r="E18" i="8" s="1"/>
  <c r="F18" i="8" s="1"/>
  <c r="D24" i="8"/>
  <c r="E24" i="8" s="1"/>
  <c r="F24" i="8" s="1"/>
  <c r="D46" i="8"/>
  <c r="E46" i="8" s="1"/>
  <c r="F46" i="8" s="1"/>
  <c r="D48" i="8"/>
  <c r="E48" i="8" s="1"/>
  <c r="F48" i="8" s="1"/>
  <c r="D58" i="8"/>
  <c r="E58" i="8" s="1"/>
  <c r="F58" i="8" s="1"/>
  <c r="D39" i="8"/>
  <c r="E39" i="8" s="1"/>
  <c r="F39" i="8" s="1"/>
  <c r="D69" i="8"/>
  <c r="E69" i="8" s="1"/>
  <c r="F69" i="8" s="1"/>
  <c r="D45" i="8"/>
  <c r="E45" i="8" s="1"/>
  <c r="F45" i="8" s="1"/>
  <c r="D43" i="8"/>
  <c r="E43" i="8" s="1"/>
  <c r="F43" i="8" s="1"/>
  <c r="D50" i="8"/>
  <c r="E50" i="8" s="1"/>
  <c r="F50" i="8" s="1"/>
  <c r="D15" i="8"/>
  <c r="E15" i="8" s="1"/>
  <c r="F15" i="8" s="1"/>
  <c r="R57" i="8"/>
  <c r="S57" i="8" s="1"/>
  <c r="T57" i="8" s="1"/>
  <c r="R24" i="8"/>
  <c r="S24" i="8" s="1"/>
  <c r="T24" i="8" s="1"/>
  <c r="R47" i="8"/>
  <c r="S47" i="8" s="1"/>
  <c r="T47" i="8" s="1"/>
  <c r="R36" i="8"/>
  <c r="S36" i="8" s="1"/>
  <c r="T36" i="8" s="1"/>
  <c r="R63" i="8"/>
  <c r="S63" i="8" s="1"/>
  <c r="T63" i="8" s="1"/>
  <c r="R39" i="8"/>
  <c r="S39" i="8" s="1"/>
  <c r="T39" i="8" s="1"/>
  <c r="R27" i="8"/>
  <c r="S27" i="8" s="1"/>
  <c r="T27" i="8" s="1"/>
  <c r="R14" i="8"/>
  <c r="S14" i="8" s="1"/>
  <c r="T14" i="8" s="1"/>
  <c r="R13" i="8"/>
  <c r="S13" i="8" s="1"/>
  <c r="T13" i="8" s="1"/>
  <c r="R30" i="8"/>
  <c r="S30" i="8" s="1"/>
  <c r="T30" i="8" s="1"/>
  <c r="R49" i="8"/>
  <c r="S49" i="8" s="1"/>
  <c r="T49" i="8" s="1"/>
  <c r="R46" i="8"/>
  <c r="S46" i="8" s="1"/>
  <c r="T46" i="8" s="1"/>
  <c r="R55" i="8"/>
  <c r="S55" i="8" s="1"/>
  <c r="T55" i="8" s="1"/>
  <c r="R31" i="8"/>
  <c r="S31" i="8" s="1"/>
  <c r="T31" i="8" s="1"/>
  <c r="R65" i="8"/>
  <c r="S65" i="8" s="1"/>
  <c r="T65" i="8" s="1"/>
  <c r="R29" i="8"/>
  <c r="S29" i="8" s="1"/>
  <c r="T29" i="8" s="1"/>
  <c r="R50" i="8"/>
  <c r="S50" i="8" s="1"/>
  <c r="T50" i="8" s="1"/>
  <c r="R43" i="8"/>
  <c r="S43" i="8" s="1"/>
  <c r="T43" i="8" s="1"/>
  <c r="R18" i="8"/>
  <c r="S18" i="8" s="1"/>
  <c r="T18" i="8" s="1"/>
  <c r="R48" i="8"/>
  <c r="S48" i="8" s="1"/>
  <c r="T48" i="8" s="1"/>
  <c r="R51" i="8"/>
  <c r="S51" i="8" s="1"/>
  <c r="T51" i="8" s="1"/>
  <c r="R33" i="8"/>
  <c r="S33" i="8" s="1"/>
  <c r="T33" i="8" s="1"/>
  <c r="R11" i="8"/>
  <c r="S11" i="8" s="1"/>
  <c r="T11" i="8" s="1"/>
  <c r="R23" i="8"/>
  <c r="S23" i="8" s="1"/>
  <c r="T23" i="8" s="1"/>
  <c r="R32" i="8"/>
  <c r="S32" i="8" s="1"/>
  <c r="T32" i="8" s="1"/>
  <c r="R67" i="8"/>
  <c r="S67" i="8" s="1"/>
  <c r="T67" i="8" s="1"/>
  <c r="R44" i="8"/>
  <c r="S44" i="8" s="1"/>
  <c r="T44" i="8" s="1"/>
  <c r="R69" i="8"/>
  <c r="S69" i="8" s="1"/>
  <c r="T69" i="8" s="1"/>
  <c r="R22" i="8"/>
  <c r="S22" i="8" s="1"/>
  <c r="T22" i="8" s="1"/>
  <c r="R12" i="8"/>
  <c r="S12" i="8" s="1"/>
  <c r="T12" i="8" s="1"/>
</calcChain>
</file>

<file path=xl/sharedStrings.xml><?xml version="1.0" encoding="utf-8"?>
<sst xmlns="http://schemas.openxmlformats.org/spreadsheetml/2006/main" count="120" uniqueCount="99">
  <si>
    <t>Delta</t>
  </si>
  <si>
    <t>MOTOR DATA</t>
  </si>
  <si>
    <t>200/2</t>
  </si>
  <si>
    <t>Power (kW)</t>
  </si>
  <si>
    <t>Conductor per slot</t>
  </si>
  <si>
    <t>Parallel path</t>
  </si>
  <si>
    <t>Air gap (cm)</t>
  </si>
  <si>
    <t>Voltage (V)</t>
  </si>
  <si>
    <t>Current (A)</t>
  </si>
  <si>
    <t>Real Power (P)</t>
  </si>
  <si>
    <t>Open Circuit Test</t>
  </si>
  <si>
    <t>End Ring</t>
  </si>
  <si>
    <t>Inertia (Kgm^2)</t>
  </si>
  <si>
    <t>h (mm)</t>
  </si>
  <si>
    <t>Do (mm)</t>
  </si>
  <si>
    <t>di (mm)</t>
  </si>
  <si>
    <t>Lc (mm)</t>
  </si>
  <si>
    <t>Frequency (Hz)</t>
  </si>
  <si>
    <t>Number of phases (q)</t>
  </si>
  <si>
    <t>Reactive Power (Q)</t>
  </si>
  <si>
    <t>Xbl</t>
  </si>
  <si>
    <t>Rbl</t>
  </si>
  <si>
    <t>Assume X1 = X2</t>
  </si>
  <si>
    <t>X1</t>
  </si>
  <si>
    <t>Xm</t>
  </si>
  <si>
    <t>X2</t>
  </si>
  <si>
    <t>Xnl</t>
  </si>
  <si>
    <t>Rc</t>
  </si>
  <si>
    <t>Number of poles</t>
  </si>
  <si>
    <t>Line voltage (V)</t>
  </si>
  <si>
    <t>Di (mm)</t>
  </si>
  <si>
    <t>Stator</t>
  </si>
  <si>
    <t>Rotor</t>
  </si>
  <si>
    <t>TEST DATA</t>
  </si>
  <si>
    <t>Resistane (Ω)</t>
  </si>
  <si>
    <t>Short Circuit Test</t>
  </si>
  <si>
    <t>R2 (Ω)</t>
  </si>
  <si>
    <t>Phase resistance - R1 (Ω)</t>
  </si>
  <si>
    <t>Parameters From Test Data</t>
  </si>
  <si>
    <t>Parameters From Motor Data</t>
  </si>
  <si>
    <t>Stator Resistance Calculation</t>
  </si>
  <si>
    <t>Resistivity (ρ, Ω.mm )</t>
  </si>
  <si>
    <t xml:space="preserve">Turns per phase </t>
  </si>
  <si>
    <t>Slot per pole per phase (q)</t>
  </si>
  <si>
    <t>Coil pitch</t>
  </si>
  <si>
    <t>Pole pitch</t>
  </si>
  <si>
    <t>Wire size (mm^2)</t>
  </si>
  <si>
    <t>SCHEMATICS</t>
  </si>
  <si>
    <t>SOURCE: Electric Machinery by A.E. Fitzgerald</t>
  </si>
  <si>
    <t>MLT (mm)</t>
  </si>
  <si>
    <t>R1 (Ω)</t>
  </si>
  <si>
    <t>kws</t>
  </si>
  <si>
    <t>Do_r (mm)</t>
  </si>
  <si>
    <t>End ring mean diameter (Dm, mm)</t>
  </si>
  <si>
    <t>Bar length (lbar, mm)</t>
  </si>
  <si>
    <t>End ring length (lend,mm)</t>
  </si>
  <si>
    <t>End ring area (Ae, mm^2)</t>
  </si>
  <si>
    <t>Rb (Ω)</t>
  </si>
  <si>
    <t>Rber (Ω)</t>
  </si>
  <si>
    <t>R2' (Ω)</t>
  </si>
  <si>
    <t>Assume X1=X2</t>
  </si>
  <si>
    <t>Tip width (mm)</t>
  </si>
  <si>
    <t>Connection type</t>
  </si>
  <si>
    <t>Stator slot</t>
  </si>
  <si>
    <t>Rotor slot</t>
  </si>
  <si>
    <t>Slot height (mm)</t>
  </si>
  <si>
    <t>Slot width (mm)</t>
  </si>
  <si>
    <t>Tip height (mm)</t>
  </si>
  <si>
    <t>Frame type</t>
  </si>
  <si>
    <t>Slot leakage reactance</t>
  </si>
  <si>
    <t>Bar area (mm^2)</t>
  </si>
  <si>
    <t>λs</t>
  </si>
  <si>
    <t>Rotor Resistance Calculation</t>
  </si>
  <si>
    <t>Leakage Reactances Calculation</t>
  </si>
  <si>
    <t>Magetizing Reactance Calculation</t>
  </si>
  <si>
    <t>Core Resistance Calculation</t>
  </si>
  <si>
    <t>Mass (Kg)</t>
  </si>
  <si>
    <t>Mean B (T)</t>
  </si>
  <si>
    <t>Core loss ratio</t>
  </si>
  <si>
    <t>Core loss (Watt)</t>
  </si>
  <si>
    <t>Rc (Ω)</t>
  </si>
  <si>
    <t>X</t>
  </si>
  <si>
    <t>C</t>
  </si>
  <si>
    <t>E</t>
  </si>
  <si>
    <t>Bar current (Ib, A)</t>
  </si>
  <si>
    <t>Magnetizing Current (A)</t>
  </si>
  <si>
    <t>Synchronous speed</t>
  </si>
  <si>
    <t>Slip</t>
  </si>
  <si>
    <t>Synchronous speed (rpm)</t>
  </si>
  <si>
    <t>DIMENTIONS</t>
  </si>
  <si>
    <t>CURVES</t>
  </si>
  <si>
    <t>Torque (Nm)</t>
  </si>
  <si>
    <t>Current I'2 (A)</t>
  </si>
  <si>
    <t>Speed (rpm)</t>
  </si>
  <si>
    <t>PERFORMANCE</t>
  </si>
  <si>
    <t>Torque &amp; Speed Characteristic (Test Data)</t>
  </si>
  <si>
    <t>Torque &amp; Speed Characteristic (Motor Data)</t>
  </si>
  <si>
    <t>Since parameters calculated from motor data deviates from the parameters calculated from the test data, the performance of the analytical calculations are less than the test results.</t>
  </si>
  <si>
    <t>Pcore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</si>
</sst>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3" borderId="3" xfId="0" applyFont="1" applyFill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5" fillId="0" borderId="3" xfId="0" applyFont="1" applyBorder="1"/>
    <xf numFmtId="0" fontId="2" fillId="5" borderId="5" xfId="0" applyFont="1" applyFill="1" applyBorder="1"/>
    <xf numFmtId="166" fontId="2" fillId="5" borderId="6" xfId="0" applyNumberFormat="1" applyFont="1" applyFill="1" applyBorder="1"/>
    <xf numFmtId="0" fontId="7" fillId="0" borderId="3" xfId="0" applyFont="1" applyBorder="1"/>
    <xf numFmtId="165" fontId="2" fillId="5" borderId="6" xfId="0" applyNumberFormat="1" applyFont="1" applyFill="1" applyBorder="1"/>
    <xf numFmtId="0" fontId="2" fillId="5" borderId="3" xfId="0" applyFont="1" applyFill="1" applyBorder="1"/>
    <xf numFmtId="165" fontId="2" fillId="5" borderId="4" xfId="0" applyNumberFormat="1" applyFont="1" applyFill="1" applyBorder="1"/>
    <xf numFmtId="166" fontId="2" fillId="5" borderId="4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167" fontId="2" fillId="0" borderId="2" xfId="0" applyNumberFormat="1" applyFont="1" applyBorder="1"/>
    <xf numFmtId="0" fontId="2" fillId="5" borderId="6" xfId="0" applyFont="1" applyFill="1" applyBorder="1"/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 Current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'5.PERFORMANCE'!$D$9</c:f>
              <c:strCache>
                <c:ptCount val="1"/>
                <c:pt idx="0">
                  <c:v>Current I'2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'5.PERFORMANCE'!$D$10:$D$70</c:f>
              <c:numCache>
                <c:formatCode>General</c:formatCode>
                <c:ptCount val="61"/>
                <c:pt idx="0">
                  <c:v>75.465398795809051</c:v>
                </c:pt>
                <c:pt idx="1">
                  <c:v>75.449064613637233</c:v>
                </c:pt>
                <c:pt idx="2">
                  <c:v>75.431957348460571</c:v>
                </c:pt>
                <c:pt idx="3">
                  <c:v>75.414025543691722</c:v>
                </c:pt>
                <c:pt idx="4">
                  <c:v>75.395213325103171</c:v>
                </c:pt>
                <c:pt idx="5">
                  <c:v>75.37545993488915</c:v>
                </c:pt>
                <c:pt idx="6">
                  <c:v>75.354699207234475</c:v>
                </c:pt>
                <c:pt idx="7">
                  <c:v>75.33285897684388</c:v>
                </c:pt>
                <c:pt idx="8">
                  <c:v>75.309860410455912</c:v>
                </c:pt>
                <c:pt idx="9">
                  <c:v>75.285617249666075</c:v>
                </c:pt>
                <c:pt idx="10">
                  <c:v>75.260034951357653</c:v>
                </c:pt>
                <c:pt idx="11">
                  <c:v>75.233009709614223</c:v>
                </c:pt>
                <c:pt idx="12">
                  <c:v>75.204427340079974</c:v>
                </c:pt>
                <c:pt idx="13">
                  <c:v>75.174162004231334</c:v>
                </c:pt>
                <c:pt idx="14">
                  <c:v>75.142074746793881</c:v>
                </c:pt>
                <c:pt idx="15">
                  <c:v>75.108011814410077</c:v>
                </c:pt>
                <c:pt idx="16">
                  <c:v>75.07180271742422</c:v>
                </c:pt>
                <c:pt idx="17">
                  <c:v>75.033257989030986</c:v>
                </c:pt>
                <c:pt idx="18">
                  <c:v>74.992166586691141</c:v>
                </c:pt>
                <c:pt idx="19">
                  <c:v>74.948292869216985</c:v>
                </c:pt>
                <c:pt idx="20">
                  <c:v>74.901373068711365</c:v>
                </c:pt>
                <c:pt idx="21">
                  <c:v>74.851111158890433</c:v>
                </c:pt>
                <c:pt idx="22">
                  <c:v>74.797173999300753</c:v>
                </c:pt>
                <c:pt idx="23">
                  <c:v>74.739185607348318</c:v>
                </c:pt>
                <c:pt idx="24">
                  <c:v>74.676720375309628</c:v>
                </c:pt>
                <c:pt idx="25">
                  <c:v>74.609295005516586</c:v>
                </c:pt>
                <c:pt idx="26">
                  <c:v>74.53635888095242</c:v>
                </c:pt>
                <c:pt idx="27">
                  <c:v>74.457282516911803</c:v>
                </c:pt>
                <c:pt idx="28">
                  <c:v>74.371343647280014</c:v>
                </c:pt>
                <c:pt idx="29">
                  <c:v>74.277710379794087</c:v>
                </c:pt>
                <c:pt idx="30">
                  <c:v>74.175420699445951</c:v>
                </c:pt>
                <c:pt idx="31">
                  <c:v>74.063357395810669</c:v>
                </c:pt>
                <c:pt idx="32">
                  <c:v>73.940217221823701</c:v>
                </c:pt>
                <c:pt idx="33">
                  <c:v>73.804472735281578</c:v>
                </c:pt>
                <c:pt idx="34">
                  <c:v>73.654324797917923</c:v>
                </c:pt>
                <c:pt idx="35">
                  <c:v>73.487643065172605</c:v>
                </c:pt>
                <c:pt idx="36">
                  <c:v>73.301890928979873</c:v>
                </c:pt>
                <c:pt idx="37">
                  <c:v>73.094030185411967</c:v>
                </c:pt>
                <c:pt idx="38">
                  <c:v>72.860399059137151</c:v>
                </c:pt>
                <c:pt idx="39">
                  <c:v>72.596554940743061</c:v>
                </c:pt>
                <c:pt idx="40">
                  <c:v>72.29707001119705</c:v>
                </c:pt>
                <c:pt idx="41">
                  <c:v>71.955263448752618</c:v>
                </c:pt>
                <c:pt idx="42">
                  <c:v>71.562847569811595</c:v>
                </c:pt>
                <c:pt idx="43">
                  <c:v>71.109456226326628</c:v>
                </c:pt>
                <c:pt idx="44">
                  <c:v>70.582010895782972</c:v>
                </c:pt>
                <c:pt idx="45">
                  <c:v>69.963861518302778</c:v>
                </c:pt>
                <c:pt idx="46">
                  <c:v>69.233613078275823</c:v>
                </c:pt>
                <c:pt idx="47">
                  <c:v>68.363512574118232</c:v>
                </c:pt>
                <c:pt idx="48">
                  <c:v>67.31722199696199</c:v>
                </c:pt>
                <c:pt idx="49">
                  <c:v>66.046741434164446</c:v>
                </c:pt>
                <c:pt idx="50">
                  <c:v>64.48818162865669</c:v>
                </c:pt>
                <c:pt idx="51">
                  <c:v>62.556051915052713</c:v>
                </c:pt>
                <c:pt idx="52">
                  <c:v>60.135826395888671</c:v>
                </c:pt>
                <c:pt idx="53">
                  <c:v>57.075025699078807</c:v>
                </c:pt>
                <c:pt idx="54">
                  <c:v>53.174452573821341</c:v>
                </c:pt>
                <c:pt idx="55">
                  <c:v>48.184574997504548</c:v>
                </c:pt>
                <c:pt idx="56">
                  <c:v>41.818657606229884</c:v>
                </c:pt>
                <c:pt idx="57">
                  <c:v>33.803571045886827</c:v>
                </c:pt>
                <c:pt idx="58">
                  <c:v>23.992188289309095</c:v>
                </c:pt>
                <c:pt idx="59">
                  <c:v>12.531959097131995</c:v>
                </c:pt>
                <c:pt idx="60">
                  <c:v>7.6624503173364272E-13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</a:t>
                </a:r>
                <a:r>
                  <a:rPr lang="en-US"/>
                  <a:t>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Torque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'5.PERFORMANCE'!$E$9</c:f>
              <c:strCache>
                <c:ptCount val="1"/>
                <c:pt idx="0">
                  <c:v>Torque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5"/>
              <c:layout>
                <c:manualLayout>
                  <c:x val="-6.9066797130820506E-2"/>
                  <c:y val="-5.4834205286215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33BC36-F91D-47FE-A7BB-A828C73FCC31}" type="YVALUE">
                      <a:rPr lang="en-US" sz="1600"/>
                      <a:pPr>
                        <a:defRPr/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17317673172655"/>
                      <c:h val="0.198967089242389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436-4A5A-93A2-9DCDBA4D88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'5.PERFORMANCE'!$E$10:$E$70</c:f>
              <c:numCache>
                <c:formatCode>General</c:formatCode>
                <c:ptCount val="61"/>
                <c:pt idx="0">
                  <c:v>26.97013062312142</c:v>
                </c:pt>
                <c:pt idx="1">
                  <c:v>27.415379729444226</c:v>
                </c:pt>
                <c:pt idx="2">
                  <c:v>27.875413488387778</c:v>
                </c:pt>
                <c:pt idx="3">
                  <c:v>28.350971746181642</c:v>
                </c:pt>
                <c:pt idx="4">
                  <c:v>28.84284387254878</c:v>
                </c:pt>
                <c:pt idx="5">
                  <c:v>29.351872908987286</c:v>
                </c:pt>
                <c:pt idx="6">
                  <c:v>29.878960133167269</c:v>
                </c:pt>
                <c:pt idx="7">
                  <c:v>30.425070087807068</c:v>
                </c:pt>
                <c:pt idx="8">
                  <c:v>30.991236128723791</c:v>
                </c:pt>
                <c:pt idx="9">
                  <c:v>31.578566553991568</c:v>
                </c:pt>
                <c:pt idx="10">
                  <c:v>32.188251384422387</c:v>
                </c:pt>
                <c:pt idx="11">
                  <c:v>32.821569875066636</c:v>
                </c:pt>
                <c:pt idx="12">
                  <c:v>33.479898848293814</c:v>
                </c:pt>
                <c:pt idx="13">
                  <c:v>34.164721951461544</c:v>
                </c:pt>
                <c:pt idx="14">
                  <c:v>34.877639956446117</c:v>
                </c:pt>
                <c:pt idx="15">
                  <c:v>35.620382234649973</c:v>
                </c:pt>
                <c:pt idx="16">
                  <c:v>36.394819559807715</c:v>
                </c:pt>
                <c:pt idx="17">
                  <c:v>37.202978412296972</c:v>
                </c:pt>
                <c:pt idx="18">
                  <c:v>38.047056983053899</c:v>
                </c:pt>
                <c:pt idx="19">
                  <c:v>38.929443102935601</c:v>
                </c:pt>
                <c:pt idx="20">
                  <c:v>39.852734354779507</c:v>
                </c:pt>
                <c:pt idx="21">
                  <c:v>40.819760660750035</c:v>
                </c:pt>
                <c:pt idx="22">
                  <c:v>41.833609676976423</c:v>
                </c:pt>
                <c:pt idx="23">
                  <c:v>42.897655370897148</c:v>
                </c:pt>
                <c:pt idx="24">
                  <c:v>44.015590203675401</c:v>
                </c:pt>
                <c:pt idx="25">
                  <c:v>45.191461389455966</c:v>
                </c:pt>
                <c:pt idx="26">
                  <c:v>46.429711752997676</c:v>
                </c:pt>
                <c:pt idx="27">
                  <c:v>47.735225753639142</c:v>
                </c:pt>
                <c:pt idx="28">
                  <c:v>49.113381280419397</c:v>
                </c:pt>
                <c:pt idx="29">
                  <c:v>50.570107840322777</c:v>
                </c:pt>
                <c:pt idx="30">
                  <c:v>52.11195174275754</c:v>
                </c:pt>
                <c:pt idx="31">
                  <c:v>53.746148802676672</c:v>
                </c:pt>
                <c:pt idx="32">
                  <c:v>55.480704901492579</c:v>
                </c:pt>
                <c:pt idx="33">
                  <c:v>57.32448439517826</c:v>
                </c:pt>
                <c:pt idx="34">
                  <c:v>59.287305742319624</c:v>
                </c:pt>
                <c:pt idx="35">
                  <c:v>61.380042683680529</c:v>
                </c:pt>
                <c:pt idx="36">
                  <c:v>63.614727590620248</c:v>
                </c:pt>
                <c:pt idx="37">
                  <c:v>66.004650819581329</c:v>
                </c:pt>
                <c:pt idx="38">
                  <c:v>68.564445439656836</c:v>
                </c:pt>
                <c:pt idx="39">
                  <c:v>71.310139542922471</c:v>
                </c:pt>
                <c:pt idx="40">
                  <c:v>74.259146901063716</c:v>
                </c:pt>
                <c:pt idx="41">
                  <c:v>77.430148408546145</c:v>
                </c:pt>
                <c:pt idx="42">
                  <c:v>80.842787346452567</c:v>
                </c:pt>
                <c:pt idx="43">
                  <c:v>84.517054146445105</c:v>
                </c:pt>
                <c:pt idx="44">
                  <c:v>88.472159790584357</c:v>
                </c:pt>
                <c:pt idx="45">
                  <c:v>92.724572850944995</c:v>
                </c:pt>
                <c:pt idx="46">
                  <c:v>97.284693504991225</c:v>
                </c:pt>
                <c:pt idx="47">
                  <c:v>102.15131064272119</c:v>
                </c:pt>
                <c:pt idx="48">
                  <c:v>107.30246091596335</c:v>
                </c:pt>
                <c:pt idx="49">
                  <c:v>112.6804735321174</c:v>
                </c:pt>
                <c:pt idx="50">
                  <c:v>118.16771020298484</c:v>
                </c:pt>
                <c:pt idx="51">
                  <c:v>123.54771305950871</c:v>
                </c:pt>
                <c:pt idx="52">
                  <c:v>128.44438906749113</c:v>
                </c:pt>
                <c:pt idx="53">
                  <c:v>132.2308375685808</c:v>
                </c:pt>
                <c:pt idx="54">
                  <c:v>133.9039419333416</c:v>
                </c:pt>
                <c:pt idx="55">
                  <c:v>131.94247261397172</c:v>
                </c:pt>
                <c:pt idx="56">
                  <c:v>124.22778492309162</c:v>
                </c:pt>
                <c:pt idx="57">
                  <c:v>108.22870619888023</c:v>
                </c:pt>
                <c:pt idx="58">
                  <c:v>81.780221767882949</c:v>
                </c:pt>
                <c:pt idx="59">
                  <c:v>44.624821800976719</c:v>
                </c:pt>
                <c:pt idx="60">
                  <c:v>2.7804984047763515E-21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Torque</a:t>
                </a:r>
                <a:r>
                  <a:rPr lang="tr-TR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'5.PERFORMANCE'!$F$9</c:f>
              <c:strCache>
                <c:ptCount val="1"/>
                <c:pt idx="0">
                  <c:v>Power (kW)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'5.PERFORMANCE'!$F$10:$F$70</c:f>
              <c:numCache>
                <c:formatCode>General</c:formatCode>
                <c:ptCount val="61"/>
                <c:pt idx="0">
                  <c:v>0</c:v>
                </c:pt>
                <c:pt idx="1">
                  <c:v>0.14354659258899422</c:v>
                </c:pt>
                <c:pt idx="2">
                  <c:v>0.29191064743632283</c:v>
                </c:pt>
                <c:pt idx="3">
                  <c:v>0.4453360227996801</c:v>
                </c:pt>
                <c:pt idx="4">
                  <c:v>0.60408310945757737</c:v>
                </c:pt>
                <c:pt idx="5">
                  <c:v>0.76843023583313108</c:v>
                </c:pt>
                <c:pt idx="6">
                  <c:v>0.93867521651260599</c:v>
                </c:pt>
                <c:pt idx="7">
                  <c:v>1.1151370611827744</c:v>
                </c:pt>
                <c:pt idx="8">
                  <c:v>1.2981578633022031</c:v>
                </c:pt>
                <c:pt idx="9">
                  <c:v>1.4881048904537439</c:v>
                </c:pt>
                <c:pt idx="10">
                  <c:v>1.6853729013533809</c:v>
                </c:pt>
                <c:pt idx="11">
                  <c:v>1.890386717977879</c:v>
                </c:pt>
                <c:pt idx="12">
                  <c:v>2.1036040852945845</c:v>
                </c:pt>
                <c:pt idx="13">
                  <c:v>2.325518855717406</c:v>
                </c:pt>
                <c:pt idx="14">
                  <c:v>2.5566645407734891</c:v>
                </c:pt>
                <c:pt idx="15">
                  <c:v>2.7976182786609187</c:v>
                </c:pt>
                <c:pt idx="16">
                  <c:v>3.0490052735418138</c:v>
                </c:pt>
                <c:pt idx="17">
                  <c:v>3.3115037706990686</c:v>
                </c:pt>
                <c:pt idx="18">
                  <c:v>3.5858506412602309</c:v>
                </c:pt>
                <c:pt idx="19">
                  <c:v>3.8728476612499367</c:v>
                </c:pt>
                <c:pt idx="20">
                  <c:v>4.1733685824813618</c:v>
                </c:pt>
                <c:pt idx="21">
                  <c:v>4.4883671074587079</c:v>
                </c:pt>
                <c:pt idx="22">
                  <c:v>4.8188858972588404</c:v>
                </c:pt>
                <c:pt idx="23">
                  <c:v>5.1660667604950934</c:v>
                </c:pt>
                <c:pt idx="24">
                  <c:v>5.5311621930914203</c:v>
                </c:pt>
                <c:pt idx="25">
                  <c:v>5.9155484627542352</c:v>
                </c:pt>
                <c:pt idx="26">
                  <c:v>6.3207404585653979</c:v>
                </c:pt>
                <c:pt idx="27">
                  <c:v>6.7484085545287362</c:v>
                </c:pt>
                <c:pt idx="28">
                  <c:v>7.2003977650976019</c:v>
                </c:pt>
                <c:pt idx="29">
                  <c:v>7.6787494986494131</c:v>
                </c:pt>
                <c:pt idx="30">
                  <c:v>8.185726237963646</c:v>
                </c:pt>
                <c:pt idx="31">
                  <c:v>8.7238394889236996</c:v>
                </c:pt>
                <c:pt idx="32">
                  <c:v>9.2958813298406575</c:v>
                </c:pt>
                <c:pt idx="33">
                  <c:v>9.9049598475693106</c:v>
                </c:pt>
                <c:pt idx="34">
                  <c:v>10.554538636368184</c:v>
                </c:pt>
                <c:pt idx="35">
                  <c:v>11.248480318371255</c:v>
                </c:pt>
                <c:pt idx="36">
                  <c:v>11.991093651528509</c:v>
                </c:pt>
                <c:pt idx="37">
                  <c:v>12.787183110582635</c:v>
                </c:pt>
                <c:pt idx="38">
                  <c:v>13.642098679076661</c:v>
                </c:pt>
                <c:pt idx="39">
                  <c:v>14.561781683443034</c:v>
                </c:pt>
                <c:pt idx="40">
                  <c:v>15.552799357748468</c:v>
                </c:pt>
                <c:pt idx="41">
                  <c:v>16.622355669454823</c:v>
                </c:pt>
                <c:pt idx="42">
                  <c:v>17.778257477633613</c:v>
                </c:pt>
                <c:pt idx="43">
                  <c:v>19.028801209349126</c:v>
                </c:pt>
                <c:pt idx="44">
                  <c:v>20.382522397990286</c:v>
                </c:pt>
                <c:pt idx="45">
                  <c:v>21.847712765683529</c:v>
                </c:pt>
                <c:pt idx="46">
                  <c:v>23.431547345687825</c:v>
                </c:pt>
                <c:pt idx="47">
                  <c:v>25.138561553796436</c:v>
                </c:pt>
                <c:pt idx="48">
                  <c:v>26.968049834055709</c:v>
                </c:pt>
                <c:pt idx="49">
                  <c:v>28.909685407874065</c:v>
                </c:pt>
                <c:pt idx="50">
                  <c:v>30.936234188768733</c:v>
                </c:pt>
                <c:pt idx="51">
                  <c:v>32.991609955823648</c:v>
                </c:pt>
                <c:pt idx="52">
                  <c:v>34.971728921069136</c:v>
                </c:pt>
                <c:pt idx="53">
                  <c:v>36.695029463040612</c:v>
                </c:pt>
                <c:pt idx="54">
                  <c:v>37.860447623805022</c:v>
                </c:pt>
                <c:pt idx="55">
                  <c:v>37.996704410548219</c:v>
                </c:pt>
                <c:pt idx="56">
                  <c:v>36.42548900537097</c:v>
                </c:pt>
                <c:pt idx="57">
                  <c:v>32.300998288683374</c:v>
                </c:pt>
                <c:pt idx="58">
                  <c:v>24.835613911776097</c:v>
                </c:pt>
                <c:pt idx="59">
                  <c:v>13.785646213207373</c:v>
                </c:pt>
                <c:pt idx="60">
                  <c:v>8.7351933617635254E-22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Power</a:t>
                </a:r>
                <a:r>
                  <a:rPr lang="tr-TR" baseline="0"/>
                  <a:t>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Input Current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'5.PERFORMANCE'!$R$9</c:f>
              <c:strCache>
                <c:ptCount val="1"/>
                <c:pt idx="0">
                  <c:v>Current I'2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'5.PERFORMANCE'!$R$10:$R$70</c:f>
              <c:numCache>
                <c:formatCode>General</c:formatCode>
                <c:ptCount val="61"/>
                <c:pt idx="0">
                  <c:v>165.01596559719977</c:v>
                </c:pt>
                <c:pt idx="1">
                  <c:v>164.78311471706141</c:v>
                </c:pt>
                <c:pt idx="2">
                  <c:v>164.54001196120484</c:v>
                </c:pt>
                <c:pt idx="3">
                  <c:v>164.28603683237475</c:v>
                </c:pt>
                <c:pt idx="4">
                  <c:v>164.02052148010796</c:v>
                </c:pt>
                <c:pt idx="5">
                  <c:v>163.74274637011976</c:v>
                </c:pt>
                <c:pt idx="6">
                  <c:v>163.45193549565406</c:v>
                </c:pt>
                <c:pt idx="7">
                  <c:v>163.1472510763459</c:v>
                </c:pt>
                <c:pt idx="8">
                  <c:v>162.82778768306002</c:v>
                </c:pt>
                <c:pt idx="9">
                  <c:v>162.49256571910624</c:v>
                </c:pt>
                <c:pt idx="10">
                  <c:v>162.1405241790508</c:v>
                </c:pt>
                <c:pt idx="11">
                  <c:v>161.77051259589228</c:v>
                </c:pt>
                <c:pt idx="12">
                  <c:v>161.38128207547132</c:v>
                </c:pt>
                <c:pt idx="13">
                  <c:v>160.97147530344262</c:v>
                </c:pt>
                <c:pt idx="14">
                  <c:v>160.53961539473934</c:v>
                </c:pt>
                <c:pt idx="15">
                  <c:v>160.08409343796416</c:v>
                </c:pt>
                <c:pt idx="16">
                  <c:v>159.60315456729143</c:v>
                </c:pt>
                <c:pt idx="17">
                  <c:v>159.09488237198966</c:v>
                </c:pt>
                <c:pt idx="18">
                  <c:v>158.55718142828786</c:v>
                </c:pt>
                <c:pt idx="19">
                  <c:v>157.98775770973646</c:v>
                </c:pt>
                <c:pt idx="20">
                  <c:v>157.38409660019335</c:v>
                </c:pt>
                <c:pt idx="21">
                  <c:v>156.74343819789249</c:v>
                </c:pt>
                <c:pt idx="22">
                  <c:v>156.06274955960558</c:v>
                </c:pt>
                <c:pt idx="23">
                  <c:v>155.33869349072651</c:v>
                </c:pt>
                <c:pt idx="24">
                  <c:v>154.56759344046867</c:v>
                </c:pt>
                <c:pt idx="25">
                  <c:v>153.74539401191626</c:v>
                </c:pt>
                <c:pt idx="26">
                  <c:v>152.86761654560476</c:v>
                </c:pt>
                <c:pt idx="27">
                  <c:v>151.9293091846169</c:v>
                </c:pt>
                <c:pt idx="28">
                  <c:v>150.92499078200908</c:v>
                </c:pt>
                <c:pt idx="29">
                  <c:v>149.84858797249154</c:v>
                </c:pt>
                <c:pt idx="30">
                  <c:v>148.6933647067213</c:v>
                </c:pt>
                <c:pt idx="31">
                  <c:v>147.45184354854055</c:v>
                </c:pt>
                <c:pt idx="32">
                  <c:v>146.11571807756178</c:v>
                </c:pt>
                <c:pt idx="33">
                  <c:v>144.67575584213182</c:v>
                </c:pt>
                <c:pt idx="34">
                  <c:v>143.1216914992963</c:v>
                </c:pt>
                <c:pt idx="35">
                  <c:v>141.44211009781515</c:v>
                </c:pt>
                <c:pt idx="36">
                  <c:v>139.62432096004599</c:v>
                </c:pt>
                <c:pt idx="37">
                  <c:v>137.65422336840516</c:v>
                </c:pt>
                <c:pt idx="38">
                  <c:v>135.5161663531465</c:v>
                </c:pt>
                <c:pt idx="39">
                  <c:v>133.1928064263227</c:v>
                </c:pt>
                <c:pt idx="40">
                  <c:v>130.6649692551635</c:v>
                </c:pt>
                <c:pt idx="41">
                  <c:v>127.91152418585669</c:v>
                </c:pt>
                <c:pt idx="42">
                  <c:v>124.90928440268215</c:v>
                </c:pt>
                <c:pt idx="43">
                  <c:v>121.63295052117965</c:v>
                </c:pt>
                <c:pt idx="44">
                  <c:v>118.05512170566533</c:v>
                </c:pt>
                <c:pt idx="45">
                  <c:v>114.14640598895443</c:v>
                </c:pt>
                <c:pt idx="46">
                  <c:v>109.87567013214847</c:v>
                </c:pt>
                <c:pt idx="47">
                  <c:v>105.21047844897055</c:v>
                </c:pt>
                <c:pt idx="48">
                  <c:v>100.11777821898494</c:v>
                </c:pt>
                <c:pt idx="49">
                  <c:v>94.564894356134516</c:v>
                </c:pt>
                <c:pt idx="50">
                  <c:v>88.520894388254689</c:v>
                </c:pt>
                <c:pt idx="51">
                  <c:v>81.958371727477285</c:v>
                </c:pt>
                <c:pt idx="52">
                  <c:v>74.855664882669373</c:v>
                </c:pt>
                <c:pt idx="53">
                  <c:v>67.199477053977844</c:v>
                </c:pt>
                <c:pt idx="54">
                  <c:v>58.987781266878805</c:v>
                </c:pt>
                <c:pt idx="55">
                  <c:v>50.232793602147702</c:v>
                </c:pt>
                <c:pt idx="56">
                  <c:v>40.96368393119851</c:v>
                </c:pt>
                <c:pt idx="57">
                  <c:v>31.228595497195911</c:v>
                </c:pt>
                <c:pt idx="58">
                  <c:v>21.095498782043901</c:v>
                </c:pt>
                <c:pt idx="59">
                  <c:v>10.651451324895682</c:v>
                </c:pt>
                <c:pt idx="60">
                  <c:v>6.4304089401171402E-5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</a:t>
                </a:r>
                <a:r>
                  <a:rPr lang="en-US"/>
                  <a:t>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Torque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'5.PERFORMANCE'!$S$9</c:f>
              <c:strCache>
                <c:ptCount val="1"/>
                <c:pt idx="0">
                  <c:v>Torque (Nm)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-0.13813359426164101"/>
                  <c:y val="-3.65558170312579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2D7530-5DF3-4A6C-8ECC-7F83E3485B94}" type="YVALUE">
                      <a:rPr lang="en-US" sz="1600"/>
                      <a:pPr>
                        <a:defRPr/>
                      </a:pPr>
                      <a:t>[Y DEĞERİ]</a:t>
                    </a:fld>
                    <a:endParaRPr lang="tr-T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26543926336561"/>
                      <c:h val="0.113669436574942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714-4B9C-9086-1A66E9525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'5.PERFORMANCE'!$S$10:$S$70</c:f>
              <c:numCache>
                <c:formatCode>General</c:formatCode>
                <c:ptCount val="61"/>
                <c:pt idx="0">
                  <c:v>153.66264514243787</c:v>
                </c:pt>
                <c:pt idx="1">
                  <c:v>155.82639686961983</c:v>
                </c:pt>
                <c:pt idx="2">
                  <c:v>158.04569866493</c:v>
                </c:pt>
                <c:pt idx="3">
                  <c:v>160.3223519859192</c:v>
                </c:pt>
                <c:pt idx="4">
                  <c:v>162.65820479815815</c:v>
                </c:pt>
                <c:pt idx="5">
                  <c:v>165.05514873636292</c:v>
                </c:pt>
                <c:pt idx="6">
                  <c:v>167.51511526897028</c:v>
                </c:pt>
                <c:pt idx="7">
                  <c:v>170.04007066475882</c:v>
                </c:pt>
                <c:pt idx="8">
                  <c:v>172.63200952218043</c:v>
                </c:pt>
                <c:pt idx="9">
                  <c:v>175.29294657694533</c:v>
                </c:pt>
                <c:pt idx="10">
                  <c:v>178.02490644969117</c:v>
                </c:pt>
                <c:pt idx="11">
                  <c:v>180.82991093159859</c:v>
                </c:pt>
                <c:pt idx="12">
                  <c:v>183.70996332958993</c:v>
                </c:pt>
                <c:pt idx="13">
                  <c:v>186.66702930187279</c:v>
                </c:pt>
                <c:pt idx="14">
                  <c:v>189.70301350621486</c:v>
                </c:pt>
                <c:pt idx="15">
                  <c:v>192.81973125404619</c:v>
                </c:pt>
                <c:pt idx="16">
                  <c:v>196.01887420922671</c:v>
                </c:pt>
                <c:pt idx="17">
                  <c:v>199.3019689862665</c:v>
                </c:pt>
                <c:pt idx="18">
                  <c:v>202.6703272832346</c:v>
                </c:pt>
                <c:pt idx="19">
                  <c:v>206.12498592281864</c:v>
                </c:pt>
                <c:pt idx="20">
                  <c:v>209.66663486311003</c:v>
                </c:pt>
                <c:pt idx="21">
                  <c:v>213.29553086853764</c:v>
                </c:pt>
                <c:pt idx="22">
                  <c:v>217.01139409039723</c:v>
                </c:pt>
                <c:pt idx="23">
                  <c:v>220.8132842836697</c:v>
                </c:pt>
                <c:pt idx="24">
                  <c:v>224.69945276894319</c:v>
                </c:pt>
                <c:pt idx="25">
                  <c:v>228.66716552083702</c:v>
                </c:pt>
                <c:pt idx="26">
                  <c:v>232.71249191231874</c:v>
                </c:pt>
                <c:pt idx="27">
                  <c:v>236.83005265315984</c:v>
                </c:pt>
                <c:pt idx="28">
                  <c:v>241.01271931801676</c:v>
                </c:pt>
                <c:pt idx="29">
                  <c:v>245.25125655772953</c:v>
                </c:pt>
                <c:pt idx="30">
                  <c:v>249.53389662816448</c:v>
                </c:pt>
                <c:pt idx="31">
                  <c:v>253.84583427201846</c:v>
                </c:pt>
                <c:pt idx="32">
                  <c:v>258.16862829416522</c:v>
                </c:pt>
                <c:pt idx="33">
                  <c:v>262.47949446480015</c:v>
                </c:pt>
                <c:pt idx="34">
                  <c:v>266.75047281325715</c:v>
                </c:pt>
                <c:pt idx="35">
                  <c:v>270.94745117746612</c:v>
                </c:pt>
                <c:pt idx="36">
                  <c:v>275.02902642203753</c:v>
                </c:pt>
                <c:pt idx="37">
                  <c:v>278.94518559471629</c:v>
                </c:pt>
                <c:pt idx="38">
                  <c:v>282.63579228333202</c:v>
                </c:pt>
                <c:pt idx="39">
                  <c:v>286.02886974644747</c:v>
                </c:pt>
                <c:pt idx="40">
                  <c:v>289.03868366669741</c:v>
                </c:pt>
                <c:pt idx="41">
                  <c:v>291.56364583491444</c:v>
                </c:pt>
                <c:pt idx="42">
                  <c:v>293.48408859031724</c:v>
                </c:pt>
                <c:pt idx="43">
                  <c:v>294.66000194928938</c:v>
                </c:pt>
                <c:pt idx="44">
                  <c:v>294.92888505938481</c:v>
                </c:pt>
                <c:pt idx="45">
                  <c:v>294.10394486833195</c:v>
                </c:pt>
                <c:pt idx="46">
                  <c:v>291.97298047871874</c:v>
                </c:pt>
                <c:pt idx="47">
                  <c:v>288.29842115142287</c:v>
                </c:pt>
                <c:pt idx="48">
                  <c:v>282.81913246364439</c:v>
                </c:pt>
                <c:pt idx="49">
                  <c:v>275.2547507749195</c:v>
                </c:pt>
                <c:pt idx="50">
                  <c:v>265.3134162053293</c:v>
                </c:pt>
                <c:pt idx="51">
                  <c:v>252.70379209757689</c:v>
                </c:pt>
                <c:pt idx="52">
                  <c:v>237.15210429103411</c:v>
                </c:pt>
                <c:pt idx="53">
                  <c:v>218.42451090932803</c:v>
                </c:pt>
                <c:pt idx="54">
                  <c:v>196.35433648874545</c:v>
                </c:pt>
                <c:pt idx="55">
                  <c:v>170.87254322964679</c:v>
                </c:pt>
                <c:pt idx="56">
                  <c:v>142.03835924454313</c:v>
                </c:pt>
                <c:pt idx="57">
                  <c:v>110.06551628623181</c:v>
                </c:pt>
                <c:pt idx="58">
                  <c:v>75.33854458340889</c:v>
                </c:pt>
                <c:pt idx="59">
                  <c:v>38.41361676366062</c:v>
                </c:pt>
                <c:pt idx="60">
                  <c:v>2.3334234608356384E-4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Torque</a:t>
                </a:r>
                <a:r>
                  <a:rPr lang="tr-TR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</a:t>
            </a:r>
            <a:r>
              <a:rPr lang="en-US"/>
              <a:t>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'5.PERFORMANCE'!$F$9</c:f>
              <c:strCache>
                <c:ptCount val="1"/>
                <c:pt idx="0">
                  <c:v>Power (kW)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'5.PERFORMANCE'!$B$10:$B$70</c:f>
              <c:numCache>
                <c:formatCode>General</c:formatCode>
                <c:ptCount val="6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</c:numCache>
            </c:numRef>
          </c:xVal>
          <c:yVal>
            <c:numRef>
              <c:f>'5.PERFORMANCE'!$T$10:$T$70</c:f>
              <c:numCache>
                <c:formatCode>General</c:formatCode>
                <c:ptCount val="61"/>
                <c:pt idx="0">
                  <c:v>0</c:v>
                </c:pt>
                <c:pt idx="1">
                  <c:v>0.81590510606827538</c:v>
                </c:pt>
                <c:pt idx="2">
                  <c:v>1.6550506861907011</c:v>
                </c:pt>
                <c:pt idx="3">
                  <c:v>2.5183376160260038</c:v>
                </c:pt>
                <c:pt idx="4">
                  <c:v>3.4067054749333177</c:v>
                </c:pt>
                <c:pt idx="5">
                  <c:v>4.3211336892277368</c:v>
                </c:pt>
                <c:pt idx="6">
                  <c:v>5.2626425549424436</c:v>
                </c:pt>
                <c:pt idx="7">
                  <c:v>6.2322940961901159</c:v>
                </c:pt>
                <c:pt idx="8">
                  <c:v>7.2311927051910025</c:v>
                </c:pt>
                <c:pt idx="9">
                  <c:v>8.2604854978835913</c:v>
                </c:pt>
                <c:pt idx="10">
                  <c:v>9.3213623043059997</c:v>
                </c:pt>
                <c:pt idx="11">
                  <c:v>10.41505519508679</c:v>
                </c:pt>
                <c:pt idx="12">
                  <c:v>11.542837423749798</c:v>
                </c:pt>
                <c:pt idx="13">
                  <c:v>12.706021638314207</c:v>
                </c:pt>
                <c:pt idx="14">
                  <c:v>13.905957183882631</c:v>
                </c:pt>
                <c:pt idx="15">
                  <c:v>15.144026279371746</c:v>
                </c:pt>
                <c:pt idx="16">
                  <c:v>16.421638804817292</c:v>
                </c:pt>
                <c:pt idx="17">
                  <c:v>17.740225379041675</c:v>
                </c:pt>
                <c:pt idx="18">
                  <c:v>19.101228338809467</c:v>
                </c:pt>
                <c:pt idx="19">
                  <c:v>20.506090147386839</c:v>
                </c:pt>
                <c:pt idx="20">
                  <c:v>21.956238659628006</c:v>
                </c:pt>
                <c:pt idx="21">
                  <c:v>23.45306854870465</c:v>
                </c:pt>
                <c:pt idx="22">
                  <c:v>24.997918052054615</c:v>
                </c:pt>
                <c:pt idx="23">
                  <c:v>26.592040015956769</c:v>
                </c:pt>
                <c:pt idx="24">
                  <c:v>28.236566003382343</c:v>
                </c:pt>
                <c:pt idx="25">
                  <c:v>29.932461971560951</c:v>
                </c:pt>
                <c:pt idx="26">
                  <c:v>31.680473716246969</c:v>
                </c:pt>
                <c:pt idx="27">
                  <c:v>33.48105991040029</c:v>
                </c:pt>
                <c:pt idx="28">
                  <c:v>35.334310126788417</c:v>
                </c:pt>
                <c:pt idx="29">
                  <c:v>37.239844717795719</c:v>
                </c:pt>
                <c:pt idx="30">
                  <c:v>39.196692823433821</c:v>
                </c:pt>
                <c:pt idx="31">
                  <c:v>41.203144084822846</c:v>
                </c:pt>
                <c:pt idx="32">
                  <c:v>43.256568855269514</c:v>
                </c:pt>
                <c:pt idx="33">
                  <c:v>45.353200834071842</c:v>
                </c:pt>
                <c:pt idx="34">
                  <c:v>47.48787512479818</c:v>
                </c:pt>
                <c:pt idx="35">
                  <c:v>49.653713790800396</c:v>
                </c:pt>
                <c:pt idx="36">
                  <c:v>51.841750135885576</c:v>
                </c:pt>
                <c:pt idx="37">
                  <c:v>54.040482325480461</c:v>
                </c:pt>
                <c:pt idx="38">
                  <c:v>56.23534681632696</c:v>
                </c:pt>
                <c:pt idx="39">
                  <c:v>58.408102734152024</c:v>
                </c:pt>
                <c:pt idx="40">
                  <c:v>60.536120347370712</c:v>
                </c:pt>
                <c:pt idx="41">
                  <c:v>62.591570866936273</c:v>
                </c:pt>
                <c:pt idx="42">
                  <c:v>64.540521966258567</c:v>
                </c:pt>
                <c:pt idx="43">
                  <c:v>66.341954982529316</c:v>
                </c:pt>
                <c:pt idx="44">
                  <c:v>67.946737366492727</c:v>
                </c:pt>
                <c:pt idx="45">
                  <c:v>69.296609444259687</c:v>
                </c:pt>
                <c:pt idx="46">
                  <c:v>70.323279739763848</c:v>
                </c:pt>
                <c:pt idx="47">
                  <c:v>70.947769151249645</c:v>
                </c:pt>
                <c:pt idx="48">
                  <c:v>71.0802007073939</c:v>
                </c:pt>
                <c:pt idx="49">
                  <c:v>70.620294736847754</c:v>
                </c:pt>
                <c:pt idx="50">
                  <c:v>69.458889937456149</c:v>
                </c:pt>
                <c:pt idx="51">
                  <c:v>67.480852026982546</c:v>
                </c:pt>
                <c:pt idx="52">
                  <c:v>64.569726747419679</c:v>
                </c:pt>
                <c:pt idx="53">
                  <c:v>60.614407430574154</c:v>
                </c:pt>
                <c:pt idx="54">
                  <c:v>55.517880691218679</c:v>
                </c:pt>
                <c:pt idx="55">
                  <c:v>49.207759930125754</c:v>
                </c:pt>
                <c:pt idx="56">
                  <c:v>41.647822153523101</c:v>
                </c:pt>
                <c:pt idx="57">
                  <c:v>32.849196650947391</c:v>
                </c:pt>
                <c:pt idx="58">
                  <c:v>22.879358425553832</c:v>
                </c:pt>
                <c:pt idx="59">
                  <c:v>11.866860395215443</c:v>
                </c:pt>
                <c:pt idx="60">
                  <c:v>7.3306660022753132E-5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4-45C7-8276-34E9BE7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Power</a:t>
                </a:r>
                <a:r>
                  <a:rPr lang="tr-TR" baseline="0"/>
                  <a:t>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494852</xdr:colOff>
      <xdr:row>24</xdr:row>
      <xdr:rowOff>33170</xdr:rowOff>
    </xdr:from>
    <xdr:to>
      <xdr:col>11</xdr:col>
      <xdr:colOff>62213</xdr:colOff>
      <xdr:row>43</xdr:row>
      <xdr:rowOff>167639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CDC401B-0215-132E-6C43-B5F08F463F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35"/>
        <a:stretch/>
      </xdr:blipFill>
      <xdr:spPr>
        <a:xfrm>
          <a:off x="4286923" y="5645076"/>
          <a:ext cx="5923337" cy="4303057"/>
        </a:xfrm>
        <a:prstGeom prst="rect">
          <a:avLst/>
        </a:prstGeom>
      </xdr:spPr>
    </xdr:pic>
    <xdr:clientData/>
  </xdr:twoCellAnchor>
  <xdr:twoCellAnchor editAs="oneCell">
    <xdr:from>
      <xdr:col>5</xdr:col>
      <xdr:colOff>32271</xdr:colOff>
      <xdr:row>3</xdr:row>
      <xdr:rowOff>134471</xdr:rowOff>
    </xdr:from>
    <xdr:to>
      <xdr:col>11</xdr:col>
      <xdr:colOff>35771</xdr:colOff>
      <xdr:row>22</xdr:row>
      <xdr:rowOff>8197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486621C1-4A53-D7CB-15A2-E31572EB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942" y="788895"/>
          <a:ext cx="5749876" cy="430229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4930</xdr:colOff>
      <xdr:row>3</xdr:row>
      <xdr:rowOff>143435</xdr:rowOff>
    </xdr:from>
    <xdr:to>
      <xdr:col>24</xdr:col>
      <xdr:colOff>20809</xdr:colOff>
      <xdr:row>22</xdr:row>
      <xdr:rowOff>22352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1E714EC-EEFB-FD06-58CB-DB568911B8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2" r="7423"/>
        <a:stretch/>
      </xdr:blipFill>
      <xdr:spPr>
        <a:xfrm>
          <a:off x="10816365" y="797859"/>
          <a:ext cx="7331079" cy="43074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182881</xdr:colOff>
      <xdr:row>12</xdr:row>
      <xdr:rowOff>152400</xdr:rowOff>
    </xdr:from>
    <xdr:to>
      <xdr:col>10</xdr:col>
      <xdr:colOff>167640</xdr:colOff>
      <xdr:row>20</xdr:row>
      <xdr:rowOff>37185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AF5F0F4-8C2E-11B5-0115-4C7B5E86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9641" y="2956560"/>
          <a:ext cx="3825239" cy="168310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6</xdr:row>
      <xdr:rowOff>114300</xdr:rowOff>
    </xdr:from>
    <xdr:to>
      <xdr:col>5</xdr:col>
      <xdr:colOff>160020</xdr:colOff>
      <xdr:row>8</xdr:row>
      <xdr:rowOff>129540</xdr:rowOff>
    </xdr:to>
    <xdr:sp macro="" textlink="">
      <xdr:nvSpPr>
        <xdr:cNvPr id="5" name="Ok: Sağ 4">
          <a:extLst>
            <a:ext uri="{FF2B5EF4-FFF2-40B4-BE49-F238E27FC236}">
              <a16:creationId xmlns:a16="http://schemas.microsoft.com/office/drawing/2014/main" id="{7EB6652B-98A1-93E4-355A-D15FF5DF8C23}"/>
            </a:ext>
          </a:extLst>
        </xdr:cNvPr>
        <xdr:cNvSpPr/>
      </xdr:nvSpPr>
      <xdr:spPr>
        <a:xfrm>
          <a:off x="4213860" y="1424940"/>
          <a:ext cx="502920" cy="472440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4</xdr:col>
      <xdr:colOff>251460</xdr:colOff>
      <xdr:row>15</xdr:row>
      <xdr:rowOff>160020</xdr:rowOff>
    </xdr:from>
    <xdr:to>
      <xdr:col>5</xdr:col>
      <xdr:colOff>144780</xdr:colOff>
      <xdr:row>17</xdr:row>
      <xdr:rowOff>175260</xdr:rowOff>
    </xdr:to>
    <xdr:sp macro="" textlink="">
      <xdr:nvSpPr>
        <xdr:cNvPr id="6" name="Ok: Sağ 5">
          <a:extLst>
            <a:ext uri="{FF2B5EF4-FFF2-40B4-BE49-F238E27FC236}">
              <a16:creationId xmlns:a16="http://schemas.microsoft.com/office/drawing/2014/main" id="{830FF2DB-F1A4-29BB-8227-6B5FA72633E9}"/>
            </a:ext>
          </a:extLst>
        </xdr:cNvPr>
        <xdr:cNvSpPr/>
      </xdr:nvSpPr>
      <xdr:spPr>
        <a:xfrm>
          <a:off x="4198620" y="3543300"/>
          <a:ext cx="502920" cy="472440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 editAs="oneCell">
    <xdr:from>
      <xdr:col>5</xdr:col>
      <xdr:colOff>281940</xdr:colOff>
      <xdr:row>3</xdr:row>
      <xdr:rowOff>243840</xdr:rowOff>
    </xdr:from>
    <xdr:to>
      <xdr:col>10</xdr:col>
      <xdr:colOff>563936</xdr:colOff>
      <xdr:row>11</xdr:row>
      <xdr:rowOff>220980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987C51D6-0323-8BBA-5FE0-6521E85F5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906780"/>
          <a:ext cx="4122476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83820</xdr:rowOff>
    </xdr:from>
    <xdr:to>
      <xdr:col>14</xdr:col>
      <xdr:colOff>5608</xdr:colOff>
      <xdr:row>9</xdr:row>
      <xdr:rowOff>68580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ABBE41D-A3B7-4078-A6F9-A8254018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240" y="1226820"/>
          <a:ext cx="4272808" cy="86106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9</xdr:row>
      <xdr:rowOff>190500</xdr:rowOff>
    </xdr:from>
    <xdr:to>
      <xdr:col>11</xdr:col>
      <xdr:colOff>560487</xdr:colOff>
      <xdr:row>12</xdr:row>
      <xdr:rowOff>38174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8624D0D-149D-7558-31EF-5ED4275C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7860" y="2095500"/>
          <a:ext cx="2991267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11</xdr:row>
      <xdr:rowOff>114300</xdr:rowOff>
    </xdr:from>
    <xdr:to>
      <xdr:col>9</xdr:col>
      <xdr:colOff>377389</xdr:colOff>
      <xdr:row>15</xdr:row>
      <xdr:rowOff>28691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824DF3E-18E5-ADED-8277-91E68385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7880" y="2476500"/>
          <a:ext cx="1428949" cy="828791"/>
        </a:xfrm>
        <a:prstGeom prst="rect">
          <a:avLst/>
        </a:prstGeom>
      </xdr:spPr>
    </xdr:pic>
    <xdr:clientData/>
  </xdr:twoCellAnchor>
  <xdr:twoCellAnchor editAs="oneCell">
    <xdr:from>
      <xdr:col>6</xdr:col>
      <xdr:colOff>586740</xdr:colOff>
      <xdr:row>15</xdr:row>
      <xdr:rowOff>7620</xdr:rowOff>
    </xdr:from>
    <xdr:to>
      <xdr:col>9</xdr:col>
      <xdr:colOff>358363</xdr:colOff>
      <xdr:row>18</xdr:row>
      <xdr:rowOff>102974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6F4BD18-C0DE-A1C9-63FF-FFCB5FD2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7380" y="3284220"/>
          <a:ext cx="1600423" cy="743054"/>
        </a:xfrm>
        <a:prstGeom prst="rect">
          <a:avLst/>
        </a:prstGeom>
      </xdr:spPr>
    </xdr:pic>
    <xdr:clientData/>
  </xdr:twoCellAnchor>
  <xdr:twoCellAnchor editAs="oneCell">
    <xdr:from>
      <xdr:col>14</xdr:col>
      <xdr:colOff>563881</xdr:colOff>
      <xdr:row>5</xdr:row>
      <xdr:rowOff>144780</xdr:rowOff>
    </xdr:from>
    <xdr:to>
      <xdr:col>21</xdr:col>
      <xdr:colOff>594361</xdr:colOff>
      <xdr:row>10</xdr:row>
      <xdr:rowOff>136812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D5FA200E-2FEF-7F0E-0019-E2486127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1321" y="1287780"/>
          <a:ext cx="4297680" cy="10969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1</xdr:rowOff>
    </xdr:from>
    <xdr:to>
      <xdr:col>19</xdr:col>
      <xdr:colOff>257551</xdr:colOff>
      <xdr:row>14</xdr:row>
      <xdr:rowOff>38101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DF7986E2-1969-B159-3241-6CB5C352C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63815"/>
        <a:stretch/>
      </xdr:blipFill>
      <xdr:spPr>
        <a:xfrm>
          <a:off x="10607040" y="2362201"/>
          <a:ext cx="2695951" cy="723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76201</xdr:colOff>
      <xdr:row>17</xdr:row>
      <xdr:rowOff>129540</xdr:rowOff>
    </xdr:from>
    <xdr:to>
      <xdr:col>17</xdr:col>
      <xdr:colOff>487681</xdr:colOff>
      <xdr:row>21</xdr:row>
      <xdr:rowOff>95529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1965BCE8-E31C-DCC3-BAFC-EB1871CEA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4308" t="65134" r="15206"/>
        <a:stretch/>
      </xdr:blipFill>
      <xdr:spPr>
        <a:xfrm>
          <a:off x="10683241" y="3870960"/>
          <a:ext cx="1630680" cy="697509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</xdr:colOff>
      <xdr:row>14</xdr:row>
      <xdr:rowOff>30480</xdr:rowOff>
    </xdr:from>
    <xdr:to>
      <xdr:col>19</xdr:col>
      <xdr:colOff>292259</xdr:colOff>
      <xdr:row>17</xdr:row>
      <xdr:rowOff>109766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5109FA5-E86B-5DAF-4568-531041EA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3720" y="3078480"/>
          <a:ext cx="2623979" cy="772706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20</xdr:row>
      <xdr:rowOff>38100</xdr:rowOff>
    </xdr:from>
    <xdr:to>
      <xdr:col>12</xdr:col>
      <xdr:colOff>99507</xdr:colOff>
      <xdr:row>24</xdr:row>
      <xdr:rowOff>11528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5A16E428-E704-3CCA-50E0-EE78BFC84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76900" y="4328160"/>
          <a:ext cx="3200847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18</xdr:row>
      <xdr:rowOff>38100</xdr:rowOff>
    </xdr:from>
    <xdr:to>
      <xdr:col>9</xdr:col>
      <xdr:colOff>466950</xdr:colOff>
      <xdr:row>20</xdr:row>
      <xdr:rowOff>139130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5F858224-8FB7-F78C-FD68-EAA60F9E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6440" y="3962400"/>
          <a:ext cx="1609950" cy="466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394446</xdr:colOff>
      <xdr:row>7</xdr:row>
      <xdr:rowOff>176606</xdr:rowOff>
    </xdr:from>
    <xdr:to>
      <xdr:col>14</xdr:col>
      <xdr:colOff>331693</xdr:colOff>
      <xdr:row>24</xdr:row>
      <xdr:rowOff>107577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B019118-8D3C-4C24-87EE-154A8438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409686</xdr:colOff>
      <xdr:row>26</xdr:row>
      <xdr:rowOff>64098</xdr:rowOff>
    </xdr:from>
    <xdr:to>
      <xdr:col>14</xdr:col>
      <xdr:colOff>313765</xdr:colOff>
      <xdr:row>43</xdr:row>
      <xdr:rowOff>44824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91CD02B-5BEB-73C3-9D65-6DF20C372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432546</xdr:colOff>
      <xdr:row>44</xdr:row>
      <xdr:rowOff>136712</xdr:rowOff>
    </xdr:from>
    <xdr:to>
      <xdr:col>14</xdr:col>
      <xdr:colOff>331693</xdr:colOff>
      <xdr:row>61</xdr:row>
      <xdr:rowOff>62752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C37E7C8-1581-F6DF-EB77-2BBEF535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584946</xdr:colOff>
      <xdr:row>9</xdr:row>
      <xdr:rowOff>24206</xdr:rowOff>
    </xdr:from>
    <xdr:to>
      <xdr:col>28</xdr:col>
      <xdr:colOff>522193</xdr:colOff>
      <xdr:row>25</xdr:row>
      <xdr:rowOff>164727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9BC5A8C3-15E4-A3E9-941B-B3148DA31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600186</xdr:colOff>
      <xdr:row>27</xdr:row>
      <xdr:rowOff>121248</xdr:rowOff>
    </xdr:from>
    <xdr:to>
      <xdr:col>28</xdr:col>
      <xdr:colOff>504265</xdr:colOff>
      <xdr:row>44</xdr:row>
      <xdr:rowOff>101974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C16C1AA5-21B6-92D3-CE21-183D1BC00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584946</xdr:colOff>
      <xdr:row>46</xdr:row>
      <xdr:rowOff>60512</xdr:rowOff>
    </xdr:from>
    <xdr:to>
      <xdr:col>28</xdr:col>
      <xdr:colOff>484093</xdr:colOff>
      <xdr:row>62</xdr:row>
      <xdr:rowOff>177052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2ADCADE1-725E-B5F6-5E72-DA83C4AC4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587828</xdr:colOff>
      <xdr:row>27</xdr:row>
      <xdr:rowOff>76200</xdr:rowOff>
    </xdr:from>
    <xdr:to>
      <xdr:col>12</xdr:col>
      <xdr:colOff>587828</xdr:colOff>
      <xdr:row>29</xdr:row>
      <xdr:rowOff>43543</xdr:rowOff>
    </xdr:to>
    <xdr:cxnSp macro="">
      <xdr:nvCxnSpPr>
        <xdr:cNvPr id="11" name="Düz Ok Bağlayıcısı 10">
          <a:extLst>
            <a:ext uri="{FF2B5EF4-FFF2-40B4-BE49-F238E27FC236}">
              <a16:creationId xmlns:a16="http://schemas.microsoft.com/office/drawing/2014/main" id="{127CAE9C-FA37-ACD0-75FB-8D1C4B38D77C}"/>
            </a:ext>
          </a:extLst>
        </xdr:cNvPr>
        <xdr:cNvCxnSpPr/>
      </xdr:nvCxnSpPr>
      <xdr:spPr>
        <a:xfrm>
          <a:off x="9470571" y="5127171"/>
          <a:ext cx="0" cy="337458"/>
        </a:xfrm>
        <a:prstGeom prst="straightConnector1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424543</xdr:colOff>
      <xdr:row>25</xdr:row>
      <xdr:rowOff>130629</xdr:rowOff>
    </xdr:from>
    <xdr:ext cx="1507529" cy="374141"/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C2106A88-36B7-52F4-D722-F59C17AAC499}"/>
            </a:ext>
          </a:extLst>
        </xdr:cNvPr>
        <xdr:cNvSpPr txBox="1"/>
      </xdr:nvSpPr>
      <xdr:spPr>
        <a:xfrm>
          <a:off x="8697686" y="4811486"/>
          <a:ext cx="150752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800" b="1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MAX</a:t>
          </a:r>
          <a:r>
            <a:rPr lang="tr-TR" sz="1400" b="1" kern="1200" baseline="0"/>
            <a:t> </a:t>
          </a:r>
          <a:r>
            <a:rPr lang="tr-TR" sz="1800" b="1" kern="1200" baseline="0"/>
            <a:t>TORQUE</a:t>
          </a:r>
          <a:endParaRPr lang="tr-TR" sz="1400" b="1" kern="1200"/>
        </a:p>
      </xdr:txBody>
    </xdr:sp>
    <xdr:clientData/>
  </xdr:oneCellAnchor>
  <xdr:twoCellAnchor>
    <xdr:from>
      <xdr:col>26</xdr:col>
      <xdr:colOff>500742</xdr:colOff>
      <xdr:row>28</xdr:row>
      <xdr:rowOff>65313</xdr:rowOff>
    </xdr:from>
    <xdr:to>
      <xdr:col>26</xdr:col>
      <xdr:colOff>500742</xdr:colOff>
      <xdr:row>30</xdr:row>
      <xdr:rowOff>32657</xdr:rowOff>
    </xdr:to>
    <xdr:cxnSp macro="">
      <xdr:nvCxnSpPr>
        <xdr:cNvPr id="14" name="Düz Ok Bağlayıcısı 13">
          <a:extLst>
            <a:ext uri="{FF2B5EF4-FFF2-40B4-BE49-F238E27FC236}">
              <a16:creationId xmlns:a16="http://schemas.microsoft.com/office/drawing/2014/main" id="{7A25D95C-2C06-9B70-619A-C86FCAC2C82F}"/>
            </a:ext>
          </a:extLst>
        </xdr:cNvPr>
        <xdr:cNvCxnSpPr/>
      </xdr:nvCxnSpPr>
      <xdr:spPr>
        <a:xfrm>
          <a:off x="19539856" y="5301342"/>
          <a:ext cx="0" cy="337458"/>
        </a:xfrm>
        <a:prstGeom prst="straightConnector1">
          <a:avLst/>
        </a:prstGeom>
        <a:ln w="19050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337457</xdr:colOff>
      <xdr:row>26</xdr:row>
      <xdr:rowOff>119743</xdr:rowOff>
    </xdr:from>
    <xdr:ext cx="1507529" cy="374141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ACE0D63A-9B72-0D9F-CB29-8FA7D21E495E}"/>
            </a:ext>
          </a:extLst>
        </xdr:cNvPr>
        <xdr:cNvSpPr txBox="1"/>
      </xdr:nvSpPr>
      <xdr:spPr>
        <a:xfrm>
          <a:off x="18766971" y="4985657"/>
          <a:ext cx="150752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800" b="1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MAX</a:t>
          </a:r>
          <a:r>
            <a:rPr lang="tr-TR" sz="1400" b="1" kern="1200" baseline="0"/>
            <a:t> </a:t>
          </a:r>
          <a:r>
            <a:rPr lang="tr-TR" sz="1800" b="1" kern="1200" baseline="0"/>
            <a:t>TORQUE</a:t>
          </a:r>
          <a:endParaRPr lang="tr-TR" sz="1400" b="1" kern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if\Desktop\example%20homework.xlsx" TargetMode="External"/><Relationship Id="rId1" Type="http://schemas.openxmlformats.org/officeDocument/2006/relationships/externalLinkPath" Target="example%20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TEST"/>
      <sheetName val="Parameters"/>
      <sheetName val="Calculated Parameters"/>
      <sheetName val="Speed_torque"/>
      <sheetName val="New_Parameter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E2" t="str">
            <v>Current (I'2) (A)</v>
          </cell>
        </row>
        <row r="3">
          <cell r="E3">
            <v>33.197640478403486</v>
          </cell>
        </row>
        <row r="4">
          <cell r="E4">
            <v>33.194102137305975</v>
          </cell>
        </row>
        <row r="5">
          <cell r="E5">
            <v>33.190558794074761</v>
          </cell>
        </row>
        <row r="6">
          <cell r="E6">
            <v>33.187010438880975</v>
          </cell>
        </row>
        <row r="7">
          <cell r="E7">
            <v>33.183457061871529</v>
          </cell>
        </row>
        <row r="8">
          <cell r="E8">
            <v>33.17989865316909</v>
          </cell>
        </row>
        <row r="9">
          <cell r="E9">
            <v>33.176335202871968</v>
          </cell>
        </row>
        <row r="10">
          <cell r="E10">
            <v>33.172766701054059</v>
          </cell>
        </row>
        <row r="11">
          <cell r="E11">
            <v>33.169193137764793</v>
          </cell>
        </row>
        <row r="12">
          <cell r="E12">
            <v>33.165614503029026</v>
          </cell>
        </row>
        <row r="13">
          <cell r="E13">
            <v>33.162030786847005</v>
          </cell>
        </row>
        <row r="14">
          <cell r="E14">
            <v>33.158441979194272</v>
          </cell>
        </row>
        <row r="15">
          <cell r="E15">
            <v>33.154848070021607</v>
          </cell>
        </row>
        <row r="16">
          <cell r="E16">
            <v>33.151249049254936</v>
          </cell>
        </row>
        <row r="17">
          <cell r="E17">
            <v>33.147644906795279</v>
          </cell>
        </row>
        <row r="18">
          <cell r="E18">
            <v>33.14403563251868</v>
          </cell>
        </row>
        <row r="19">
          <cell r="E19">
            <v>33.140421216276096</v>
          </cell>
        </row>
        <row r="20">
          <cell r="E20">
            <v>33.136801647893378</v>
          </cell>
        </row>
        <row r="21">
          <cell r="E21">
            <v>33.133176917171156</v>
          </cell>
        </row>
        <row r="22">
          <cell r="E22">
            <v>33.129547013884789</v>
          </cell>
        </row>
        <row r="23">
          <cell r="E23">
            <v>33.12591192778428</v>
          </cell>
        </row>
        <row r="24">
          <cell r="E24">
            <v>33.122271648594193</v>
          </cell>
        </row>
        <row r="25">
          <cell r="E25">
            <v>33.118626166013613</v>
          </cell>
        </row>
        <row r="26">
          <cell r="E26">
            <v>33.114975469716015</v>
          </cell>
        </row>
        <row r="27">
          <cell r="E27">
            <v>33.111319549349261</v>
          </cell>
        </row>
        <row r="28">
          <cell r="E28">
            <v>33.107658394535449</v>
          </cell>
        </row>
        <row r="29">
          <cell r="E29">
            <v>33.10399199487091</v>
          </cell>
        </row>
        <row r="30">
          <cell r="E30">
            <v>33.100320339926057</v>
          </cell>
        </row>
        <row r="31">
          <cell r="E31">
            <v>33.096643419245382</v>
          </cell>
        </row>
        <row r="32">
          <cell r="E32">
            <v>33.092961222347334</v>
          </cell>
        </row>
        <row r="33">
          <cell r="E33">
            <v>33.089273738724266</v>
          </cell>
        </row>
        <row r="34">
          <cell r="E34">
            <v>33.085580957842311</v>
          </cell>
        </row>
        <row r="35">
          <cell r="E35">
            <v>33.081882869141396</v>
          </cell>
        </row>
        <row r="36">
          <cell r="E36">
            <v>33.078179462035067</v>
          </cell>
        </row>
        <row r="37">
          <cell r="E37">
            <v>33.074470725910487</v>
          </cell>
        </row>
        <row r="38">
          <cell r="E38">
            <v>33.070756650128288</v>
          </cell>
        </row>
        <row r="39">
          <cell r="E39">
            <v>33.06703722402257</v>
          </cell>
        </row>
        <row r="40">
          <cell r="E40">
            <v>33.063312436900773</v>
          </cell>
        </row>
        <row r="41">
          <cell r="E41">
            <v>33.059582278043585</v>
          </cell>
        </row>
        <row r="42">
          <cell r="E42">
            <v>33.055846736704929</v>
          </cell>
        </row>
        <row r="43">
          <cell r="E43">
            <v>33.052105802111811</v>
          </cell>
        </row>
        <row r="44">
          <cell r="E44">
            <v>33.048359463464287</v>
          </cell>
        </row>
        <row r="45">
          <cell r="E45">
            <v>33.044607709935377</v>
          </cell>
        </row>
        <row r="46">
          <cell r="E46">
            <v>33.040850530670951</v>
          </cell>
        </row>
        <row r="47">
          <cell r="E47">
            <v>33.037087914789694</v>
          </cell>
        </row>
        <row r="48">
          <cell r="E48">
            <v>33.033319851383013</v>
          </cell>
        </row>
        <row r="49">
          <cell r="E49">
            <v>33.029546329514936</v>
          </cell>
        </row>
        <row r="50">
          <cell r="E50">
            <v>33.025767338222046</v>
          </cell>
        </row>
        <row r="51">
          <cell r="E51">
            <v>33.021982866513426</v>
          </cell>
        </row>
        <row r="52">
          <cell r="E52">
            <v>33.018192903370505</v>
          </cell>
        </row>
        <row r="53">
          <cell r="E53">
            <v>33.014397437747057</v>
          </cell>
        </row>
        <row r="54">
          <cell r="E54">
            <v>33.01059645856909</v>
          </cell>
        </row>
        <row r="55">
          <cell r="E55">
            <v>33.006789954734721</v>
          </cell>
        </row>
        <row r="56">
          <cell r="E56">
            <v>33.002977915114172</v>
          </cell>
        </row>
        <row r="57">
          <cell r="E57">
            <v>32.999160328549621</v>
          </cell>
        </row>
        <row r="58">
          <cell r="E58">
            <v>32.995337183855142</v>
          </cell>
        </row>
        <row r="59">
          <cell r="E59">
            <v>32.991508469816644</v>
          </cell>
        </row>
        <row r="60">
          <cell r="E60">
            <v>32.987674175191749</v>
          </cell>
        </row>
        <row r="61">
          <cell r="E61">
            <v>32.983834288709744</v>
          </cell>
        </row>
        <row r="62">
          <cell r="E62">
            <v>32.97998879907145</v>
          </cell>
        </row>
        <row r="63">
          <cell r="E63">
            <v>32.976137694949195</v>
          </cell>
        </row>
        <row r="64">
          <cell r="E64">
            <v>32.972280964986687</v>
          </cell>
        </row>
        <row r="65">
          <cell r="E65">
            <v>32.968418597798944</v>
          </cell>
        </row>
        <row r="66">
          <cell r="E66">
            <v>32.964550581972219</v>
          </cell>
        </row>
        <row r="67">
          <cell r="E67">
            <v>32.960676906063888</v>
          </cell>
        </row>
        <row r="68">
          <cell r="E68">
            <v>32.956797558602382</v>
          </cell>
        </row>
        <row r="69">
          <cell r="E69">
            <v>32.952912528087104</v>
          </cell>
        </row>
        <row r="70">
          <cell r="E70">
            <v>32.949021802988341</v>
          </cell>
        </row>
        <row r="71">
          <cell r="E71">
            <v>32.945125371747146</v>
          </cell>
        </row>
        <row r="72">
          <cell r="E72">
            <v>32.941223222775307</v>
          </cell>
        </row>
        <row r="73">
          <cell r="E73">
            <v>32.937315344455229</v>
          </cell>
        </row>
        <row r="74">
          <cell r="E74">
            <v>32.933401725139831</v>
          </cell>
        </row>
        <row r="75">
          <cell r="E75">
            <v>32.929482353152487</v>
          </cell>
        </row>
        <row r="76">
          <cell r="E76">
            <v>32.925557216786906</v>
          </cell>
        </row>
        <row r="77">
          <cell r="E77">
            <v>32.921626304307104</v>
          </cell>
        </row>
        <row r="78">
          <cell r="E78">
            <v>32.917689603947231</v>
          </cell>
        </row>
        <row r="79">
          <cell r="E79">
            <v>32.913747103911561</v>
          </cell>
        </row>
        <row r="80">
          <cell r="E80">
            <v>32.909798792374332</v>
          </cell>
        </row>
        <row r="81">
          <cell r="E81">
            <v>32.905844657479726</v>
          </cell>
        </row>
        <row r="82">
          <cell r="E82">
            <v>32.901884687341713</v>
          </cell>
        </row>
        <row r="83">
          <cell r="E83">
            <v>32.897918870044016</v>
          </cell>
        </row>
        <row r="84">
          <cell r="E84">
            <v>32.893947193639981</v>
          </cell>
        </row>
        <row r="85">
          <cell r="E85">
            <v>32.889969646152522</v>
          </cell>
        </row>
        <row r="86">
          <cell r="E86">
            <v>32.885986215573972</v>
          </cell>
        </row>
        <row r="87">
          <cell r="E87">
            <v>32.881996889866073</v>
          </cell>
        </row>
        <row r="88">
          <cell r="E88">
            <v>32.87800165695981</v>
          </cell>
        </row>
        <row r="89">
          <cell r="E89">
            <v>32.874000504755351</v>
          </cell>
        </row>
        <row r="90">
          <cell r="E90">
            <v>32.869993421121976</v>
          </cell>
        </row>
        <row r="91">
          <cell r="E91">
            <v>32.865980393897914</v>
          </cell>
        </row>
        <row r="92">
          <cell r="E92">
            <v>32.861961410890359</v>
          </cell>
        </row>
        <row r="93">
          <cell r="E93">
            <v>32.857936459875262</v>
          </cell>
        </row>
        <row r="94">
          <cell r="E94">
            <v>32.853905528597316</v>
          </cell>
        </row>
        <row r="95">
          <cell r="E95">
            <v>32.849868604769824</v>
          </cell>
        </row>
        <row r="96">
          <cell r="E96">
            <v>32.845825676074618</v>
          </cell>
        </row>
        <row r="97">
          <cell r="E97">
            <v>32.841776730161968</v>
          </cell>
        </row>
        <row r="98">
          <cell r="E98">
            <v>32.837721754650481</v>
          </cell>
        </row>
        <row r="99">
          <cell r="E99">
            <v>32.833660737126991</v>
          </cell>
        </row>
        <row r="100">
          <cell r="E100">
            <v>32.829593665146504</v>
          </cell>
        </row>
        <row r="101">
          <cell r="E101">
            <v>32.825520526232054</v>
          </cell>
        </row>
        <row r="102">
          <cell r="E102">
            <v>32.821441307874643</v>
          </cell>
        </row>
        <row r="103">
          <cell r="E103">
            <v>32.81735599753312</v>
          </cell>
        </row>
        <row r="104">
          <cell r="E104">
            <v>32.813264582634112</v>
          </cell>
        </row>
        <row r="105">
          <cell r="E105">
            <v>32.809167050571887</v>
          </cell>
        </row>
        <row r="106">
          <cell r="E106">
            <v>32.805063388708298</v>
          </cell>
        </row>
        <row r="107">
          <cell r="E107">
            <v>32.80095358437265</v>
          </cell>
        </row>
        <row r="108">
          <cell r="E108">
            <v>32.796837624861631</v>
          </cell>
        </row>
        <row r="109">
          <cell r="E109">
            <v>32.79271549743919</v>
          </cell>
        </row>
        <row r="110">
          <cell r="E110">
            <v>32.788587189336461</v>
          </cell>
        </row>
        <row r="111">
          <cell r="E111">
            <v>32.784452687751646</v>
          </cell>
        </row>
        <row r="112">
          <cell r="E112">
            <v>32.780311979849905</v>
          </cell>
        </row>
        <row r="113">
          <cell r="E113">
            <v>32.776165052763297</v>
          </cell>
        </row>
        <row r="114">
          <cell r="E114">
            <v>32.772011893590637</v>
          </cell>
        </row>
        <row r="115">
          <cell r="E115">
            <v>32.767852489397413</v>
          </cell>
        </row>
        <row r="116">
          <cell r="E116">
            <v>32.7636868272157</v>
          </cell>
        </row>
        <row r="117">
          <cell r="E117">
            <v>32.759514894044024</v>
          </cell>
        </row>
        <row r="118">
          <cell r="E118">
            <v>32.755336676847286</v>
          </cell>
        </row>
        <row r="119">
          <cell r="E119">
            <v>32.751152162556671</v>
          </cell>
        </row>
        <row r="120">
          <cell r="E120">
            <v>32.746961338069497</v>
          </cell>
        </row>
        <row r="121">
          <cell r="E121">
            <v>32.742764190249176</v>
          </cell>
        </row>
        <row r="122">
          <cell r="E122">
            <v>32.738560705925053</v>
          </cell>
        </row>
        <row r="123">
          <cell r="E123">
            <v>32.734350871892346</v>
          </cell>
        </row>
        <row r="124">
          <cell r="E124">
            <v>32.730134674912009</v>
          </cell>
        </row>
        <row r="125">
          <cell r="E125">
            <v>32.725912101710662</v>
          </cell>
        </row>
        <row r="126">
          <cell r="E126">
            <v>32.721683138980453</v>
          </cell>
        </row>
        <row r="127">
          <cell r="E127">
            <v>32.717447773378979</v>
          </cell>
        </row>
        <row r="128">
          <cell r="E128">
            <v>32.713205991529165</v>
          </cell>
        </row>
        <row r="129">
          <cell r="E129">
            <v>32.708957780019162</v>
          </cell>
        </row>
        <row r="130">
          <cell r="E130">
            <v>32.704703125402247</v>
          </cell>
        </row>
        <row r="131">
          <cell r="E131">
            <v>32.700442014196703</v>
          </cell>
        </row>
        <row r="132">
          <cell r="E132">
            <v>32.696174432885755</v>
          </cell>
        </row>
        <row r="133">
          <cell r="E133">
            <v>32.691900367917377</v>
          </cell>
        </row>
        <row r="134">
          <cell r="E134">
            <v>32.687619805704287</v>
          </cell>
        </row>
        <row r="135">
          <cell r="E135">
            <v>32.683332732623754</v>
          </cell>
        </row>
        <row r="136">
          <cell r="E136">
            <v>32.679039135017554</v>
          </cell>
        </row>
        <row r="137">
          <cell r="E137">
            <v>32.674738999191817</v>
          </cell>
        </row>
        <row r="138">
          <cell r="E138">
            <v>32.670432311416945</v>
          </cell>
        </row>
        <row r="139">
          <cell r="E139">
            <v>32.666119057927475</v>
          </cell>
        </row>
        <row r="140">
          <cell r="E140">
            <v>32.661799224922007</v>
          </cell>
        </row>
        <row r="141">
          <cell r="E141">
            <v>32.65747279856307</v>
          </cell>
        </row>
        <row r="142">
          <cell r="E142">
            <v>32.653139764977013</v>
          </cell>
        </row>
        <row r="143">
          <cell r="E143">
            <v>32.648800110253895</v>
          </cell>
        </row>
        <row r="144">
          <cell r="E144">
            <v>32.644453820447382</v>
          </cell>
        </row>
        <row r="145">
          <cell r="E145">
            <v>32.640100881574618</v>
          </cell>
        </row>
        <row r="146">
          <cell r="E146">
            <v>32.635741279616141</v>
          </cell>
        </row>
        <row r="147">
          <cell r="E147">
            <v>32.63137500051576</v>
          </cell>
        </row>
        <row r="148">
          <cell r="E148">
            <v>32.627002030180407</v>
          </cell>
        </row>
        <row r="149">
          <cell r="E149">
            <v>32.622622354480086</v>
          </cell>
        </row>
        <row r="150">
          <cell r="E150">
            <v>32.618235959247706</v>
          </cell>
        </row>
        <row r="151">
          <cell r="E151">
            <v>32.613842830279005</v>
          </cell>
        </row>
        <row r="152">
          <cell r="E152">
            <v>32.609442953332412</v>
          </cell>
        </row>
        <row r="153">
          <cell r="E153">
            <v>32.605036314128945</v>
          </cell>
        </row>
        <row r="154">
          <cell r="E154">
            <v>32.600622898352086</v>
          </cell>
        </row>
        <row r="155">
          <cell r="E155">
            <v>32.596202691647676</v>
          </cell>
        </row>
        <row r="156">
          <cell r="E156">
            <v>32.591775679623801</v>
          </cell>
        </row>
        <row r="157">
          <cell r="E157">
            <v>32.587341847850659</v>
          </cell>
        </row>
        <row r="158">
          <cell r="E158">
            <v>32.582901181860457</v>
          </cell>
        </row>
        <row r="159">
          <cell r="E159">
            <v>32.578453667147294</v>
          </cell>
        </row>
        <row r="160">
          <cell r="E160">
            <v>32.573999289167041</v>
          </cell>
        </row>
        <row r="161">
          <cell r="E161">
            <v>32.569538033337224</v>
          </cell>
        </row>
        <row r="162">
          <cell r="E162">
            <v>32.565069885036905</v>
          </cell>
        </row>
        <row r="163">
          <cell r="E163">
            <v>32.560594829606558</v>
          </cell>
        </row>
        <row r="164">
          <cell r="E164">
            <v>32.556112852347965</v>
          </cell>
        </row>
        <row r="165">
          <cell r="E165">
            <v>32.551623938524081</v>
          </cell>
        </row>
        <row r="166">
          <cell r="E166">
            <v>32.547128073358927</v>
          </cell>
        </row>
        <row r="167">
          <cell r="E167">
            <v>32.542625242037452</v>
          </cell>
        </row>
        <row r="168">
          <cell r="E168">
            <v>32.538115429705449</v>
          </cell>
        </row>
        <row r="169">
          <cell r="E169">
            <v>32.53359862146938</v>
          </cell>
        </row>
        <row r="170">
          <cell r="E170">
            <v>32.529074802396302</v>
          </cell>
        </row>
        <row r="171">
          <cell r="E171">
            <v>32.524543957513714</v>
          </cell>
        </row>
        <row r="172">
          <cell r="E172">
            <v>32.520006071809469</v>
          </cell>
        </row>
        <row r="173">
          <cell r="E173">
            <v>32.515461130231607</v>
          </cell>
        </row>
        <row r="174">
          <cell r="E174">
            <v>32.510909117688264</v>
          </cell>
        </row>
        <row r="175">
          <cell r="E175">
            <v>32.506350019047559</v>
          </cell>
        </row>
        <row r="176">
          <cell r="E176">
            <v>32.501783819137408</v>
          </cell>
        </row>
        <row r="177">
          <cell r="E177">
            <v>32.497210502745475</v>
          </cell>
        </row>
        <row r="178">
          <cell r="E178">
            <v>32.492630054619021</v>
          </cell>
        </row>
        <row r="179">
          <cell r="E179">
            <v>32.488042459464737</v>
          </cell>
        </row>
        <row r="180">
          <cell r="E180">
            <v>32.483447701948684</v>
          </cell>
        </row>
        <row r="181">
          <cell r="E181">
            <v>32.478845766696139</v>
          </cell>
        </row>
        <row r="182">
          <cell r="E182">
            <v>32.474236638291444</v>
          </cell>
        </row>
        <row r="183">
          <cell r="E183">
            <v>32.469620301277907</v>
          </cell>
        </row>
        <row r="184">
          <cell r="E184">
            <v>32.46499674015768</v>
          </cell>
        </row>
        <row r="185">
          <cell r="E185">
            <v>32.460365939391622</v>
          </cell>
        </row>
        <row r="186">
          <cell r="E186">
            <v>32.455727883399142</v>
          </cell>
        </row>
        <row r="187">
          <cell r="E187">
            <v>32.451082556558141</v>
          </cell>
        </row>
        <row r="188">
          <cell r="E188">
            <v>32.446429943204805</v>
          </cell>
        </row>
        <row r="189">
          <cell r="E189">
            <v>32.441770027633503</v>
          </cell>
        </row>
        <row r="190">
          <cell r="E190">
            <v>32.437102794096702</v>
          </cell>
        </row>
        <row r="191">
          <cell r="E191">
            <v>32.432428226804767</v>
          </cell>
        </row>
        <row r="192">
          <cell r="E192">
            <v>32.427746309925851</v>
          </cell>
        </row>
        <row r="193">
          <cell r="E193">
            <v>32.42305702758582</v>
          </cell>
        </row>
        <row r="194">
          <cell r="E194">
            <v>32.41836036386804</v>
          </cell>
        </row>
        <row r="195">
          <cell r="E195">
            <v>32.413656302813273</v>
          </cell>
        </row>
        <row r="196">
          <cell r="E196">
            <v>32.408944828419571</v>
          </cell>
        </row>
        <row r="197">
          <cell r="E197">
            <v>32.404225924642112</v>
          </cell>
        </row>
        <row r="198">
          <cell r="E198">
            <v>32.399499575393079</v>
          </cell>
        </row>
        <row r="199">
          <cell r="E199">
            <v>32.394765764541532</v>
          </cell>
        </row>
        <row r="200">
          <cell r="E200">
            <v>32.390024475913251</v>
          </cell>
        </row>
        <row r="201">
          <cell r="E201">
            <v>32.385275693290623</v>
          </cell>
        </row>
        <row r="202">
          <cell r="E202">
            <v>32.380519400412489</v>
          </cell>
        </row>
        <row r="203">
          <cell r="E203">
            <v>32.375755580974037</v>
          </cell>
        </row>
        <row r="204">
          <cell r="E204">
            <v>32.370984218626617</v>
          </cell>
        </row>
        <row r="205">
          <cell r="E205">
            <v>32.366205296977668</v>
          </cell>
        </row>
        <row r="206">
          <cell r="E206">
            <v>32.36141879959051</v>
          </cell>
        </row>
        <row r="207">
          <cell r="E207">
            <v>32.356624709984267</v>
          </cell>
        </row>
        <row r="208">
          <cell r="E208">
            <v>32.351823011633698</v>
          </cell>
        </row>
        <row r="209">
          <cell r="E209">
            <v>32.347013687969046</v>
          </cell>
        </row>
        <row r="210">
          <cell r="E210">
            <v>32.342196722375938</v>
          </cell>
        </row>
        <row r="211">
          <cell r="E211">
            <v>32.337372098195218</v>
          </cell>
        </row>
        <row r="212">
          <cell r="E212">
            <v>32.332539798722792</v>
          </cell>
        </row>
        <row r="213">
          <cell r="E213">
            <v>32.327699807209548</v>
          </cell>
        </row>
        <row r="214">
          <cell r="E214">
            <v>32.322852106861127</v>
          </cell>
        </row>
        <row r="215">
          <cell r="E215">
            <v>32.317996680837858</v>
          </cell>
        </row>
        <row r="216">
          <cell r="E216">
            <v>32.313133512254581</v>
          </cell>
        </row>
        <row r="217">
          <cell r="E217">
            <v>32.30826258418049</v>
          </cell>
        </row>
        <row r="218">
          <cell r="E218">
            <v>32.303383879639043</v>
          </cell>
        </row>
        <row r="219">
          <cell r="E219">
            <v>32.298497381607753</v>
          </cell>
        </row>
        <row r="220">
          <cell r="E220">
            <v>32.293603073018083</v>
          </cell>
        </row>
        <row r="221">
          <cell r="E221">
            <v>32.288700936755291</v>
          </cell>
        </row>
        <row r="222">
          <cell r="E222">
            <v>32.283790955658304</v>
          </cell>
        </row>
        <row r="223">
          <cell r="E223">
            <v>32.278873112519534</v>
          </cell>
        </row>
        <row r="224">
          <cell r="E224">
            <v>32.273947390084757</v>
          </cell>
        </row>
        <row r="225">
          <cell r="E225">
            <v>32.269013771052961</v>
          </cell>
        </row>
        <row r="226">
          <cell r="E226">
            <v>32.26407223807621</v>
          </cell>
        </row>
        <row r="227">
          <cell r="E227">
            <v>32.259122773759472</v>
          </cell>
        </row>
        <row r="228">
          <cell r="E228">
            <v>32.254165360660487</v>
          </cell>
        </row>
        <row r="229">
          <cell r="E229">
            <v>32.249199981289621</v>
          </cell>
        </row>
        <row r="230">
          <cell r="E230">
            <v>32.2442266181097</v>
          </cell>
        </row>
        <row r="231">
          <cell r="E231">
            <v>32.239245253535884</v>
          </cell>
        </row>
        <row r="232">
          <cell r="E232">
            <v>32.234255869935495</v>
          </cell>
        </row>
        <row r="233">
          <cell r="E233">
            <v>32.229258449627878</v>
          </cell>
        </row>
        <row r="234">
          <cell r="E234">
            <v>32.224252974884244</v>
          </cell>
        </row>
        <row r="235">
          <cell r="E235">
            <v>32.219239427927519</v>
          </cell>
        </row>
        <row r="236">
          <cell r="E236">
            <v>32.214217790932189</v>
          </cell>
        </row>
        <row r="237">
          <cell r="E237">
            <v>32.209188046024167</v>
          </cell>
        </row>
        <row r="238">
          <cell r="E238">
            <v>32.204150175280596</v>
          </cell>
        </row>
        <row r="239">
          <cell r="E239">
            <v>32.199104160729753</v>
          </cell>
        </row>
        <row r="240">
          <cell r="E240">
            <v>32.194049984350833</v>
          </cell>
        </row>
        <row r="241">
          <cell r="E241">
            <v>32.188987628073853</v>
          </cell>
        </row>
        <row r="242">
          <cell r="E242">
            <v>32.183917073779433</v>
          </cell>
        </row>
        <row r="243">
          <cell r="E243">
            <v>32.178838303298704</v>
          </cell>
        </row>
        <row r="244">
          <cell r="E244">
            <v>32.173751298413109</v>
          </cell>
        </row>
        <row r="245">
          <cell r="E245">
            <v>32.168656040854252</v>
          </cell>
        </row>
        <row r="246">
          <cell r="E246">
            <v>32.163552512303752</v>
          </cell>
        </row>
        <row r="247">
          <cell r="E247">
            <v>32.158440694393079</v>
          </cell>
        </row>
        <row r="248">
          <cell r="E248">
            <v>32.153320568703393</v>
          </cell>
        </row>
        <row r="249">
          <cell r="E249">
            <v>32.148192116765387</v>
          </cell>
        </row>
        <row r="250">
          <cell r="E250">
            <v>32.143055320059119</v>
          </cell>
        </row>
        <row r="251">
          <cell r="E251">
            <v>32.137910160013867</v>
          </cell>
        </row>
        <row r="252">
          <cell r="E252">
            <v>32.132756618007946</v>
          </cell>
        </row>
        <row r="253">
          <cell r="E253">
            <v>32.127594675368563</v>
          </cell>
        </row>
        <row r="254">
          <cell r="E254">
            <v>32.12242431337166</v>
          </cell>
        </row>
        <row r="255">
          <cell r="E255">
            <v>32.117245513241727</v>
          </cell>
        </row>
        <row r="256">
          <cell r="E256">
            <v>32.112058256151663</v>
          </cell>
        </row>
        <row r="257">
          <cell r="E257">
            <v>32.106862523222595</v>
          </cell>
        </row>
        <row r="258">
          <cell r="E258">
            <v>32.10165829552372</v>
          </cell>
        </row>
        <row r="259">
          <cell r="E259">
            <v>32.096445554072147</v>
          </cell>
        </row>
        <row r="260">
          <cell r="E260">
            <v>32.091224279832709</v>
          </cell>
        </row>
        <row r="261">
          <cell r="E261">
            <v>32.085994453717824</v>
          </cell>
        </row>
        <row r="262">
          <cell r="E262">
            <v>32.080756056587312</v>
          </cell>
        </row>
        <row r="263">
          <cell r="E263">
            <v>32.075509069248227</v>
          </cell>
        </row>
        <row r="264">
          <cell r="E264">
            <v>32.070253472454688</v>
          </cell>
        </row>
        <row r="265">
          <cell r="E265">
            <v>32.064989246907736</v>
          </cell>
        </row>
        <row r="266">
          <cell r="E266">
            <v>32.059716373255114</v>
          </cell>
        </row>
        <row r="267">
          <cell r="E267">
            <v>32.054434832091147</v>
          </cell>
        </row>
        <row r="268">
          <cell r="E268">
            <v>32.049144603956535</v>
          </cell>
        </row>
        <row r="269">
          <cell r="E269">
            <v>32.043845669338211</v>
          </cell>
        </row>
        <row r="270">
          <cell r="E270">
            <v>32.038538008669164</v>
          </cell>
        </row>
        <row r="271">
          <cell r="E271">
            <v>32.033221602328219</v>
          </cell>
        </row>
        <row r="272">
          <cell r="E272">
            <v>32.027896430639949</v>
          </cell>
        </row>
        <row r="273">
          <cell r="E273">
            <v>32.02256247387443</v>
          </cell>
        </row>
        <row r="274">
          <cell r="E274">
            <v>32.017219712247098</v>
          </cell>
        </row>
        <row r="275">
          <cell r="E275">
            <v>32.011868125918575</v>
          </cell>
        </row>
        <row r="276">
          <cell r="E276">
            <v>32.006507694994468</v>
          </cell>
        </row>
        <row r="277">
          <cell r="E277">
            <v>32.001138399525239</v>
          </cell>
        </row>
        <row r="278">
          <cell r="E278">
            <v>31.995760219505986</v>
          </cell>
        </row>
        <row r="279">
          <cell r="E279">
            <v>31.990373134876283</v>
          </cell>
        </row>
        <row r="280">
          <cell r="E280">
            <v>31.984977125520007</v>
          </cell>
        </row>
        <row r="281">
          <cell r="E281">
            <v>31.97957217126514</v>
          </cell>
        </row>
        <row r="282">
          <cell r="E282">
            <v>31.974158251883615</v>
          </cell>
        </row>
        <row r="283">
          <cell r="E283">
            <v>31.968735347091126</v>
          </cell>
        </row>
        <row r="284">
          <cell r="E284">
            <v>31.96330343654693</v>
          </cell>
        </row>
        <row r="285">
          <cell r="E285">
            <v>31.9578624998537</v>
          </cell>
        </row>
        <row r="286">
          <cell r="E286">
            <v>31.952412516557313</v>
          </cell>
        </row>
        <row r="287">
          <cell r="E287">
            <v>31.946953466146688</v>
          </cell>
        </row>
        <row r="288">
          <cell r="E288">
            <v>31.941485328053588</v>
          </cell>
        </row>
        <row r="289">
          <cell r="E289">
            <v>31.936008081652446</v>
          </cell>
        </row>
        <row r="290">
          <cell r="E290">
            <v>31.930521706260176</v>
          </cell>
        </row>
        <row r="291">
          <cell r="E291">
            <v>31.925026181135998</v>
          </cell>
        </row>
        <row r="292">
          <cell r="E292">
            <v>31.919521485481241</v>
          </cell>
        </row>
        <row r="293">
          <cell r="E293">
            <v>31.914007598439149</v>
          </cell>
        </row>
        <row r="294">
          <cell r="E294">
            <v>31.908484499094726</v>
          </cell>
        </row>
        <row r="295">
          <cell r="E295">
            <v>31.902952166474513</v>
          </cell>
        </row>
        <row r="296">
          <cell r="E296">
            <v>31.897410579546417</v>
          </cell>
        </row>
        <row r="297">
          <cell r="E297">
            <v>31.891859717219528</v>
          </cell>
        </row>
        <row r="298">
          <cell r="E298">
            <v>31.886299558343914</v>
          </cell>
        </row>
        <row r="299">
          <cell r="E299">
            <v>31.880730081710446</v>
          </cell>
        </row>
        <row r="300">
          <cell r="E300">
            <v>31.87515126605059</v>
          </cell>
        </row>
        <row r="301">
          <cell r="E301">
            <v>31.86956309003623</v>
          </cell>
        </row>
        <row r="302">
          <cell r="E302">
            <v>31.863965532279483</v>
          </cell>
        </row>
        <row r="303">
          <cell r="E303">
            <v>31.85835857133247</v>
          </cell>
        </row>
        <row r="304">
          <cell r="E304">
            <v>31.852742185687166</v>
          </cell>
        </row>
        <row r="305">
          <cell r="E305">
            <v>31.847116353775181</v>
          </cell>
        </row>
        <row r="306">
          <cell r="E306">
            <v>31.84148105396757</v>
          </cell>
        </row>
        <row r="307">
          <cell r="E307">
            <v>31.835836264574638</v>
          </cell>
        </row>
        <row r="308">
          <cell r="E308">
            <v>31.830181963845746</v>
          </cell>
        </row>
        <row r="309">
          <cell r="E309">
            <v>31.82451812996911</v>
          </cell>
        </row>
        <row r="310">
          <cell r="E310">
            <v>31.818844741071612</v>
          </cell>
        </row>
        <row r="311">
          <cell r="E311">
            <v>31.813161775218582</v>
          </cell>
        </row>
        <row r="312">
          <cell r="E312">
            <v>31.807469210413625</v>
          </cell>
        </row>
        <row r="313">
          <cell r="E313">
            <v>31.801767024598401</v>
          </cell>
        </row>
        <row r="314">
          <cell r="E314">
            <v>31.796055195652436</v>
          </cell>
        </row>
        <row r="315">
          <cell r="E315">
            <v>31.790333701392914</v>
          </cell>
        </row>
        <row r="316">
          <cell r="E316">
            <v>31.784602519574477</v>
          </cell>
        </row>
        <row r="317">
          <cell r="E317">
            <v>31.778861627889029</v>
          </cell>
        </row>
        <row r="318">
          <cell r="E318">
            <v>31.773111003965525</v>
          </cell>
        </row>
        <row r="319">
          <cell r="E319">
            <v>31.767350625369762</v>
          </cell>
        </row>
        <row r="320">
          <cell r="E320">
            <v>31.761580469604187</v>
          </cell>
        </row>
        <row r="321">
          <cell r="E321">
            <v>31.755800514107694</v>
          </cell>
        </row>
        <row r="322">
          <cell r="E322">
            <v>31.750010736255401</v>
          </cell>
        </row>
        <row r="323">
          <cell r="E323">
            <v>31.74421111335845</v>
          </cell>
        </row>
        <row r="324">
          <cell r="E324">
            <v>31.738401622663801</v>
          </cell>
        </row>
        <row r="325">
          <cell r="E325">
            <v>31.732582241354038</v>
          </cell>
        </row>
        <row r="326">
          <cell r="E326">
            <v>31.726752946547126</v>
          </cell>
        </row>
        <row r="327">
          <cell r="E327">
            <v>31.720913715296241</v>
          </cell>
        </row>
        <row r="328">
          <cell r="E328">
            <v>31.715064524589526</v>
          </cell>
        </row>
        <row r="329">
          <cell r="E329">
            <v>31.709205351349894</v>
          </cell>
        </row>
        <row r="330">
          <cell r="E330">
            <v>31.703336172434831</v>
          </cell>
        </row>
        <row r="331">
          <cell r="E331">
            <v>31.697456964636139</v>
          </cell>
        </row>
        <row r="332">
          <cell r="E332">
            <v>31.69156770467978</v>
          </cell>
        </row>
        <row r="333">
          <cell r="E333">
            <v>31.68566836922562</v>
          </cell>
        </row>
        <row r="334">
          <cell r="E334">
            <v>31.679758934867227</v>
          </cell>
        </row>
        <row r="335">
          <cell r="E335">
            <v>31.67383937813165</v>
          </cell>
        </row>
        <row r="336">
          <cell r="E336">
            <v>31.667909675479216</v>
          </cell>
        </row>
        <row r="337">
          <cell r="E337">
            <v>31.661969803303307</v>
          </cell>
        </row>
        <row r="338">
          <cell r="E338">
            <v>31.65601973793013</v>
          </cell>
        </row>
        <row r="339">
          <cell r="E339">
            <v>31.650059455618511</v>
          </cell>
        </row>
        <row r="340">
          <cell r="E340">
            <v>31.644088932559669</v>
          </cell>
        </row>
        <row r="341">
          <cell r="E341">
            <v>31.638108144877002</v>
          </cell>
        </row>
        <row r="342">
          <cell r="E342">
            <v>31.632117068625867</v>
          </cell>
        </row>
        <row r="343">
          <cell r="E343">
            <v>31.626115679793337</v>
          </cell>
        </row>
        <row r="344">
          <cell r="E344">
            <v>31.620103954298013</v>
          </cell>
        </row>
        <row r="345">
          <cell r="E345">
            <v>31.614081867989771</v>
          </cell>
        </row>
        <row r="346">
          <cell r="E346">
            <v>31.608049396649548</v>
          </cell>
        </row>
        <row r="347">
          <cell r="E347">
            <v>31.602006515989125</v>
          </cell>
        </row>
        <row r="348">
          <cell r="E348">
            <v>31.595953201650886</v>
          </cell>
        </row>
        <row r="349">
          <cell r="E349">
            <v>31.589889429207606</v>
          </cell>
        </row>
        <row r="350">
          <cell r="E350">
            <v>31.583815174162208</v>
          </cell>
        </row>
        <row r="351">
          <cell r="E351">
            <v>31.577730411947549</v>
          </cell>
        </row>
        <row r="352">
          <cell r="E352">
            <v>31.571635117926188</v>
          </cell>
        </row>
        <row r="353">
          <cell r="E353">
            <v>31.565529267390147</v>
          </cell>
        </row>
        <row r="354">
          <cell r="E354">
            <v>31.559412835560686</v>
          </cell>
        </row>
        <row r="355">
          <cell r="E355">
            <v>31.553285797588078</v>
          </cell>
        </row>
        <row r="356">
          <cell r="E356">
            <v>31.547148128551367</v>
          </cell>
        </row>
        <row r="357">
          <cell r="E357">
            <v>31.540999803458135</v>
          </cell>
        </row>
        <row r="358">
          <cell r="E358">
            <v>31.534840797244282</v>
          </cell>
        </row>
        <row r="359">
          <cell r="E359">
            <v>31.528671084773766</v>
          </cell>
        </row>
        <row r="360">
          <cell r="E360">
            <v>31.522490640838399</v>
          </cell>
        </row>
        <row r="361">
          <cell r="E361">
            <v>31.516299440157578</v>
          </cell>
        </row>
        <row r="362">
          <cell r="E362">
            <v>31.510097457378073</v>
          </cell>
        </row>
        <row r="363">
          <cell r="E363">
            <v>31.503884667073773</v>
          </cell>
        </row>
        <row r="364">
          <cell r="E364">
            <v>31.497661043745463</v>
          </cell>
        </row>
        <row r="365">
          <cell r="E365">
            <v>31.491426561820564</v>
          </cell>
        </row>
        <row r="366">
          <cell r="E366">
            <v>31.48518119565291</v>
          </cell>
        </row>
        <row r="367">
          <cell r="E367">
            <v>31.478924919522484</v>
          </cell>
        </row>
        <row r="368">
          <cell r="E368">
            <v>31.472657707635221</v>
          </cell>
        </row>
        <row r="369">
          <cell r="E369">
            <v>31.466379534122705</v>
          </cell>
        </row>
        <row r="370">
          <cell r="E370">
            <v>31.460090373041972</v>
          </cell>
        </row>
        <row r="371">
          <cell r="E371">
            <v>31.453790198375241</v>
          </cell>
        </row>
        <row r="372">
          <cell r="E372">
            <v>31.447478984029669</v>
          </cell>
        </row>
        <row r="373">
          <cell r="E373">
            <v>31.44115670383713</v>
          </cell>
        </row>
        <row r="374">
          <cell r="E374">
            <v>31.434823331553925</v>
          </cell>
        </row>
        <row r="375">
          <cell r="E375">
            <v>31.428478840860567</v>
          </cell>
        </row>
        <row r="376">
          <cell r="E376">
            <v>31.42212320536153</v>
          </cell>
        </row>
        <row r="377">
          <cell r="E377">
            <v>31.415756398584975</v>
          </cell>
        </row>
        <row r="378">
          <cell r="E378">
            <v>31.409378393982522</v>
          </cell>
        </row>
        <row r="379">
          <cell r="E379">
            <v>31.402989164928975</v>
          </cell>
        </row>
        <row r="380">
          <cell r="E380">
            <v>31.396588684722119</v>
          </cell>
        </row>
        <row r="381">
          <cell r="E381">
            <v>31.390176926582388</v>
          </cell>
        </row>
        <row r="382">
          <cell r="E382">
            <v>31.383753863652693</v>
          </cell>
        </row>
        <row r="383">
          <cell r="E383">
            <v>31.377319468998103</v>
          </cell>
        </row>
        <row r="384">
          <cell r="E384">
            <v>31.370873715605615</v>
          </cell>
        </row>
        <row r="385">
          <cell r="E385">
            <v>31.364416576383906</v>
          </cell>
        </row>
        <row r="386">
          <cell r="E386">
            <v>31.357948024163061</v>
          </cell>
        </row>
        <row r="387">
          <cell r="E387">
            <v>31.351468031694306</v>
          </cell>
        </row>
        <row r="388">
          <cell r="E388">
            <v>31.34497657164977</v>
          </cell>
        </row>
        <row r="389">
          <cell r="E389">
            <v>31.338473616622206</v>
          </cell>
        </row>
        <row r="390">
          <cell r="E390">
            <v>31.331959139124745</v>
          </cell>
        </row>
        <row r="391">
          <cell r="E391">
            <v>31.325433111590609</v>
          </cell>
        </row>
        <row r="392">
          <cell r="E392">
            <v>31.318895506372879</v>
          </cell>
        </row>
        <row r="393">
          <cell r="E393">
            <v>31.312346295744195</v>
          </cell>
        </row>
        <row r="394">
          <cell r="E394">
            <v>31.305785451896529</v>
          </cell>
        </row>
        <row r="395">
          <cell r="E395">
            <v>31.299212946940891</v>
          </cell>
        </row>
        <row r="396">
          <cell r="E396">
            <v>31.292628752907063</v>
          </cell>
        </row>
        <row r="397">
          <cell r="E397">
            <v>31.286032841743342</v>
          </cell>
        </row>
        <row r="398">
          <cell r="E398">
            <v>31.279425185316271</v>
          </cell>
        </row>
        <row r="399">
          <cell r="E399">
            <v>31.272805755410349</v>
          </cell>
        </row>
        <row r="400">
          <cell r="E400">
            <v>31.266174523727795</v>
          </cell>
        </row>
        <row r="401">
          <cell r="E401">
            <v>31.259531461888237</v>
          </cell>
        </row>
        <row r="402">
          <cell r="E402">
            <v>31.252876541428467</v>
          </cell>
        </row>
        <row r="403">
          <cell r="E403">
            <v>31.246209733802154</v>
          </cell>
        </row>
        <row r="404">
          <cell r="E404">
            <v>31.239531010379565</v>
          </cell>
        </row>
        <row r="405">
          <cell r="E405">
            <v>31.232840342447314</v>
          </cell>
        </row>
        <row r="406">
          <cell r="E406">
            <v>31.226137701208049</v>
          </cell>
        </row>
        <row r="407">
          <cell r="E407">
            <v>31.219423057780205</v>
          </cell>
        </row>
        <row r="408">
          <cell r="E408">
            <v>31.212696383197702</v>
          </cell>
        </row>
        <row r="409">
          <cell r="E409">
            <v>31.205957648409676</v>
          </cell>
        </row>
        <row r="410">
          <cell r="E410">
            <v>31.199206824280211</v>
          </cell>
        </row>
        <row r="411">
          <cell r="E411">
            <v>31.192443881588026</v>
          </cell>
        </row>
        <row r="412">
          <cell r="E412">
            <v>31.185668791026224</v>
          </cell>
        </row>
        <row r="413">
          <cell r="E413">
            <v>31.17888152320198</v>
          </cell>
        </row>
        <row r="414">
          <cell r="E414">
            <v>31.172082048636284</v>
          </cell>
        </row>
        <row r="415">
          <cell r="E415">
            <v>31.165270337763637</v>
          </cell>
        </row>
        <row r="416">
          <cell r="E416">
            <v>31.158446360931762</v>
          </cell>
        </row>
        <row r="417">
          <cell r="E417">
            <v>31.151610088401331</v>
          </cell>
        </row>
        <row r="418">
          <cell r="E418">
            <v>31.144761490345662</v>
          </cell>
        </row>
        <row r="419">
          <cell r="E419">
            <v>31.137900536850434</v>
          </cell>
        </row>
        <row r="420">
          <cell r="E420">
            <v>31.131027197913408</v>
          </cell>
        </row>
        <row r="421">
          <cell r="E421">
            <v>31.124141443444113</v>
          </cell>
        </row>
        <row r="422">
          <cell r="E422">
            <v>31.117243243263569</v>
          </cell>
        </row>
        <row r="423">
          <cell r="E423">
            <v>31.110332567103988</v>
          </cell>
        </row>
        <row r="424">
          <cell r="E424">
            <v>31.103409384608479</v>
          </cell>
        </row>
        <row r="425">
          <cell r="E425">
            <v>31.096473665330748</v>
          </cell>
        </row>
        <row r="426">
          <cell r="E426">
            <v>31.08952537873482</v>
          </cell>
        </row>
        <row r="427">
          <cell r="E427">
            <v>31.08256449419471</v>
          </cell>
        </row>
        <row r="428">
          <cell r="E428">
            <v>31.075590980994143</v>
          </cell>
        </row>
        <row r="429">
          <cell r="E429">
            <v>31.06860480832626</v>
          </cell>
        </row>
        <row r="430">
          <cell r="E430">
            <v>31.061605945293302</v>
          </cell>
        </row>
        <row r="431">
          <cell r="E431">
            <v>31.054594360906311</v>
          </cell>
        </row>
        <row r="432">
          <cell r="E432">
            <v>31.047570024084838</v>
          </cell>
        </row>
        <row r="433">
          <cell r="E433">
            <v>31.040532903656622</v>
          </cell>
        </row>
        <row r="434">
          <cell r="E434">
            <v>31.033482968357291</v>
          </cell>
        </row>
        <row r="435">
          <cell r="E435">
            <v>31.026420186830066</v>
          </cell>
        </row>
        <row r="436">
          <cell r="E436">
            <v>31.019344527625442</v>
          </cell>
        </row>
        <row r="437">
          <cell r="E437">
            <v>31.012255959200871</v>
          </cell>
        </row>
        <row r="438">
          <cell r="E438">
            <v>31.005154449920482</v>
          </cell>
        </row>
        <row r="439">
          <cell r="E439">
            <v>30.998039968054734</v>
          </cell>
        </row>
        <row r="440">
          <cell r="E440">
            <v>30.990912481780128</v>
          </cell>
        </row>
        <row r="441">
          <cell r="E441">
            <v>30.983771959178888</v>
          </cell>
        </row>
        <row r="442">
          <cell r="E442">
            <v>30.976618368238654</v>
          </cell>
        </row>
        <row r="443">
          <cell r="E443">
            <v>30.969451676852135</v>
          </cell>
        </row>
        <row r="444">
          <cell r="E444">
            <v>30.962271852816848</v>
          </cell>
        </row>
        <row r="445">
          <cell r="E445">
            <v>30.955078863834746</v>
          </cell>
        </row>
        <row r="446">
          <cell r="E446">
            <v>30.947872677511938</v>
          </cell>
        </row>
        <row r="447">
          <cell r="E447">
            <v>30.940653261358346</v>
          </cell>
        </row>
        <row r="448">
          <cell r="E448">
            <v>30.933420582787392</v>
          </cell>
        </row>
        <row r="449">
          <cell r="E449">
            <v>30.926174609115677</v>
          </cell>
        </row>
        <row r="450">
          <cell r="E450">
            <v>30.918915307562671</v>
          </cell>
        </row>
        <row r="451">
          <cell r="E451">
            <v>30.911642645250367</v>
          </cell>
        </row>
        <row r="452">
          <cell r="E452">
            <v>30.904356589202951</v>
          </cell>
        </row>
        <row r="453">
          <cell r="E453">
            <v>30.897057106346519</v>
          </cell>
        </row>
        <row r="454">
          <cell r="E454">
            <v>30.889744163508695</v>
          </cell>
        </row>
        <row r="455">
          <cell r="E455">
            <v>30.882417727418336</v>
          </cell>
        </row>
        <row r="456">
          <cell r="E456">
            <v>30.8750777647052</v>
          </cell>
        </row>
        <row r="457">
          <cell r="E457">
            <v>30.867724241899598</v>
          </cell>
        </row>
        <row r="458">
          <cell r="E458">
            <v>30.860357125432081</v>
          </cell>
        </row>
        <row r="459">
          <cell r="E459">
            <v>30.852976381633102</v>
          </cell>
        </row>
        <row r="460">
          <cell r="E460">
            <v>30.845581976732664</v>
          </cell>
        </row>
        <row r="461">
          <cell r="E461">
            <v>30.838173876860015</v>
          </cell>
        </row>
        <row r="462">
          <cell r="E462">
            <v>30.830752048043287</v>
          </cell>
        </row>
        <row r="463">
          <cell r="E463">
            <v>30.82331645620917</v>
          </cell>
        </row>
        <row r="464">
          <cell r="E464">
            <v>30.815867067182563</v>
          </cell>
        </row>
        <row r="465">
          <cell r="E465">
            <v>30.808403846686254</v>
          </cell>
        </row>
        <row r="466">
          <cell r="E466">
            <v>30.800926760340552</v>
          </cell>
        </row>
        <row r="467">
          <cell r="E467">
            <v>30.79343577366296</v>
          </cell>
        </row>
        <row r="468">
          <cell r="E468">
            <v>30.785930852067839</v>
          </cell>
        </row>
        <row r="469">
          <cell r="E469">
            <v>30.778411960866045</v>
          </cell>
        </row>
        <row r="470">
          <cell r="E470">
            <v>30.770879065264591</v>
          </cell>
        </row>
        <row r="471">
          <cell r="E471">
            <v>30.763332130366297</v>
          </cell>
        </row>
        <row r="472">
          <cell r="E472">
            <v>30.755771121169456</v>
          </cell>
        </row>
        <row r="473">
          <cell r="E473">
            <v>30.748196002567461</v>
          </cell>
        </row>
        <row r="474">
          <cell r="E474">
            <v>30.740606739348475</v>
          </cell>
        </row>
        <row r="475">
          <cell r="E475">
            <v>30.733003296195061</v>
          </cell>
        </row>
        <row r="476">
          <cell r="E476">
            <v>30.725385637683846</v>
          </cell>
        </row>
        <row r="477">
          <cell r="E477">
            <v>30.717753728285157</v>
          </cell>
        </row>
        <row r="478">
          <cell r="E478">
            <v>30.710107532362649</v>
          </cell>
        </row>
        <row r="479">
          <cell r="E479">
            <v>30.702447014172996</v>
          </cell>
        </row>
        <row r="480">
          <cell r="E480">
            <v>30.694772137865481</v>
          </cell>
        </row>
        <row r="481">
          <cell r="E481">
            <v>30.687082867481664</v>
          </cell>
        </row>
        <row r="482">
          <cell r="E482">
            <v>30.679379166955012</v>
          </cell>
        </row>
        <row r="483">
          <cell r="E483">
            <v>30.671661000110547</v>
          </cell>
        </row>
        <row r="484">
          <cell r="E484">
            <v>30.663928330664461</v>
          </cell>
        </row>
        <row r="485">
          <cell r="E485">
            <v>30.656181122223796</v>
          </cell>
        </row>
        <row r="486">
          <cell r="E486">
            <v>30.648419338286018</v>
          </cell>
        </row>
        <row r="487">
          <cell r="E487">
            <v>30.640642942238696</v>
          </cell>
        </row>
        <row r="488">
          <cell r="E488">
            <v>30.632851897359121</v>
          </cell>
        </row>
        <row r="489">
          <cell r="E489">
            <v>30.625046166813934</v>
          </cell>
        </row>
        <row r="490">
          <cell r="E490">
            <v>30.617225713658744</v>
          </cell>
        </row>
        <row r="491">
          <cell r="E491">
            <v>30.60939050083779</v>
          </cell>
        </row>
        <row r="492">
          <cell r="E492">
            <v>30.601540491183524</v>
          </cell>
        </row>
        <row r="493">
          <cell r="E493">
            <v>30.593675647416276</v>
          </cell>
        </row>
        <row r="494">
          <cell r="E494">
            <v>30.585795932143849</v>
          </cell>
        </row>
        <row r="495">
          <cell r="E495">
            <v>30.577901307861161</v>
          </cell>
        </row>
        <row r="496">
          <cell r="E496">
            <v>30.569991736949852</v>
          </cell>
        </row>
        <row r="497">
          <cell r="E497">
            <v>30.562067181677921</v>
          </cell>
        </row>
        <row r="498">
          <cell r="E498">
            <v>30.554127604199333</v>
          </cell>
        </row>
        <row r="499">
          <cell r="E499">
            <v>30.546172966553637</v>
          </cell>
        </row>
        <row r="500">
          <cell r="E500">
            <v>30.538203230665584</v>
          </cell>
        </row>
        <row r="501">
          <cell r="E501">
            <v>30.530218358344751</v>
          </cell>
        </row>
        <row r="502">
          <cell r="E502">
            <v>30.522218311285133</v>
          </cell>
        </row>
        <row r="503">
          <cell r="E503">
            <v>30.51420305106479</v>
          </cell>
        </row>
        <row r="504">
          <cell r="E504">
            <v>30.506172539145425</v>
          </cell>
        </row>
        <row r="505">
          <cell r="E505">
            <v>30.498126736872003</v>
          </cell>
        </row>
        <row r="506">
          <cell r="E506">
            <v>30.490065605472374</v>
          </cell>
        </row>
        <row r="507">
          <cell r="E507">
            <v>30.481989106056865</v>
          </cell>
        </row>
        <row r="508">
          <cell r="E508">
            <v>30.473897199617891</v>
          </cell>
        </row>
        <row r="509">
          <cell r="E509">
            <v>30.465789847029562</v>
          </cell>
        </row>
        <row r="510">
          <cell r="E510">
            <v>30.457667009047281</v>
          </cell>
        </row>
        <row r="511">
          <cell r="E511">
            <v>30.449528646307343</v>
          </cell>
        </row>
        <row r="512">
          <cell r="E512">
            <v>30.441374719326557</v>
          </cell>
        </row>
        <row r="513">
          <cell r="E513">
            <v>30.433205188501816</v>
          </cell>
        </row>
        <row r="514">
          <cell r="E514">
            <v>30.425020014109712</v>
          </cell>
        </row>
        <row r="515">
          <cell r="E515">
            <v>30.416819156306129</v>
          </cell>
        </row>
        <row r="516">
          <cell r="E516">
            <v>30.408602575125833</v>
          </cell>
        </row>
        <row r="517">
          <cell r="E517">
            <v>30.400370230482078</v>
          </cell>
        </row>
        <row r="518">
          <cell r="E518">
            <v>30.392122082166196</v>
          </cell>
        </row>
        <row r="519">
          <cell r="E519">
            <v>30.38385808984717</v>
          </cell>
        </row>
        <row r="520">
          <cell r="E520">
            <v>30.375578213071236</v>
          </cell>
        </row>
        <row r="521">
          <cell r="E521">
            <v>30.367282411261488</v>
          </cell>
        </row>
        <row r="522">
          <cell r="E522">
            <v>30.358970643717438</v>
          </cell>
        </row>
        <row r="523">
          <cell r="E523">
            <v>30.350642869614603</v>
          </cell>
        </row>
        <row r="524">
          <cell r="E524">
            <v>30.342299048004126</v>
          </cell>
        </row>
        <row r="525">
          <cell r="E525">
            <v>30.333939137812308</v>
          </cell>
        </row>
        <row r="526">
          <cell r="E526">
            <v>30.325563097840217</v>
          </cell>
        </row>
        <row r="527">
          <cell r="E527">
            <v>30.317170886763265</v>
          </cell>
        </row>
        <row r="528">
          <cell r="E528">
            <v>30.308762463130794</v>
          </cell>
        </row>
        <row r="529">
          <cell r="E529">
            <v>30.300337785365627</v>
          </cell>
        </row>
        <row r="530">
          <cell r="E530">
            <v>30.291896811763682</v>
          </cell>
        </row>
        <row r="531">
          <cell r="E531">
            <v>30.283439500493504</v>
          </cell>
        </row>
        <row r="532">
          <cell r="E532">
            <v>30.274965809595873</v>
          </cell>
        </row>
        <row r="533">
          <cell r="E533">
            <v>30.266475696983349</v>
          </cell>
        </row>
        <row r="534">
          <cell r="E534">
            <v>30.257969120439881</v>
          </cell>
        </row>
        <row r="535">
          <cell r="E535">
            <v>30.249446037620309</v>
          </cell>
        </row>
        <row r="536">
          <cell r="E536">
            <v>30.240906406050009</v>
          </cell>
        </row>
        <row r="537">
          <cell r="E537">
            <v>30.232350183124392</v>
          </cell>
        </row>
        <row r="538">
          <cell r="E538">
            <v>30.223777326108522</v>
          </cell>
        </row>
        <row r="539">
          <cell r="E539">
            <v>30.215187792136632</v>
          </cell>
        </row>
        <row r="540">
          <cell r="E540">
            <v>30.206581538211726</v>
          </cell>
        </row>
        <row r="541">
          <cell r="E541">
            <v>30.197958521205109</v>
          </cell>
        </row>
        <row r="542">
          <cell r="E542">
            <v>30.189318697855949</v>
          </cell>
        </row>
        <row r="543">
          <cell r="E543">
            <v>30.180662024770864</v>
          </cell>
        </row>
        <row r="544">
          <cell r="E544">
            <v>30.171988458423435</v>
          </cell>
        </row>
        <row r="545">
          <cell r="E545">
            <v>30.163297955153798</v>
          </cell>
        </row>
        <row r="546">
          <cell r="E546">
            <v>30.154590471168152</v>
          </cell>
        </row>
        <row r="547">
          <cell r="E547">
            <v>30.145865962538373</v>
          </cell>
        </row>
        <row r="548">
          <cell r="E548">
            <v>30.137124385201496</v>
          </cell>
        </row>
        <row r="549">
          <cell r="E549">
            <v>30.12836569495931</v>
          </cell>
        </row>
        <row r="550">
          <cell r="E550">
            <v>30.119589847477886</v>
          </cell>
        </row>
        <row r="551">
          <cell r="E551">
            <v>30.110796798287129</v>
          </cell>
        </row>
        <row r="552">
          <cell r="E552">
            <v>30.10198650278031</v>
          </cell>
        </row>
        <row r="553">
          <cell r="E553">
            <v>30.093158916213625</v>
          </cell>
        </row>
        <row r="554">
          <cell r="E554">
            <v>30.084313993705727</v>
          </cell>
        </row>
        <row r="555">
          <cell r="E555">
            <v>30.075451690237255</v>
          </cell>
        </row>
        <row r="556">
          <cell r="E556">
            <v>30.066571960650393</v>
          </cell>
        </row>
        <row r="557">
          <cell r="E557">
            <v>30.057674759648393</v>
          </cell>
        </row>
        <row r="558">
          <cell r="E558">
            <v>30.048760041795102</v>
          </cell>
        </row>
        <row r="559">
          <cell r="E559">
            <v>30.039827761514523</v>
          </cell>
        </row>
        <row r="560">
          <cell r="E560">
            <v>30.030877873090315</v>
          </cell>
        </row>
        <row r="561">
          <cell r="E561">
            <v>30.021910330665335</v>
          </cell>
        </row>
        <row r="562">
          <cell r="E562">
            <v>30.012925088241175</v>
          </cell>
        </row>
        <row r="563">
          <cell r="E563">
            <v>30.003922099677684</v>
          </cell>
        </row>
        <row r="564">
          <cell r="E564">
            <v>29.994901318692492</v>
          </cell>
        </row>
        <row r="565">
          <cell r="E565">
            <v>29.985862698860522</v>
          </cell>
        </row>
        <row r="566">
          <cell r="E566">
            <v>29.976806193613541</v>
          </cell>
        </row>
        <row r="567">
          <cell r="E567">
            <v>29.96773175623964</v>
          </cell>
        </row>
        <row r="568">
          <cell r="E568">
            <v>29.958639339882808</v>
          </cell>
        </row>
        <row r="569">
          <cell r="E569">
            <v>29.949528897542397</v>
          </cell>
        </row>
        <row r="570">
          <cell r="E570">
            <v>29.940400382072667</v>
          </cell>
        </row>
        <row r="571">
          <cell r="E571">
            <v>29.9312537461823</v>
          </cell>
        </row>
        <row r="572">
          <cell r="E572">
            <v>29.922088942433895</v>
          </cell>
        </row>
        <row r="573">
          <cell r="E573">
            <v>29.912905923243496</v>
          </cell>
        </row>
        <row r="574">
          <cell r="E574">
            <v>29.903704640880111</v>
          </cell>
        </row>
        <row r="575">
          <cell r="E575">
            <v>29.894485047465189</v>
          </cell>
        </row>
        <row r="576">
          <cell r="E576">
            <v>29.885247094972151</v>
          </cell>
        </row>
        <row r="577">
          <cell r="E577">
            <v>29.875990735225894</v>
          </cell>
        </row>
        <row r="578">
          <cell r="E578">
            <v>29.866715919902283</v>
          </cell>
        </row>
        <row r="579">
          <cell r="E579">
            <v>29.857422600527663</v>
          </cell>
        </row>
        <row r="580">
          <cell r="E580">
            <v>29.848110728478364</v>
          </cell>
        </row>
        <row r="581">
          <cell r="E581">
            <v>29.838780254980183</v>
          </cell>
        </row>
        <row r="582">
          <cell r="E582">
            <v>29.829431131107889</v>
          </cell>
        </row>
        <row r="583">
          <cell r="E583">
            <v>29.820063307784725</v>
          </cell>
        </row>
        <row r="584">
          <cell r="E584">
            <v>29.810676735781907</v>
          </cell>
        </row>
        <row r="585">
          <cell r="E585">
            <v>29.80127136571809</v>
          </cell>
        </row>
        <row r="586">
          <cell r="E586">
            <v>29.791847148058881</v>
          </cell>
        </row>
        <row r="587">
          <cell r="E587">
            <v>29.78240403311634</v>
          </cell>
        </row>
        <row r="588">
          <cell r="E588">
            <v>29.772941971048429</v>
          </cell>
        </row>
        <row r="589">
          <cell r="E589">
            <v>29.763460911858534</v>
          </cell>
        </row>
        <row r="590">
          <cell r="E590">
            <v>29.753960805394932</v>
          </cell>
        </row>
        <row r="591">
          <cell r="E591">
            <v>29.744441601350275</v>
          </cell>
        </row>
        <row r="592">
          <cell r="E592">
            <v>29.734903249261077</v>
          </cell>
        </row>
        <row r="593">
          <cell r="E593">
            <v>29.725345698507194</v>
          </cell>
        </row>
        <row r="594">
          <cell r="E594">
            <v>29.7157688983113</v>
          </cell>
        </row>
        <row r="595">
          <cell r="E595">
            <v>29.706172797738343</v>
          </cell>
        </row>
        <row r="596">
          <cell r="E596">
            <v>29.696557345695073</v>
          </cell>
        </row>
        <row r="597">
          <cell r="E597">
            <v>29.686922490929444</v>
          </cell>
        </row>
        <row r="598">
          <cell r="E598">
            <v>29.677268182030151</v>
          </cell>
        </row>
        <row r="599">
          <cell r="E599">
            <v>29.667594367426062</v>
          </cell>
        </row>
        <row r="600">
          <cell r="E600">
            <v>29.657900995385692</v>
          </cell>
        </row>
        <row r="601">
          <cell r="E601">
            <v>29.648188014016679</v>
          </cell>
        </row>
        <row r="602">
          <cell r="E602">
            <v>29.638455371265231</v>
          </cell>
        </row>
        <row r="603">
          <cell r="E603">
            <v>29.628703014915619</v>
          </cell>
        </row>
        <row r="604">
          <cell r="E604">
            <v>29.618930892589606</v>
          </cell>
        </row>
        <row r="605">
          <cell r="E605">
            <v>29.609138951745937</v>
          </cell>
        </row>
        <row r="606">
          <cell r="E606">
            <v>29.599327139679765</v>
          </cell>
        </row>
        <row r="607">
          <cell r="E607">
            <v>29.589495403522143</v>
          </cell>
        </row>
        <row r="608">
          <cell r="E608">
            <v>29.579643690239443</v>
          </cell>
        </row>
        <row r="609">
          <cell r="E609">
            <v>29.569771946632834</v>
          </cell>
        </row>
        <row r="610">
          <cell r="E610">
            <v>29.559880119337738</v>
          </cell>
        </row>
        <row r="611">
          <cell r="E611">
            <v>29.549968154823247</v>
          </cell>
        </row>
        <row r="612">
          <cell r="E612">
            <v>29.540035999391616</v>
          </cell>
        </row>
        <row r="613">
          <cell r="E613">
            <v>29.530083599177676</v>
          </cell>
        </row>
        <row r="614">
          <cell r="E614">
            <v>29.520110900148286</v>
          </cell>
        </row>
        <row r="615">
          <cell r="E615">
            <v>29.510117848101778</v>
          </cell>
        </row>
        <row r="616">
          <cell r="E616">
            <v>29.500104388667417</v>
          </cell>
        </row>
        <row r="617">
          <cell r="E617">
            <v>29.490070467304811</v>
          </cell>
        </row>
        <row r="618">
          <cell r="E618">
            <v>29.480016029303361</v>
          </cell>
        </row>
        <row r="619">
          <cell r="E619">
            <v>29.469941019781711</v>
          </cell>
        </row>
        <row r="620">
          <cell r="E620">
            <v>29.45984538368716</v>
          </cell>
        </row>
        <row r="621">
          <cell r="E621">
            <v>29.449729065795104</v>
          </cell>
        </row>
        <row r="622">
          <cell r="E622">
            <v>29.439592010708495</v>
          </cell>
        </row>
        <row r="623">
          <cell r="E623">
            <v>29.429434162857209</v>
          </cell>
        </row>
        <row r="624">
          <cell r="E624">
            <v>29.419255466497539</v>
          </cell>
        </row>
        <row r="625">
          <cell r="E625">
            <v>29.409055865711579</v>
          </cell>
        </row>
        <row r="626">
          <cell r="E626">
            <v>29.398835304406667</v>
          </cell>
        </row>
        <row r="627">
          <cell r="E627">
            <v>29.388593726314806</v>
          </cell>
        </row>
        <row r="628">
          <cell r="E628">
            <v>29.378331074992076</v>
          </cell>
        </row>
        <row r="629">
          <cell r="E629">
            <v>29.368047293818073</v>
          </cell>
        </row>
        <row r="630">
          <cell r="E630">
            <v>29.3577423259953</v>
          </cell>
        </row>
        <row r="631">
          <cell r="E631">
            <v>29.347416114548611</v>
          </cell>
        </row>
        <row r="632">
          <cell r="E632">
            <v>29.337068602324603</v>
          </cell>
        </row>
        <row r="633">
          <cell r="E633">
            <v>29.326699731991038</v>
          </cell>
        </row>
        <row r="634">
          <cell r="E634">
            <v>29.316309446036268</v>
          </cell>
        </row>
        <row r="635">
          <cell r="E635">
            <v>29.30589768676861</v>
          </cell>
        </row>
        <row r="636">
          <cell r="E636">
            <v>29.295464396315783</v>
          </cell>
        </row>
        <row r="637">
          <cell r="E637">
            <v>29.285009516624317</v>
          </cell>
        </row>
        <row r="638">
          <cell r="E638">
            <v>29.27453298945893</v>
          </cell>
        </row>
        <row r="639">
          <cell r="E639">
            <v>29.264034756401937</v>
          </cell>
        </row>
        <row r="640">
          <cell r="E640">
            <v>29.253514758852692</v>
          </cell>
        </row>
        <row r="641">
          <cell r="E641">
            <v>29.242972938026927</v>
          </cell>
        </row>
        <row r="642">
          <cell r="E642">
            <v>29.232409234956187</v>
          </cell>
        </row>
        <row r="643">
          <cell r="E643">
            <v>29.221823590487208</v>
          </cell>
        </row>
        <row r="644">
          <cell r="E644">
            <v>29.211215945281335</v>
          </cell>
        </row>
        <row r="645">
          <cell r="E645">
            <v>29.200586239813873</v>
          </cell>
        </row>
        <row r="646">
          <cell r="E646">
            <v>29.189934414373532</v>
          </cell>
        </row>
        <row r="647">
          <cell r="E647">
            <v>29.179260409061762</v>
          </cell>
        </row>
        <row r="648">
          <cell r="E648">
            <v>29.168564163792162</v>
          </cell>
        </row>
        <row r="649">
          <cell r="E649">
            <v>29.157845618289898</v>
          </cell>
        </row>
        <row r="650">
          <cell r="E650">
            <v>29.147104712091014</v>
          </cell>
        </row>
        <row r="651">
          <cell r="E651">
            <v>29.13634138454189</v>
          </cell>
        </row>
        <row r="652">
          <cell r="E652">
            <v>29.125555574798572</v>
          </cell>
        </row>
        <row r="653">
          <cell r="E653">
            <v>29.11474722182616</v>
          </cell>
        </row>
        <row r="654">
          <cell r="E654">
            <v>29.103916264398205</v>
          </cell>
        </row>
        <row r="655">
          <cell r="E655">
            <v>29.093062641096068</v>
          </cell>
        </row>
        <row r="656">
          <cell r="E656">
            <v>29.082186290308286</v>
          </cell>
        </row>
        <row r="657">
          <cell r="E657">
            <v>29.071287150229953</v>
          </cell>
        </row>
        <row r="658">
          <cell r="E658">
            <v>29.060365158862098</v>
          </cell>
        </row>
        <row r="659">
          <cell r="E659">
            <v>29.049420254011039</v>
          </cell>
        </row>
        <row r="660">
          <cell r="E660">
            <v>29.038452373287758</v>
          </cell>
        </row>
        <row r="661">
          <cell r="E661">
            <v>29.027461454107254</v>
          </cell>
        </row>
        <row r="662">
          <cell r="E662">
            <v>29.016447433687922</v>
          </cell>
        </row>
        <row r="663">
          <cell r="E663">
            <v>29.005410249050907</v>
          </cell>
        </row>
        <row r="664">
          <cell r="E664">
            <v>28.994349837019449</v>
          </cell>
        </row>
        <row r="665">
          <cell r="E665">
            <v>28.983266134218276</v>
          </cell>
        </row>
        <row r="666">
          <cell r="E666">
            <v>28.972159077072931</v>
          </cell>
        </row>
        <row r="667">
          <cell r="E667">
            <v>28.961028601809115</v>
          </cell>
        </row>
        <row r="668">
          <cell r="E668">
            <v>28.949874644452084</v>
          </cell>
        </row>
        <row r="669">
          <cell r="E669">
            <v>28.938697140825962</v>
          </cell>
        </row>
        <row r="670">
          <cell r="E670">
            <v>28.927496026553104</v>
          </cell>
        </row>
        <row r="671">
          <cell r="E671">
            <v>28.916271237053436</v>
          </cell>
        </row>
        <row r="672">
          <cell r="E672">
            <v>28.905022707543818</v>
          </cell>
        </row>
        <row r="673">
          <cell r="E673">
            <v>28.893750373037374</v>
          </cell>
        </row>
        <row r="674">
          <cell r="E674">
            <v>28.882454168342825</v>
          </cell>
        </row>
        <row r="675">
          <cell r="E675">
            <v>28.871134028063846</v>
          </cell>
        </row>
        <row r="676">
          <cell r="E676">
            <v>28.859789886598413</v>
          </cell>
        </row>
        <row r="677">
          <cell r="E677">
            <v>28.848421678138113</v>
          </cell>
        </row>
        <row r="678">
          <cell r="E678">
            <v>28.837029336667491</v>
          </cell>
        </row>
        <row r="679">
          <cell r="E679">
            <v>28.825612795963398</v>
          </cell>
        </row>
        <row r="680">
          <cell r="E680">
            <v>28.81417198959431</v>
          </cell>
        </row>
        <row r="681">
          <cell r="E681">
            <v>28.802706850919655</v>
          </cell>
        </row>
        <row r="682">
          <cell r="E682">
            <v>28.791217313089138</v>
          </cell>
        </row>
        <row r="683">
          <cell r="E683">
            <v>28.779703309042098</v>
          </cell>
        </row>
        <row r="684">
          <cell r="E684">
            <v>28.76816477150679</v>
          </cell>
        </row>
        <row r="685">
          <cell r="E685">
            <v>28.756601632999743</v>
          </cell>
        </row>
        <row r="686">
          <cell r="E686">
            <v>28.745013825825062</v>
          </cell>
        </row>
        <row r="687">
          <cell r="E687">
            <v>28.733401282073761</v>
          </cell>
        </row>
        <row r="688">
          <cell r="E688">
            <v>28.72176393362307</v>
          </cell>
        </row>
        <row r="689">
          <cell r="E689">
            <v>28.710101712135756</v>
          </cell>
        </row>
        <row r="690">
          <cell r="E690">
            <v>28.698414549059454</v>
          </cell>
        </row>
        <row r="691">
          <cell r="E691">
            <v>28.686702375625948</v>
          </cell>
        </row>
        <row r="692">
          <cell r="E692">
            <v>28.674965122850505</v>
          </cell>
        </row>
        <row r="693">
          <cell r="E693">
            <v>28.663202721531192</v>
          </cell>
        </row>
        <row r="694">
          <cell r="E694">
            <v>28.651415102248162</v>
          </cell>
        </row>
        <row r="695">
          <cell r="E695">
            <v>28.639602195362968</v>
          </cell>
        </row>
        <row r="696">
          <cell r="E696">
            <v>28.627763931017892</v>
          </cell>
        </row>
        <row r="697">
          <cell r="E697">
            <v>28.615900239135211</v>
          </cell>
        </row>
        <row r="698">
          <cell r="E698">
            <v>28.604011049416517</v>
          </cell>
        </row>
        <row r="699">
          <cell r="E699">
            <v>28.592096291342031</v>
          </cell>
        </row>
        <row r="700">
          <cell r="E700">
            <v>28.58015589416987</v>
          </cell>
        </row>
        <row r="701">
          <cell r="E701">
            <v>28.56818978693537</v>
          </cell>
        </row>
        <row r="702">
          <cell r="E702">
            <v>28.556197898450382</v>
          </cell>
        </row>
        <row r="703">
          <cell r="E703">
            <v>28.544180157302527</v>
          </cell>
        </row>
        <row r="704">
          <cell r="E704">
            <v>28.532136491854548</v>
          </cell>
        </row>
        <row r="705">
          <cell r="E705">
            <v>28.520066830243564</v>
          </cell>
        </row>
        <row r="706">
          <cell r="E706">
            <v>28.507971100380345</v>
          </cell>
        </row>
        <row r="707">
          <cell r="E707">
            <v>28.495849229948632</v>
          </cell>
        </row>
        <row r="708">
          <cell r="E708">
            <v>28.483701146404417</v>
          </cell>
        </row>
        <row r="709">
          <cell r="E709">
            <v>28.471526776975207</v>
          </cell>
        </row>
        <row r="710">
          <cell r="E710">
            <v>28.45932604865931</v>
          </cell>
        </row>
        <row r="711">
          <cell r="E711">
            <v>28.447098888225156</v>
          </cell>
        </row>
        <row r="712">
          <cell r="E712">
            <v>28.434845222210505</v>
          </cell>
        </row>
        <row r="713">
          <cell r="E713">
            <v>28.422564976921791</v>
          </cell>
        </row>
        <row r="714">
          <cell r="E714">
            <v>28.410258078433365</v>
          </cell>
        </row>
        <row r="715">
          <cell r="E715">
            <v>28.397924452586768</v>
          </cell>
        </row>
        <row r="716">
          <cell r="E716">
            <v>28.385564024990018</v>
          </cell>
        </row>
        <row r="717">
          <cell r="E717">
            <v>28.373176721016879</v>
          </cell>
        </row>
        <row r="718">
          <cell r="E718">
            <v>28.360762465806108</v>
          </cell>
        </row>
        <row r="719">
          <cell r="E719">
            <v>28.348321184260765</v>
          </cell>
        </row>
        <row r="720">
          <cell r="E720">
            <v>28.335852801047444</v>
          </cell>
        </row>
        <row r="721">
          <cell r="E721">
            <v>28.323357240595545</v>
          </cell>
        </row>
        <row r="722">
          <cell r="E722">
            <v>28.310834427096559</v>
          </cell>
        </row>
        <row r="723">
          <cell r="E723">
            <v>28.298284284503303</v>
          </cell>
        </row>
        <row r="724">
          <cell r="E724">
            <v>28.285706736529193</v>
          </cell>
        </row>
        <row r="725">
          <cell r="E725">
            <v>28.273101706647509</v>
          </cell>
        </row>
        <row r="726">
          <cell r="E726">
            <v>28.260469118090636</v>
          </cell>
        </row>
        <row r="727">
          <cell r="E727">
            <v>28.247808893849339</v>
          </cell>
        </row>
        <row r="728">
          <cell r="E728">
            <v>28.235120956672006</v>
          </cell>
        </row>
        <row r="729">
          <cell r="E729">
            <v>28.222405229063895</v>
          </cell>
        </row>
        <row r="730">
          <cell r="E730">
            <v>28.209661633286416</v>
          </cell>
        </row>
        <row r="731">
          <cell r="E731">
            <v>28.196890091356341</v>
          </cell>
        </row>
        <row r="732">
          <cell r="E732">
            <v>28.184090525045075</v>
          </cell>
        </row>
        <row r="733">
          <cell r="E733">
            <v>28.171262855877909</v>
          </cell>
        </row>
        <row r="734">
          <cell r="E734">
            <v>28.158407005133252</v>
          </cell>
        </row>
        <row r="735">
          <cell r="E735">
            <v>28.145522893841878</v>
          </cell>
        </row>
        <row r="736">
          <cell r="E736">
            <v>28.13261044278617</v>
          </cell>
        </row>
        <row r="737">
          <cell r="E737">
            <v>28.119669572499379</v>
          </cell>
        </row>
        <row r="738">
          <cell r="E738">
            <v>28.106700203264843</v>
          </cell>
        </row>
        <row r="739">
          <cell r="E739">
            <v>28.093702255115218</v>
          </cell>
        </row>
        <row r="740">
          <cell r="E740">
            <v>28.080675647831754</v>
          </cell>
        </row>
        <row r="741">
          <cell r="E741">
            <v>28.067620300943481</v>
          </cell>
        </row>
        <row r="742">
          <cell r="E742">
            <v>28.054536133726497</v>
          </cell>
        </row>
        <row r="743">
          <cell r="E743">
            <v>28.041423065203158</v>
          </cell>
        </row>
        <row r="744">
          <cell r="E744">
            <v>28.028281014141335</v>
          </cell>
        </row>
        <row r="745">
          <cell r="E745">
            <v>28.015109899053627</v>
          </cell>
        </row>
        <row r="746">
          <cell r="E746">
            <v>28.001909638196615</v>
          </cell>
        </row>
        <row r="747">
          <cell r="E747">
            <v>27.988680149570072</v>
          </cell>
        </row>
        <row r="748">
          <cell r="E748">
            <v>27.975421350916193</v>
          </cell>
        </row>
        <row r="749">
          <cell r="E749">
            <v>27.96213315971881</v>
          </cell>
        </row>
        <row r="750">
          <cell r="E750">
            <v>27.948815493202655</v>
          </cell>
        </row>
        <row r="751">
          <cell r="E751">
            <v>27.935468268332539</v>
          </cell>
        </row>
        <row r="752">
          <cell r="E752">
            <v>27.922091401812594</v>
          </cell>
        </row>
        <row r="753">
          <cell r="E753">
            <v>27.908684810085504</v>
          </cell>
        </row>
        <row r="754">
          <cell r="E754">
            <v>27.895248409331693</v>
          </cell>
        </row>
        <row r="755">
          <cell r="E755">
            <v>27.881782115468585</v>
          </cell>
        </row>
        <row r="756">
          <cell r="E756">
            <v>27.868285844149785</v>
          </cell>
        </row>
        <row r="757">
          <cell r="E757">
            <v>27.854759510764318</v>
          </cell>
        </row>
        <row r="758">
          <cell r="E758">
            <v>27.841203030435828</v>
          </cell>
        </row>
        <row r="759">
          <cell r="E759">
            <v>27.827616318021814</v>
          </cell>
        </row>
        <row r="760">
          <cell r="E760">
            <v>27.813999288112814</v>
          </cell>
        </row>
        <row r="761">
          <cell r="E761">
            <v>27.800351855031632</v>
          </cell>
        </row>
        <row r="762">
          <cell r="E762">
            <v>27.786673932832567</v>
          </cell>
        </row>
        <row r="763">
          <cell r="E763">
            <v>27.772965435300577</v>
          </cell>
        </row>
        <row r="764">
          <cell r="E764">
            <v>27.759226275950532</v>
          </cell>
        </row>
        <row r="765">
          <cell r="E765">
            <v>27.745456368026407</v>
          </cell>
        </row>
        <row r="766">
          <cell r="E766">
            <v>27.731655624500455</v>
          </cell>
        </row>
        <row r="767">
          <cell r="E767">
            <v>27.717823958072476</v>
          </cell>
        </row>
        <row r="768">
          <cell r="E768">
            <v>27.703961281168969</v>
          </cell>
        </row>
        <row r="769">
          <cell r="E769">
            <v>27.690067505942359</v>
          </cell>
        </row>
        <row r="770">
          <cell r="E770">
            <v>27.676142544270185</v>
          </cell>
        </row>
        <row r="771">
          <cell r="E771">
            <v>27.662186307754325</v>
          </cell>
        </row>
        <row r="772">
          <cell r="E772">
            <v>27.648198707720177</v>
          </cell>
        </row>
        <row r="773">
          <cell r="E773">
            <v>27.634179655215856</v>
          </cell>
        </row>
        <row r="774">
          <cell r="E774">
            <v>27.620129061011397</v>
          </cell>
        </row>
        <row r="775">
          <cell r="E775">
            <v>27.606046835597972</v>
          </cell>
        </row>
        <row r="776">
          <cell r="E776">
            <v>27.591932889187063</v>
          </cell>
        </row>
        <row r="777">
          <cell r="E777">
            <v>27.577787131709659</v>
          </cell>
        </row>
        <row r="778">
          <cell r="E778">
            <v>27.563609472815468</v>
          </cell>
        </row>
        <row r="779">
          <cell r="E779">
            <v>27.54939982187209</v>
          </cell>
        </row>
        <row r="780">
          <cell r="E780">
            <v>27.535158087964234</v>
          </cell>
        </row>
        <row r="781">
          <cell r="E781">
            <v>27.520884179892892</v>
          </cell>
        </row>
        <row r="782">
          <cell r="E782">
            <v>27.506578006174546</v>
          </cell>
        </row>
        <row r="783">
          <cell r="E783">
            <v>27.492239475040343</v>
          </cell>
        </row>
        <row r="784">
          <cell r="E784">
            <v>27.477868494435295</v>
          </cell>
        </row>
        <row r="785">
          <cell r="E785">
            <v>27.463464972017473</v>
          </cell>
        </row>
        <row r="786">
          <cell r="E786">
            <v>27.449028815157192</v>
          </cell>
        </row>
        <row r="787">
          <cell r="E787">
            <v>27.434559930936199</v>
          </cell>
        </row>
        <row r="788">
          <cell r="E788">
            <v>27.420058226146857</v>
          </cell>
        </row>
        <row r="789">
          <cell r="E789">
            <v>27.405523607291343</v>
          </cell>
        </row>
        <row r="790">
          <cell r="E790">
            <v>27.390955980580834</v>
          </cell>
        </row>
        <row r="791">
          <cell r="E791">
            <v>27.376355251934672</v>
          </cell>
        </row>
        <row r="792">
          <cell r="E792">
            <v>27.36172132697958</v>
          </cell>
        </row>
        <row r="793">
          <cell r="E793">
            <v>27.347054111048845</v>
          </cell>
        </row>
        <row r="794">
          <cell r="E794">
            <v>27.332353509181463</v>
          </cell>
        </row>
        <row r="795">
          <cell r="E795">
            <v>27.317619426121375</v>
          </cell>
        </row>
        <row r="796">
          <cell r="E796">
            <v>27.302851766316625</v>
          </cell>
        </row>
        <row r="797">
          <cell r="E797">
            <v>27.288050433918546</v>
          </cell>
        </row>
        <row r="798">
          <cell r="E798">
            <v>27.273215332780936</v>
          </cell>
        </row>
        <row r="799">
          <cell r="E799">
            <v>27.258346366459268</v>
          </cell>
        </row>
        <row r="800">
          <cell r="E800">
            <v>27.243443438209837</v>
          </cell>
        </row>
        <row r="801">
          <cell r="E801">
            <v>27.228506450988966</v>
          </cell>
        </row>
        <row r="802">
          <cell r="E802">
            <v>27.213535307452187</v>
          </cell>
        </row>
        <row r="803">
          <cell r="E803">
            <v>27.198529909953407</v>
          </cell>
        </row>
        <row r="804">
          <cell r="E804">
            <v>27.183490160544107</v>
          </cell>
        </row>
        <row r="805">
          <cell r="E805">
            <v>27.168415960972517</v>
          </cell>
        </row>
        <row r="806">
          <cell r="E806">
            <v>27.153307212682787</v>
          </cell>
        </row>
        <row r="807">
          <cell r="E807">
            <v>27.138163816814195</v>
          </cell>
        </row>
        <row r="808">
          <cell r="E808">
            <v>27.12298567420029</v>
          </cell>
        </row>
        <row r="809">
          <cell r="E809">
            <v>27.107772685368111</v>
          </cell>
        </row>
        <row r="810">
          <cell r="E810">
            <v>27.09252475053734</v>
          </cell>
        </row>
        <row r="811">
          <cell r="E811">
            <v>27.077241769619494</v>
          </cell>
        </row>
        <row r="812">
          <cell r="E812">
            <v>27.061923642217106</v>
          </cell>
        </row>
        <row r="813">
          <cell r="E813">
            <v>27.046570267622911</v>
          </cell>
        </row>
        <row r="814">
          <cell r="E814">
            <v>27.03118154481901</v>
          </cell>
        </row>
        <row r="815">
          <cell r="E815">
            <v>27.015757372476074</v>
          </cell>
        </row>
        <row r="816">
          <cell r="E816">
            <v>27.000297648952504</v>
          </cell>
        </row>
        <row r="817">
          <cell r="E817">
            <v>26.984802272293621</v>
          </cell>
        </row>
        <row r="818">
          <cell r="E818">
            <v>26.969271140230852</v>
          </cell>
        </row>
        <row r="819">
          <cell r="E819">
            <v>26.953704150180908</v>
          </cell>
        </row>
        <row r="820">
          <cell r="E820">
            <v>26.938101199244969</v>
          </cell>
        </row>
        <row r="821">
          <cell r="E821">
            <v>26.922462184207848</v>
          </cell>
        </row>
        <row r="822">
          <cell r="E822">
            <v>26.906787001537218</v>
          </cell>
        </row>
        <row r="823">
          <cell r="E823">
            <v>26.891075547382737</v>
          </cell>
        </row>
        <row r="824">
          <cell r="E824">
            <v>26.875327717575274</v>
          </cell>
        </row>
        <row r="825">
          <cell r="E825">
            <v>26.859543407626084</v>
          </cell>
        </row>
        <row r="826">
          <cell r="E826">
            <v>26.843722512725986</v>
          </cell>
        </row>
        <row r="827">
          <cell r="E827">
            <v>26.827864927744535</v>
          </cell>
        </row>
        <row r="828">
          <cell r="E828">
            <v>26.811970547229254</v>
          </cell>
        </row>
        <row r="829">
          <cell r="E829">
            <v>26.796039265404755</v>
          </cell>
        </row>
        <row r="830">
          <cell r="E830">
            <v>26.780070976171984</v>
          </cell>
        </row>
        <row r="831">
          <cell r="E831">
            <v>26.764065573107377</v>
          </cell>
        </row>
        <row r="832">
          <cell r="E832">
            <v>26.748022949462051</v>
          </cell>
        </row>
        <row r="833">
          <cell r="E833">
            <v>26.731942998161006</v>
          </cell>
        </row>
        <row r="834">
          <cell r="E834">
            <v>26.715825611802302</v>
          </cell>
        </row>
        <row r="835">
          <cell r="E835">
            <v>26.699670682656251</v>
          </cell>
        </row>
        <row r="836">
          <cell r="E836">
            <v>26.683478102664619</v>
          </cell>
        </row>
        <row r="837">
          <cell r="E837">
            <v>26.667247763439807</v>
          </cell>
        </row>
        <row r="838">
          <cell r="E838">
            <v>26.650979556264044</v>
          </cell>
        </row>
        <row r="839">
          <cell r="E839">
            <v>26.634673372088589</v>
          </cell>
        </row>
        <row r="840">
          <cell r="E840">
            <v>26.618329101532925</v>
          </cell>
        </row>
        <row r="841">
          <cell r="E841">
            <v>26.601946634883952</v>
          </cell>
        </row>
        <row r="842">
          <cell r="E842">
            <v>26.585525862095185</v>
          </cell>
        </row>
        <row r="843">
          <cell r="E843">
            <v>26.569066672785958</v>
          </cell>
        </row>
        <row r="844">
          <cell r="E844">
            <v>26.552568956240609</v>
          </cell>
        </row>
        <row r="845">
          <cell r="E845">
            <v>26.536032601407701</v>
          </cell>
        </row>
        <row r="846">
          <cell r="E846">
            <v>26.519457496899225</v>
          </cell>
        </row>
        <row r="847">
          <cell r="E847">
            <v>26.502843530989775</v>
          </cell>
        </row>
        <row r="848">
          <cell r="E848">
            <v>26.486190591615777</v>
          </cell>
        </row>
        <row r="849">
          <cell r="E849">
            <v>26.469498566374707</v>
          </cell>
        </row>
        <row r="850">
          <cell r="E850">
            <v>26.452767342524272</v>
          </cell>
        </row>
        <row r="851">
          <cell r="E851">
            <v>26.435996806981635</v>
          </cell>
        </row>
        <row r="852">
          <cell r="E852">
            <v>26.419186846322624</v>
          </cell>
        </row>
        <row r="853">
          <cell r="E853">
            <v>26.402337346780953</v>
          </cell>
        </row>
        <row r="854">
          <cell r="E854">
            <v>26.385448194247413</v>
          </cell>
        </row>
        <row r="855">
          <cell r="E855">
            <v>26.368519274269115</v>
          </cell>
        </row>
        <row r="856">
          <cell r="E856">
            <v>26.351550472048704</v>
          </cell>
        </row>
        <row r="857">
          <cell r="E857">
            <v>26.334541672443557</v>
          </cell>
        </row>
        <row r="858">
          <cell r="E858">
            <v>26.317492759965045</v>
          </cell>
        </row>
        <row r="859">
          <cell r="E859">
            <v>26.300403618777711</v>
          </cell>
        </row>
        <row r="860">
          <cell r="E860">
            <v>26.283274132698534</v>
          </cell>
        </row>
        <row r="861">
          <cell r="E861">
            <v>26.266104185196141</v>
          </cell>
        </row>
        <row r="862">
          <cell r="E862">
            <v>26.248893659390038</v>
          </cell>
        </row>
        <row r="863">
          <cell r="E863">
            <v>26.231642438049839</v>
          </cell>
        </row>
        <row r="864">
          <cell r="E864">
            <v>26.214350403594526</v>
          </cell>
        </row>
        <row r="865">
          <cell r="E865">
            <v>26.197017438091638</v>
          </cell>
        </row>
        <row r="866">
          <cell r="E866">
            <v>26.179643423256568</v>
          </cell>
        </row>
        <row r="867">
          <cell r="E867">
            <v>26.16222824045175</v>
          </cell>
        </row>
        <row r="868">
          <cell r="E868">
            <v>26.14477177068596</v>
          </cell>
        </row>
        <row r="869">
          <cell r="E869">
            <v>26.127273894613502</v>
          </cell>
        </row>
        <row r="870">
          <cell r="E870">
            <v>26.109734492533519</v>
          </cell>
        </row>
        <row r="871">
          <cell r="E871">
            <v>26.09215344438919</v>
          </cell>
        </row>
        <row r="872">
          <cell r="E872">
            <v>26.074530629767033</v>
          </cell>
        </row>
        <row r="873">
          <cell r="E873">
            <v>26.056865927896123</v>
          </cell>
        </row>
        <row r="874">
          <cell r="E874">
            <v>26.039159217647384</v>
          </cell>
        </row>
        <row r="875">
          <cell r="E875">
            <v>26.021410377532842</v>
          </cell>
        </row>
        <row r="876">
          <cell r="E876">
            <v>26.003619285704868</v>
          </cell>
        </row>
        <row r="877">
          <cell r="E877">
            <v>25.985785819955503</v>
          </cell>
        </row>
        <row r="878">
          <cell r="E878">
            <v>25.967909857715664</v>
          </cell>
        </row>
        <row r="879">
          <cell r="E879">
            <v>25.949991276054487</v>
          </cell>
        </row>
        <row r="880">
          <cell r="E880">
            <v>25.932029951678544</v>
          </cell>
        </row>
        <row r="881">
          <cell r="E881">
            <v>25.914025760931171</v>
          </cell>
        </row>
        <row r="882">
          <cell r="E882">
            <v>25.895978579791741</v>
          </cell>
        </row>
        <row r="883">
          <cell r="E883">
            <v>25.877888283874945</v>
          </cell>
        </row>
        <row r="884">
          <cell r="E884">
            <v>25.859754748430095</v>
          </cell>
        </row>
        <row r="885">
          <cell r="E885">
            <v>25.841577848340417</v>
          </cell>
        </row>
        <row r="886">
          <cell r="E886">
            <v>25.823357458122352</v>
          </cell>
        </row>
        <row r="887">
          <cell r="E887">
            <v>25.805093451924865</v>
          </cell>
        </row>
        <row r="888">
          <cell r="E888">
            <v>25.786785703528736</v>
          </cell>
        </row>
        <row r="889">
          <cell r="E889">
            <v>25.768434086345902</v>
          </cell>
        </row>
        <row r="890">
          <cell r="E890">
            <v>25.750038473418758</v>
          </cell>
        </row>
        <row r="891">
          <cell r="E891">
            <v>25.73159873741945</v>
          </cell>
        </row>
        <row r="892">
          <cell r="E892">
            <v>25.713114750649261</v>
          </cell>
        </row>
        <row r="893">
          <cell r="E893">
            <v>25.694586385037873</v>
          </cell>
        </row>
        <row r="894">
          <cell r="E894">
            <v>25.676013512142756</v>
          </cell>
        </row>
        <row r="895">
          <cell r="E895">
            <v>25.657396003148452</v>
          </cell>
        </row>
        <row r="896">
          <cell r="E896">
            <v>25.638733728865979</v>
          </cell>
        </row>
        <row r="897">
          <cell r="E897">
            <v>25.620026559732111</v>
          </cell>
        </row>
        <row r="898">
          <cell r="E898">
            <v>25.601274365808788</v>
          </cell>
        </row>
        <row r="899">
          <cell r="E899">
            <v>25.582477016782427</v>
          </cell>
        </row>
        <row r="900">
          <cell r="E900">
            <v>25.563634381963308</v>
          </cell>
        </row>
        <row r="901">
          <cell r="E901">
            <v>25.544746330284934</v>
          </cell>
        </row>
        <row r="902">
          <cell r="E902">
            <v>25.525812730303397</v>
          </cell>
        </row>
        <row r="903">
          <cell r="E903">
            <v>25.506833450196751</v>
          </cell>
        </row>
        <row r="904">
          <cell r="E904">
            <v>25.487808357764411</v>
          </cell>
        </row>
        <row r="905">
          <cell r="E905">
            <v>25.468737320426516</v>
          </cell>
        </row>
        <row r="906">
          <cell r="E906">
            <v>25.449620205223336</v>
          </cell>
        </row>
        <row r="907">
          <cell r="E907">
            <v>25.430456878814645</v>
          </cell>
        </row>
        <row r="908">
          <cell r="E908">
            <v>25.411247207479175</v>
          </cell>
        </row>
        <row r="909">
          <cell r="E909">
            <v>25.391991057113955</v>
          </cell>
        </row>
        <row r="910">
          <cell r="E910">
            <v>25.372688293233772</v>
          </cell>
        </row>
        <row r="911">
          <cell r="E911">
            <v>25.353338780970589</v>
          </cell>
        </row>
        <row r="912">
          <cell r="E912">
            <v>25.333942385072941</v>
          </cell>
        </row>
        <row r="913">
          <cell r="E913">
            <v>25.31449896990539</v>
          </cell>
        </row>
        <row r="914">
          <cell r="E914">
            <v>25.295008399447966</v>
          </cell>
        </row>
        <row r="915">
          <cell r="E915">
            <v>25.27547053729559</v>
          </cell>
        </row>
        <row r="916">
          <cell r="E916">
            <v>25.255885246657524</v>
          </cell>
        </row>
        <row r="917">
          <cell r="E917">
            <v>25.236252390356867</v>
          </cell>
        </row>
        <row r="918">
          <cell r="E918">
            <v>25.216571830829956</v>
          </cell>
        </row>
        <row r="919">
          <cell r="E919">
            <v>25.196843430125888</v>
          </cell>
        </row>
        <row r="920">
          <cell r="E920">
            <v>25.177067049905972</v>
          </cell>
        </row>
        <row r="921">
          <cell r="E921">
            <v>25.157242551443208</v>
          </cell>
        </row>
        <row r="922">
          <cell r="E922">
            <v>25.137369795621787</v>
          </cell>
        </row>
        <row r="923">
          <cell r="E923">
            <v>25.117448642936587</v>
          </cell>
        </row>
        <row r="924">
          <cell r="E924">
            <v>25.097478953492669</v>
          </cell>
        </row>
        <row r="925">
          <cell r="E925">
            <v>25.077460587004797</v>
          </cell>
        </row>
        <row r="926">
          <cell r="E926">
            <v>25.057393402796954</v>
          </cell>
        </row>
        <row r="927">
          <cell r="E927">
            <v>25.037277259801854</v>
          </cell>
        </row>
        <row r="928">
          <cell r="E928">
            <v>25.017112016560514</v>
          </cell>
        </row>
        <row r="929">
          <cell r="E929">
            <v>24.99689753122173</v>
          </cell>
        </row>
        <row r="930">
          <cell r="E930">
            <v>24.976633661541705</v>
          </cell>
        </row>
        <row r="931">
          <cell r="E931">
            <v>24.956320264883534</v>
          </cell>
        </row>
        <row r="932">
          <cell r="E932">
            <v>24.935957198216812</v>
          </cell>
        </row>
        <row r="933">
          <cell r="E933">
            <v>24.915544318117195</v>
          </cell>
        </row>
        <row r="934">
          <cell r="E934">
            <v>24.895081480765988</v>
          </cell>
        </row>
        <row r="935">
          <cell r="E935">
            <v>24.87456854194971</v>
          </cell>
        </row>
        <row r="936">
          <cell r="E936">
            <v>24.854005357059719</v>
          </cell>
        </row>
        <row r="937">
          <cell r="E937">
            <v>24.833391781091819</v>
          </cell>
        </row>
        <row r="938">
          <cell r="E938">
            <v>24.812727668645845</v>
          </cell>
        </row>
        <row r="939">
          <cell r="E939">
            <v>24.792012873925326</v>
          </cell>
        </row>
        <row r="940">
          <cell r="E940">
            <v>24.771247250737098</v>
          </cell>
        </row>
        <row r="941">
          <cell r="E941">
            <v>24.750430652490927</v>
          </cell>
        </row>
        <row r="942">
          <cell r="E942">
            <v>24.729562932199215</v>
          </cell>
        </row>
        <row r="943">
          <cell r="E943">
            <v>24.708643942476609</v>
          </cell>
        </row>
        <row r="944">
          <cell r="E944">
            <v>24.687673535539687</v>
          </cell>
        </row>
        <row r="945">
          <cell r="E945">
            <v>24.666651563206663</v>
          </cell>
        </row>
        <row r="946">
          <cell r="E946">
            <v>24.645577876897033</v>
          </cell>
        </row>
        <row r="947">
          <cell r="E947">
            <v>24.624452327631307</v>
          </cell>
        </row>
        <row r="948">
          <cell r="E948">
            <v>24.603274766030719</v>
          </cell>
        </row>
        <row r="949">
          <cell r="E949">
            <v>24.582045042316924</v>
          </cell>
        </row>
        <row r="950">
          <cell r="E950">
            <v>24.560763006311749</v>
          </cell>
        </row>
        <row r="951">
          <cell r="E951">
            <v>24.539428507436924</v>
          </cell>
        </row>
        <row r="952">
          <cell r="E952">
            <v>24.518041394713848</v>
          </cell>
        </row>
        <row r="953">
          <cell r="E953">
            <v>24.496601516763324</v>
          </cell>
        </row>
        <row r="954">
          <cell r="E954">
            <v>24.475108721805363</v>
          </cell>
        </row>
        <row r="955">
          <cell r="E955">
            <v>24.453562857658941</v>
          </cell>
        </row>
        <row r="956">
          <cell r="E956">
            <v>24.431963771741817</v>
          </cell>
        </row>
        <row r="957">
          <cell r="E957">
            <v>24.410311311070323</v>
          </cell>
        </row>
        <row r="958">
          <cell r="E958">
            <v>24.388605322259195</v>
          </cell>
        </row>
        <row r="959">
          <cell r="E959">
            <v>24.366845651521384</v>
          </cell>
        </row>
        <row r="960">
          <cell r="E960">
            <v>24.345032144667929</v>
          </cell>
        </row>
        <row r="961">
          <cell r="E961">
            <v>24.32316464710777</v>
          </cell>
        </row>
        <row r="962">
          <cell r="E962">
            <v>24.301243003847656</v>
          </cell>
        </row>
        <row r="963">
          <cell r="E963">
            <v>24.279267059491982</v>
          </cell>
        </row>
        <row r="964">
          <cell r="E964">
            <v>24.257236658242714</v>
          </cell>
        </row>
        <row r="965">
          <cell r="E965">
            <v>24.235151643899272</v>
          </cell>
        </row>
        <row r="966">
          <cell r="E966">
            <v>24.21301185985844</v>
          </cell>
        </row>
        <row r="967">
          <cell r="E967">
            <v>24.190817149114324</v>
          </cell>
        </row>
        <row r="968">
          <cell r="E968">
            <v>24.168567354258254</v>
          </cell>
        </row>
        <row r="969">
          <cell r="E969">
            <v>24.146262317478769</v>
          </cell>
        </row>
        <row r="970">
          <cell r="E970">
            <v>24.123901880561572</v>
          </cell>
        </row>
        <row r="971">
          <cell r="E971">
            <v>24.101485884889513</v>
          </cell>
        </row>
        <row r="972">
          <cell r="E972">
            <v>24.079014171442576</v>
          </cell>
        </row>
        <row r="973">
          <cell r="E973">
            <v>24.056486580797916</v>
          </cell>
        </row>
        <row r="974">
          <cell r="E974">
            <v>24.033902953129843</v>
          </cell>
        </row>
        <row r="975">
          <cell r="E975">
            <v>24.01126312820988</v>
          </cell>
        </row>
        <row r="976">
          <cell r="E976">
            <v>23.988566945406824</v>
          </cell>
        </row>
        <row r="977">
          <cell r="E977">
            <v>23.96581424368679</v>
          </cell>
        </row>
        <row r="978">
          <cell r="E978">
            <v>23.943004861613311</v>
          </cell>
        </row>
        <row r="979">
          <cell r="E979">
            <v>23.920138637347417</v>
          </cell>
        </row>
        <row r="980">
          <cell r="E980">
            <v>23.897215408647757</v>
          </cell>
        </row>
        <row r="981">
          <cell r="E981">
            <v>23.874235012870727</v>
          </cell>
        </row>
        <row r="982">
          <cell r="E982">
            <v>23.851197286970599</v>
          </cell>
        </row>
        <row r="983">
          <cell r="E983">
            <v>23.828102067499692</v>
          </cell>
        </row>
        <row r="984">
          <cell r="E984">
            <v>23.804949190608532</v>
          </cell>
        </row>
        <row r="985">
          <cell r="E985">
            <v>23.781738492046049</v>
          </cell>
        </row>
        <row r="986">
          <cell r="E986">
            <v>23.758469807159788</v>
          </cell>
        </row>
        <row r="987">
          <cell r="E987">
            <v>23.73514297089611</v>
          </cell>
        </row>
        <row r="988">
          <cell r="E988">
            <v>23.711757817800457</v>
          </cell>
        </row>
        <row r="989">
          <cell r="E989">
            <v>23.688314182017578</v>
          </cell>
        </row>
        <row r="990">
          <cell r="E990">
            <v>23.66481189729183</v>
          </cell>
        </row>
        <row r="991">
          <cell r="E991">
            <v>23.641250796967441</v>
          </cell>
        </row>
        <row r="992">
          <cell r="E992">
            <v>23.617630713988842</v>
          </cell>
        </row>
        <row r="993">
          <cell r="E993">
            <v>23.593951480900959</v>
          </cell>
        </row>
        <row r="994">
          <cell r="E994">
            <v>23.570212929849575</v>
          </cell>
        </row>
        <row r="995">
          <cell r="E995">
            <v>23.546414892581712</v>
          </cell>
        </row>
        <row r="996">
          <cell r="E996">
            <v>23.522557200445949</v>
          </cell>
        </row>
        <row r="997">
          <cell r="E997">
            <v>23.498639684392863</v>
          </cell>
        </row>
        <row r="998">
          <cell r="E998">
            <v>23.474662174975453</v>
          </cell>
        </row>
        <row r="999">
          <cell r="E999">
            <v>23.450624502349534</v>
          </cell>
        </row>
        <row r="1000">
          <cell r="E1000">
            <v>23.426526496274199</v>
          </cell>
        </row>
        <row r="1001">
          <cell r="E1001">
            <v>23.402367986112335</v>
          </cell>
        </row>
        <row r="1002">
          <cell r="E1002">
            <v>23.378148800831056</v>
          </cell>
        </row>
        <row r="1003">
          <cell r="E1003">
            <v>23.353868769002229</v>
          </cell>
        </row>
        <row r="1004">
          <cell r="E1004">
            <v>23.329527718803035</v>
          </cell>
        </row>
        <row r="1005">
          <cell r="E1005">
            <v>23.305125478016489</v>
          </cell>
        </row>
        <row r="1006">
          <cell r="E1006">
            <v>23.280661874032006</v>
          </cell>
        </row>
        <row r="1007">
          <cell r="E1007">
            <v>23.256136733846034</v>
          </cell>
        </row>
        <row r="1008">
          <cell r="E1008">
            <v>23.231549884062609</v>
          </cell>
        </row>
        <row r="1009">
          <cell r="E1009">
            <v>23.206901150894033</v>
          </cell>
        </row>
        <row r="1010">
          <cell r="E1010">
            <v>23.182190360161517</v>
          </cell>
        </row>
        <row r="1011">
          <cell r="E1011">
            <v>23.157417337295836</v>
          </cell>
        </row>
        <row r="1012">
          <cell r="E1012">
            <v>23.13258190733805</v>
          </cell>
        </row>
        <row r="1013">
          <cell r="E1013">
            <v>23.107683894940219</v>
          </cell>
        </row>
        <row r="1014">
          <cell r="E1014">
            <v>23.08272312436614</v>
          </cell>
        </row>
        <row r="1015">
          <cell r="E1015">
            <v>23.05769941949211</v>
          </cell>
        </row>
        <row r="1016">
          <cell r="E1016">
            <v>23.032612603807706</v>
          </cell>
        </row>
        <row r="1017">
          <cell r="E1017">
            <v>23.007462500416622</v>
          </cell>
        </row>
        <row r="1018">
          <cell r="E1018">
            <v>22.982248932037468</v>
          </cell>
        </row>
        <row r="1019">
          <cell r="E1019">
            <v>22.956971721004631</v>
          </cell>
        </row>
        <row r="1020">
          <cell r="E1020">
            <v>22.931630689269184</v>
          </cell>
        </row>
        <row r="1021">
          <cell r="E1021">
            <v>22.906225658399748</v>
          </cell>
        </row>
        <row r="1022">
          <cell r="E1022">
            <v>22.880756449583451</v>
          </cell>
        </row>
        <row r="1023">
          <cell r="E1023">
            <v>22.855222883626855</v>
          </cell>
        </row>
        <row r="1024">
          <cell r="E1024">
            <v>22.829624780956955</v>
          </cell>
        </row>
        <row r="1025">
          <cell r="E1025">
            <v>22.80396196162215</v>
          </cell>
        </row>
        <row r="1026">
          <cell r="E1026">
            <v>22.778234245293309</v>
          </cell>
        </row>
        <row r="1027">
          <cell r="E1027">
            <v>22.752441451264787</v>
          </cell>
        </row>
        <row r="1028">
          <cell r="E1028">
            <v>22.72658339845551</v>
          </cell>
        </row>
        <row r="1029">
          <cell r="E1029">
            <v>22.700659905410095</v>
          </cell>
        </row>
        <row r="1030">
          <cell r="E1030">
            <v>22.674670790299949</v>
          </cell>
        </row>
        <row r="1031">
          <cell r="E1031">
            <v>22.648615870924452</v>
          </cell>
        </row>
        <row r="1032">
          <cell r="E1032">
            <v>22.622494964712121</v>
          </cell>
        </row>
        <row r="1033">
          <cell r="E1033">
            <v>22.596307888721832</v>
          </cell>
        </row>
        <row r="1034">
          <cell r="E1034">
            <v>22.57005445964403</v>
          </cell>
        </row>
        <row r="1035">
          <cell r="E1035">
            <v>22.543734493802031</v>
          </cell>
        </row>
        <row r="1036">
          <cell r="E1036">
            <v>22.517347807153282</v>
          </cell>
        </row>
        <row r="1037">
          <cell r="E1037">
            <v>22.490894215290684</v>
          </cell>
        </row>
        <row r="1038">
          <cell r="E1038">
            <v>22.464373533443954</v>
          </cell>
        </row>
        <row r="1039">
          <cell r="E1039">
            <v>22.437785576480991</v>
          </cell>
        </row>
        <row r="1040">
          <cell r="E1040">
            <v>22.411130158909263</v>
          </cell>
        </row>
        <row r="1041">
          <cell r="E1041">
            <v>22.384407094877286</v>
          </cell>
        </row>
        <row r="1042">
          <cell r="E1042">
            <v>22.357616198176039</v>
          </cell>
        </row>
        <row r="1043">
          <cell r="E1043">
            <v>22.330757282240484</v>
          </cell>
        </row>
        <row r="1044">
          <cell r="E1044">
            <v>22.30383016015108</v>
          </cell>
        </row>
        <row r="1045">
          <cell r="E1045">
            <v>22.276834644635336</v>
          </cell>
        </row>
        <row r="1046">
          <cell r="E1046">
            <v>22.249770548069396</v>
          </cell>
        </row>
        <row r="1047">
          <cell r="E1047">
            <v>22.222637682479657</v>
          </cell>
        </row>
        <row r="1048">
          <cell r="E1048">
            <v>22.195435859544411</v>
          </cell>
        </row>
        <row r="1049">
          <cell r="E1049">
            <v>22.168164890595502</v>
          </cell>
        </row>
        <row r="1050">
          <cell r="E1050">
            <v>22.140824586620088</v>
          </cell>
        </row>
        <row r="1051">
          <cell r="E1051">
            <v>22.113414758262316</v>
          </cell>
        </row>
        <row r="1052">
          <cell r="E1052">
            <v>22.085935215825142</v>
          </cell>
        </row>
        <row r="1053">
          <cell r="E1053">
            <v>22.05838576927211</v>
          </cell>
        </row>
        <row r="1054">
          <cell r="E1054">
            <v>22.030766228229222</v>
          </cell>
        </row>
        <row r="1055">
          <cell r="E1055">
            <v>22.003076401986768</v>
          </cell>
        </row>
        <row r="1056">
          <cell r="E1056">
            <v>21.975316099501256</v>
          </cell>
        </row>
        <row r="1057">
          <cell r="E1057">
            <v>21.947485129397364</v>
          </cell>
        </row>
        <row r="1058">
          <cell r="E1058">
            <v>21.919583299969872</v>
          </cell>
        </row>
        <row r="1059">
          <cell r="E1059">
            <v>21.891610419185717</v>
          </cell>
        </row>
        <row r="1060">
          <cell r="E1060">
            <v>21.863566294686002</v>
          </cell>
        </row>
        <row r="1061">
          <cell r="E1061">
            <v>21.835450733788086</v>
          </cell>
        </row>
        <row r="1062">
          <cell r="E1062">
            <v>21.807263543487696</v>
          </cell>
        </row>
        <row r="1063">
          <cell r="E1063">
            <v>21.779004530461091</v>
          </cell>
        </row>
        <row r="1064">
          <cell r="E1064">
            <v>21.750673501067212</v>
          </cell>
        </row>
        <row r="1065">
          <cell r="E1065">
            <v>21.722270261349941</v>
          </cell>
        </row>
        <row r="1066">
          <cell r="E1066">
            <v>21.693794617040332</v>
          </cell>
        </row>
        <row r="1067">
          <cell r="E1067">
            <v>21.665246373558926</v>
          </cell>
        </row>
        <row r="1068">
          <cell r="E1068">
            <v>21.636625336018071</v>
          </cell>
        </row>
        <row r="1069">
          <cell r="E1069">
            <v>21.607931309224302</v>
          </cell>
        </row>
        <row r="1070">
          <cell r="E1070">
            <v>21.579164097680735</v>
          </cell>
        </row>
        <row r="1071">
          <cell r="E1071">
            <v>21.550323505589535</v>
          </cell>
        </row>
        <row r="1072">
          <cell r="E1072">
            <v>21.521409336854383</v>
          </cell>
        </row>
        <row r="1073">
          <cell r="E1073">
            <v>21.492421395083014</v>
          </cell>
        </row>
        <row r="1074">
          <cell r="E1074">
            <v>21.463359483589766</v>
          </cell>
        </row>
        <row r="1075">
          <cell r="E1075">
            <v>21.434223405398214</v>
          </cell>
        </row>
        <row r="1076">
          <cell r="E1076">
            <v>21.405012963243777</v>
          </cell>
        </row>
        <row r="1077">
          <cell r="E1077">
            <v>21.375727959576423</v>
          </cell>
        </row>
        <row r="1078">
          <cell r="E1078">
            <v>21.3463681965634</v>
          </cell>
        </row>
        <row r="1079">
          <cell r="E1079">
            <v>21.316933476091986</v>
          </cell>
        </row>
        <row r="1080">
          <cell r="E1080">
            <v>21.287423599772307</v>
          </cell>
        </row>
        <row r="1081">
          <cell r="E1081">
            <v>21.257838368940192</v>
          </cell>
        </row>
        <row r="1082">
          <cell r="E1082">
            <v>21.228177584660052</v>
          </cell>
        </row>
        <row r="1083">
          <cell r="E1083">
            <v>21.198441047727833</v>
          </cell>
        </row>
        <row r="1084">
          <cell r="E1084">
            <v>21.168628558673962</v>
          </cell>
        </row>
        <row r="1085">
          <cell r="E1085">
            <v>21.138739917766411</v>
          </cell>
        </row>
        <row r="1086">
          <cell r="E1086">
            <v>21.10877492501373</v>
          </cell>
        </row>
        <row r="1087">
          <cell r="E1087">
            <v>21.07873338016816</v>
          </cell>
        </row>
        <row r="1088">
          <cell r="E1088">
            <v>21.048615082728805</v>
          </cell>
        </row>
        <row r="1089">
          <cell r="E1089">
            <v>21.018419831944808</v>
          </cell>
        </row>
        <row r="1090">
          <cell r="E1090">
            <v>20.9881474268186</v>
          </cell>
        </row>
        <row r="1091">
          <cell r="E1091">
            <v>20.957797666109197</v>
          </cell>
        </row>
        <row r="1092">
          <cell r="E1092">
            <v>20.927370348335526</v>
          </cell>
        </row>
        <row r="1093">
          <cell r="E1093">
            <v>20.896865271779802</v>
          </cell>
        </row>
        <row r="1094">
          <cell r="E1094">
            <v>20.866282234490971</v>
          </cell>
        </row>
        <row r="1095">
          <cell r="E1095">
            <v>20.835621034288167</v>
          </cell>
        </row>
        <row r="1096">
          <cell r="E1096">
            <v>20.804881468764233</v>
          </cell>
        </row>
        <row r="1097">
          <cell r="E1097">
            <v>20.774063335289316</v>
          </cell>
        </row>
        <row r="1098">
          <cell r="E1098">
            <v>20.743166431014444</v>
          </cell>
        </row>
        <row r="1099">
          <cell r="E1099">
            <v>20.712190552875228</v>
          </cell>
        </row>
        <row r="1100">
          <cell r="E1100">
            <v>20.681135497595555</v>
          </cell>
        </row>
        <row r="1101">
          <cell r="E1101">
            <v>20.650001061691363</v>
          </cell>
        </row>
        <row r="1102">
          <cell r="E1102">
            <v>20.618787041474423</v>
          </cell>
        </row>
        <row r="1103">
          <cell r="E1103">
            <v>20.587493233056275</v>
          </cell>
        </row>
        <row r="1104">
          <cell r="E1104">
            <v>20.556119432352052</v>
          </cell>
        </row>
        <row r="1105">
          <cell r="E1105">
            <v>20.524665435084504</v>
          </cell>
        </row>
        <row r="1106">
          <cell r="E1106">
            <v>20.493131036788</v>
          </cell>
        </row>
        <row r="1107">
          <cell r="E1107">
            <v>20.461516032812582</v>
          </cell>
        </row>
        <row r="1108">
          <cell r="E1108">
            <v>20.429820218328103</v>
          </cell>
        </row>
        <row r="1109">
          <cell r="E1109">
            <v>20.398043388328382</v>
          </cell>
        </row>
        <row r="1110">
          <cell r="E1110">
            <v>20.366185337635436</v>
          </cell>
        </row>
        <row r="1111">
          <cell r="E1111">
            <v>20.334245860903746</v>
          </cell>
        </row>
        <row r="1112">
          <cell r="E1112">
            <v>20.302224752624618</v>
          </cell>
        </row>
        <row r="1113">
          <cell r="E1113">
            <v>20.270121807130526</v>
          </cell>
        </row>
        <row r="1114">
          <cell r="E1114">
            <v>20.237936818599582</v>
          </cell>
        </row>
        <row r="1115">
          <cell r="E1115">
            <v>20.205669581060015</v>
          </cell>
        </row>
        <row r="1116">
          <cell r="E1116">
            <v>20.173319888394719</v>
          </cell>
        </row>
        <row r="1117">
          <cell r="E1117">
            <v>20.140887534345865</v>
          </cell>
        </row>
        <row r="1118">
          <cell r="E1118">
            <v>20.108372312519542</v>
          </cell>
        </row>
        <row r="1119">
          <cell r="E1119">
            <v>20.075774016390515</v>
          </cell>
        </row>
        <row r="1120">
          <cell r="E1120">
            <v>20.043092439306946</v>
          </cell>
        </row>
        <row r="1121">
          <cell r="E1121">
            <v>20.010327374495247</v>
          </cell>
        </row>
        <row r="1122">
          <cell r="E1122">
            <v>19.977478615064985</v>
          </cell>
        </row>
        <row r="1123">
          <cell r="E1123">
            <v>19.94454595401378</v>
          </cell>
        </row>
        <row r="1124">
          <cell r="E1124">
            <v>19.911529184232371</v>
          </cell>
        </row>
        <row r="1125">
          <cell r="E1125">
            <v>19.878428098509612</v>
          </cell>
        </row>
        <row r="1126">
          <cell r="E1126">
            <v>19.845242489537643</v>
          </cell>
        </row>
        <row r="1127">
          <cell r="E1127">
            <v>19.811972149917047</v>
          </cell>
        </row>
        <row r="1128">
          <cell r="E1128">
            <v>19.778616872162097</v>
          </cell>
        </row>
        <row r="1129">
          <cell r="E1129">
            <v>19.745176448706054</v>
          </cell>
        </row>
        <row r="1130">
          <cell r="E1130">
            <v>19.711650671906522</v>
          </cell>
        </row>
        <row r="1131">
          <cell r="E1131">
            <v>19.67803933405089</v>
          </cell>
        </row>
        <row r="1132">
          <cell r="E1132">
            <v>19.644342227361783</v>
          </cell>
        </row>
        <row r="1133">
          <cell r="E1133">
            <v>19.610559144002654</v>
          </cell>
        </row>
        <row r="1134">
          <cell r="E1134">
            <v>19.576689876083339</v>
          </cell>
        </row>
        <row r="1135">
          <cell r="E1135">
            <v>19.54273421566576</v>
          </cell>
        </row>
        <row r="1136">
          <cell r="E1136">
            <v>19.50869195476967</v>
          </cell>
        </row>
        <row r="1137">
          <cell r="E1137">
            <v>19.474562885378411</v>
          </cell>
        </row>
        <row r="1138">
          <cell r="E1138">
            <v>19.440346799444807</v>
          </cell>
        </row>
        <row r="1139">
          <cell r="E1139">
            <v>19.406043488897069</v>
          </cell>
        </row>
        <row r="1140">
          <cell r="E1140">
            <v>19.371652745644813</v>
          </cell>
        </row>
        <row r="1141">
          <cell r="E1141">
            <v>19.33717436158507</v>
          </cell>
        </row>
        <row r="1142">
          <cell r="E1142">
            <v>19.302608128608462</v>
          </cell>
        </row>
        <row r="1143">
          <cell r="E1143">
            <v>19.267953838605344</v>
          </cell>
        </row>
        <row r="1144">
          <cell r="E1144">
            <v>19.233211283472073</v>
          </cell>
        </row>
        <row r="1145">
          <cell r="E1145">
            <v>19.198380255117332</v>
          </cell>
        </row>
        <row r="1146">
          <cell r="E1146">
            <v>19.163460545468517</v>
          </cell>
        </row>
        <row r="1147">
          <cell r="E1147">
            <v>19.128451946478176</v>
          </cell>
        </row>
        <row r="1148">
          <cell r="E1148">
            <v>19.093354250130552</v>
          </cell>
        </row>
        <row r="1149">
          <cell r="E1149">
            <v>19.058167248448157</v>
          </cell>
        </row>
        <row r="1150">
          <cell r="E1150">
            <v>19.022890733498446</v>
          </cell>
        </row>
        <row r="1151">
          <cell r="E1151">
            <v>18.987524497400525</v>
          </cell>
        </row>
        <row r="1152">
          <cell r="E1152">
            <v>18.952068332331976</v>
          </cell>
        </row>
        <row r="1153">
          <cell r="E1153">
            <v>18.916522030535702</v>
          </cell>
        </row>
        <row r="1154">
          <cell r="E1154">
            <v>18.880885384326874</v>
          </cell>
        </row>
        <row r="1155">
          <cell r="E1155">
            <v>18.845158186099944</v>
          </cell>
        </row>
        <row r="1156">
          <cell r="E1156">
            <v>18.80934022833571</v>
          </cell>
        </row>
        <row r="1157">
          <cell r="E1157">
            <v>18.77343130360849</v>
          </cell>
        </row>
        <row r="1158">
          <cell r="E1158">
            <v>18.737431204593324</v>
          </cell>
        </row>
        <row r="1159">
          <cell r="E1159">
            <v>18.701339724073286</v>
          </cell>
        </row>
        <row r="1160">
          <cell r="E1160">
            <v>18.665156654946841</v>
          </cell>
        </row>
        <row r="1161">
          <cell r="E1161">
            <v>18.62888179023529</v>
          </cell>
        </row>
        <row r="1162">
          <cell r="E1162">
            <v>18.592514923090285</v>
          </cell>
        </row>
        <row r="1163">
          <cell r="E1163">
            <v>18.556055846801417</v>
          </cell>
        </row>
        <row r="1164">
          <cell r="E1164">
            <v>18.519504354803885</v>
          </cell>
        </row>
        <row r="1165">
          <cell r="E1165">
            <v>18.482860240686215</v>
          </cell>
        </row>
        <row r="1166">
          <cell r="E1166">
            <v>18.446123298198088</v>
          </cell>
        </row>
        <row r="1167">
          <cell r="E1167">
            <v>18.409293321258236</v>
          </cell>
        </row>
        <row r="1168">
          <cell r="E1168">
            <v>18.372370103962371</v>
          </cell>
        </row>
        <row r="1169">
          <cell r="E1169">
            <v>18.33535344059127</v>
          </cell>
        </row>
        <row r="1170">
          <cell r="E1170">
            <v>18.298243125618853</v>
          </cell>
        </row>
        <row r="1171">
          <cell r="E1171">
            <v>18.261038953720387</v>
          </cell>
        </row>
        <row r="1172">
          <cell r="E1172">
            <v>18.223740719780764</v>
          </cell>
        </row>
        <row r="1173">
          <cell r="E1173">
            <v>18.186348218902829</v>
          </cell>
        </row>
        <row r="1174">
          <cell r="E1174">
            <v>18.148861246415837</v>
          </cell>
        </row>
        <row r="1175">
          <cell r="E1175">
            <v>18.111279597883922</v>
          </cell>
        </row>
        <row r="1176">
          <cell r="E1176">
            <v>18.073603069114682</v>
          </cell>
        </row>
        <row r="1177">
          <cell r="E1177">
            <v>18.035831456167887</v>
          </cell>
        </row>
        <row r="1178">
          <cell r="E1178">
            <v>17.997964555364142</v>
          </cell>
        </row>
        <row r="1179">
          <cell r="E1179">
            <v>17.960002163293765</v>
          </cell>
        </row>
        <row r="1180">
          <cell r="E1180">
            <v>17.921944076825667</v>
          </cell>
        </row>
        <row r="1181">
          <cell r="E1181">
            <v>17.883790093116332</v>
          </cell>
        </row>
        <row r="1182">
          <cell r="E1182">
            <v>17.845540009618873</v>
          </cell>
        </row>
        <row r="1183">
          <cell r="E1183">
            <v>17.807193624092168</v>
          </cell>
        </row>
        <row r="1184">
          <cell r="E1184">
            <v>17.768750734610116</v>
          </cell>
        </row>
        <row r="1185">
          <cell r="E1185">
            <v>17.730211139570894</v>
          </cell>
        </row>
        <row r="1186">
          <cell r="E1186">
            <v>17.691574637706371</v>
          </cell>
        </row>
        <row r="1187">
          <cell r="E1187">
            <v>17.652841028091579</v>
          </cell>
        </row>
        <row r="1188">
          <cell r="E1188">
            <v>17.61401011015424</v>
          </cell>
        </row>
        <row r="1189">
          <cell r="E1189">
            <v>17.575081683684424</v>
          </cell>
        </row>
        <row r="1190">
          <cell r="E1190">
            <v>17.536055548844242</v>
          </cell>
        </row>
        <row r="1191">
          <cell r="E1191">
            <v>17.496931506177674</v>
          </cell>
        </row>
        <row r="1192">
          <cell r="E1192">
            <v>17.45770935662043</v>
          </cell>
        </row>
        <row r="1193">
          <cell r="E1193">
            <v>17.418388901509928</v>
          </cell>
        </row>
        <row r="1194">
          <cell r="E1194">
            <v>17.378969942595329</v>
          </cell>
        </row>
        <row r="1195">
          <cell r="E1195">
            <v>17.339452282047706</v>
          </cell>
        </row>
        <row r="1196">
          <cell r="E1196">
            <v>17.299835722470224</v>
          </cell>
        </row>
        <row r="1197">
          <cell r="E1197">
            <v>17.260120066908481</v>
          </cell>
        </row>
        <row r="1198">
          <cell r="E1198">
            <v>17.220305118860896</v>
          </cell>
        </row>
        <row r="1199">
          <cell r="E1199">
            <v>17.180390682289154</v>
          </cell>
        </row>
        <row r="1200">
          <cell r="E1200">
            <v>17.140376561628813</v>
          </cell>
        </row>
        <row r="1201">
          <cell r="E1201">
            <v>17.100262561799894</v>
          </cell>
        </row>
        <row r="1202">
          <cell r="E1202">
            <v>17.060048488217706</v>
          </cell>
        </row>
        <row r="1203">
          <cell r="E1203">
            <v>17.019734146803579</v>
          </cell>
        </row>
        <row r="1204">
          <cell r="E1204">
            <v>16.979319343995812</v>
          </cell>
        </row>
        <row r="1205">
          <cell r="E1205">
            <v>16.938803886760684</v>
          </cell>
        </row>
        <row r="1206">
          <cell r="E1206">
            <v>16.898187582603505</v>
          </cell>
        </row>
        <row r="1207">
          <cell r="E1207">
            <v>16.857470239579797</v>
          </cell>
        </row>
        <row r="1208">
          <cell r="E1208">
            <v>16.816651666306562</v>
          </cell>
        </row>
        <row r="1209">
          <cell r="E1209">
            <v>16.775731671973631</v>
          </cell>
        </row>
        <row r="1210">
          <cell r="E1210">
            <v>16.734710066355067</v>
          </cell>
        </row>
        <row r="1211">
          <cell r="E1211">
            <v>16.693586659820721</v>
          </cell>
        </row>
        <row r="1212">
          <cell r="E1212">
            <v>16.652361263347828</v>
          </cell>
        </row>
        <row r="1213">
          <cell r="E1213">
            <v>16.611033688532707</v>
          </cell>
        </row>
        <row r="1214">
          <cell r="E1214">
            <v>16.569603747602553</v>
          </cell>
        </row>
        <row r="1215">
          <cell r="E1215">
            <v>16.528071253427299</v>
          </cell>
        </row>
        <row r="1216">
          <cell r="E1216">
            <v>16.48643601953161</v>
          </cell>
        </row>
        <row r="1217">
          <cell r="E1217">
            <v>16.444697860106903</v>
          </cell>
        </row>
        <row r="1218">
          <cell r="E1218">
            <v>16.402856590023514</v>
          </cell>
        </row>
        <row r="1219">
          <cell r="E1219">
            <v>16.360912024842939</v>
          </cell>
        </row>
        <row r="1220">
          <cell r="E1220">
            <v>16.31886398083012</v>
          </cell>
        </row>
        <row r="1221">
          <cell r="E1221">
            <v>16.276712274965895</v>
          </cell>
        </row>
        <row r="1222">
          <cell r="E1222">
            <v>16.234456724959479</v>
          </cell>
        </row>
        <row r="1223">
          <cell r="E1223">
            <v>16.192097149261077</v>
          </cell>
        </row>
        <row r="1224">
          <cell r="E1224">
            <v>16.149633367074532</v>
          </cell>
        </row>
        <row r="1225">
          <cell r="E1225">
            <v>16.10706519837013</v>
          </cell>
        </row>
        <row r="1226">
          <cell r="E1226">
            <v>16.064392463897452</v>
          </cell>
        </row>
        <row r="1227">
          <cell r="E1227">
            <v>16.021614985198298</v>
          </cell>
        </row>
        <row r="1228">
          <cell r="E1228">
            <v>15.978732584619774</v>
          </cell>
        </row>
        <row r="1229">
          <cell r="E1229">
            <v>15.935745085327397</v>
          </cell>
        </row>
        <row r="1230">
          <cell r="E1230">
            <v>15.892652311318326</v>
          </cell>
        </row>
        <row r="1231">
          <cell r="E1231">
            <v>15.849454087434655</v>
          </cell>
        </row>
        <row r="1232">
          <cell r="E1232">
            <v>15.80615023937685</v>
          </cell>
        </row>
        <row r="1233">
          <cell r="E1233">
            <v>15.76274059371721</v>
          </cell>
        </row>
        <row r="1234">
          <cell r="E1234">
            <v>15.719224977913466</v>
          </cell>
        </row>
        <row r="1235">
          <cell r="E1235">
            <v>15.675603220322445</v>
          </cell>
        </row>
        <row r="1236">
          <cell r="E1236">
            <v>15.631875150213842</v>
          </cell>
        </row>
        <row r="1237">
          <cell r="E1237">
            <v>15.588040597784063</v>
          </cell>
        </row>
        <row r="1238">
          <cell r="E1238">
            <v>15.544099394170171</v>
          </cell>
        </row>
        <row r="1239">
          <cell r="E1239">
            <v>15.500051371463925</v>
          </cell>
        </row>
        <row r="1240">
          <cell r="E1240">
            <v>15.455896362725893</v>
          </cell>
        </row>
        <row r="1241">
          <cell r="E1241">
            <v>15.411634201999659</v>
          </cell>
        </row>
        <row r="1242">
          <cell r="E1242">
            <v>15.367264724326141</v>
          </cell>
        </row>
        <row r="1243">
          <cell r="E1243">
            <v>15.322787765757971</v>
          </cell>
        </row>
        <row r="1244">
          <cell r="E1244">
            <v>15.278203163373973</v>
          </cell>
        </row>
        <row r="1245">
          <cell r="E1245">
            <v>15.233510755293743</v>
          </cell>
        </row>
        <row r="1246">
          <cell r="E1246">
            <v>15.188710380692283</v>
          </cell>
        </row>
        <row r="1247">
          <cell r="E1247">
            <v>15.143801879814783</v>
          </cell>
        </row>
        <row r="1248">
          <cell r="E1248">
            <v>15.098785093991429</v>
          </cell>
        </row>
        <row r="1249">
          <cell r="E1249">
            <v>15.05365986565233</v>
          </cell>
        </row>
        <row r="1250">
          <cell r="E1250">
            <v>15.008426038342545</v>
          </cell>
        </row>
        <row r="1251">
          <cell r="E1251">
            <v>14.963083456737177</v>
          </cell>
        </row>
        <row r="1252">
          <cell r="E1252">
            <v>14.91763196665654</v>
          </cell>
        </row>
        <row r="1253">
          <cell r="E1253">
            <v>14.872071415081464</v>
          </cell>
        </row>
        <row r="1254">
          <cell r="E1254">
            <v>14.826401650168648</v>
          </cell>
        </row>
        <row r="1255">
          <cell r="E1255">
            <v>14.780622521266096</v>
          </cell>
        </row>
        <row r="1256">
          <cell r="E1256">
            <v>14.734733878928665</v>
          </cell>
        </row>
        <row r="1257">
          <cell r="E1257">
            <v>14.688735574933697</v>
          </cell>
        </row>
        <row r="1258">
          <cell r="E1258">
            <v>14.6426274622967</v>
          </cell>
        </row>
        <row r="1259">
          <cell r="E1259">
            <v>14.59640939528717</v>
          </cell>
        </row>
        <row r="1260">
          <cell r="E1260">
            <v>14.550081229444453</v>
          </cell>
        </row>
        <row r="1261">
          <cell r="E1261">
            <v>14.503642821593715</v>
          </cell>
        </row>
        <row r="1262">
          <cell r="E1262">
            <v>14.457094029861986</v>
          </cell>
        </row>
        <row r="1263">
          <cell r="E1263">
            <v>14.410434713694309</v>
          </cell>
        </row>
        <row r="1264">
          <cell r="E1264">
            <v>14.363664733869932</v>
          </cell>
        </row>
        <row r="1265">
          <cell r="E1265">
            <v>14.31678395251863</v>
          </cell>
        </row>
        <row r="1266">
          <cell r="E1266">
            <v>14.269792233137069</v>
          </cell>
        </row>
        <row r="1267">
          <cell r="E1267">
            <v>14.222689440605293</v>
          </cell>
        </row>
        <row r="1268">
          <cell r="E1268">
            <v>14.17547544120325</v>
          </cell>
        </row>
        <row r="1269">
          <cell r="E1269">
            <v>14.128150102627428</v>
          </cell>
        </row>
        <row r="1270">
          <cell r="E1270">
            <v>14.080713294007577</v>
          </cell>
        </row>
        <row r="1271">
          <cell r="E1271">
            <v>14.033164885923473</v>
          </cell>
        </row>
        <row r="1272">
          <cell r="E1272">
            <v>13.985504750421807</v>
          </cell>
        </row>
        <row r="1273">
          <cell r="E1273">
            <v>13.937732761033137</v>
          </cell>
        </row>
        <row r="1274">
          <cell r="E1274">
            <v>13.889848792788895</v>
          </cell>
        </row>
        <row r="1275">
          <cell r="E1275">
            <v>13.841852722238514</v>
          </cell>
        </row>
        <row r="1276">
          <cell r="E1276">
            <v>13.79374442746659</v>
          </cell>
        </row>
        <row r="1277">
          <cell r="E1277">
            <v>13.745523788110164</v>
          </cell>
        </row>
        <row r="1278">
          <cell r="E1278">
            <v>13.697190685376045</v>
          </cell>
        </row>
        <row r="1279">
          <cell r="E1279">
            <v>13.648745002058217</v>
          </cell>
        </row>
        <row r="1280">
          <cell r="E1280">
            <v>13.600186622555329</v>
          </cell>
        </row>
        <row r="1281">
          <cell r="E1281">
            <v>13.551515432888266</v>
          </cell>
        </row>
        <row r="1282">
          <cell r="E1282">
            <v>13.502731320717771</v>
          </cell>
        </row>
        <row r="1283">
          <cell r="E1283">
            <v>13.45383417536214</v>
          </cell>
        </row>
        <row r="1284">
          <cell r="E1284">
            <v>13.404823887815027</v>
          </cell>
        </row>
        <row r="1285">
          <cell r="E1285">
            <v>13.355700350763275</v>
          </cell>
        </row>
        <row r="1286">
          <cell r="E1286">
            <v>13.30646345860483</v>
          </cell>
        </row>
        <row r="1287">
          <cell r="E1287">
            <v>13.257113107466738</v>
          </cell>
        </row>
        <row r="1288">
          <cell r="E1288">
            <v>13.20764919522321</v>
          </cell>
        </row>
        <row r="1289">
          <cell r="E1289">
            <v>13.158071621513722</v>
          </cell>
        </row>
        <row r="1290">
          <cell r="E1290">
            <v>13.108380287761232</v>
          </cell>
        </row>
        <row r="1291">
          <cell r="E1291">
            <v>13.058575097190413</v>
          </cell>
        </row>
        <row r="1292">
          <cell r="E1292">
            <v>13.008655954845992</v>
          </cell>
        </row>
        <row r="1293">
          <cell r="E1293">
            <v>12.958622767611136</v>
          </cell>
        </row>
        <row r="1294">
          <cell r="E1294">
            <v>12.908475444225877</v>
          </cell>
        </row>
        <row r="1295">
          <cell r="E1295">
            <v>12.858213895305651</v>
          </cell>
        </row>
        <row r="1296">
          <cell r="E1296">
            <v>12.807838033359856</v>
          </cell>
        </row>
        <row r="1297">
          <cell r="E1297">
            <v>12.75734777281048</v>
          </cell>
        </row>
        <row r="1298">
          <cell r="E1298">
            <v>12.706743030010797</v>
          </cell>
        </row>
        <row r="1299">
          <cell r="E1299">
            <v>12.656023723264116</v>
          </cell>
        </row>
        <row r="1300">
          <cell r="E1300">
            <v>12.605189772842573</v>
          </cell>
        </row>
        <row r="1301">
          <cell r="E1301">
            <v>12.554241101006008</v>
          </cell>
        </row>
        <row r="1302">
          <cell r="E1302">
            <v>12.503177632020867</v>
          </cell>
        </row>
        <row r="1303">
          <cell r="E1303">
            <v>12.451999292179172</v>
          </cell>
        </row>
        <row r="1304">
          <cell r="E1304">
            <v>12.400706009817542</v>
          </cell>
        </row>
        <row r="1305">
          <cell r="E1305">
            <v>12.349297715336261</v>
          </cell>
        </row>
        <row r="1306">
          <cell r="E1306">
            <v>12.297774341218403</v>
          </cell>
        </row>
        <row r="1307">
          <cell r="E1307">
            <v>12.246135822048981</v>
          </cell>
        </row>
        <row r="1308">
          <cell r="E1308">
            <v>12.194382094534197</v>
          </cell>
        </row>
        <row r="1309">
          <cell r="E1309">
            <v>12.142513097520661</v>
          </cell>
        </row>
        <row r="1310">
          <cell r="E1310">
            <v>12.090528772014727</v>
          </cell>
        </row>
        <row r="1311">
          <cell r="E1311">
            <v>12.038429061201819</v>
          </cell>
        </row>
        <row r="1312">
          <cell r="E1312">
            <v>11.986213910465844</v>
          </cell>
        </row>
        <row r="1313">
          <cell r="E1313">
            <v>11.9338832674086</v>
          </cell>
        </row>
        <row r="1314">
          <cell r="E1314">
            <v>11.88143708186924</v>
          </cell>
        </row>
        <row r="1315">
          <cell r="E1315">
            <v>11.828875305943807</v>
          </cell>
        </row>
        <row r="1316">
          <cell r="E1316">
            <v>11.776197894004747</v>
          </cell>
        </row>
        <row r="1317">
          <cell r="E1317">
            <v>11.723404802720497</v>
          </cell>
        </row>
        <row r="1318">
          <cell r="E1318">
            <v>11.670495991075084</v>
          </cell>
        </row>
        <row r="1319">
          <cell r="E1319">
            <v>11.617471420387778</v>
          </cell>
        </row>
        <row r="1320">
          <cell r="E1320">
            <v>11.564331054332746</v>
          </cell>
        </row>
        <row r="1321">
          <cell r="E1321">
            <v>11.511074858958763</v>
          </cell>
        </row>
        <row r="1322">
          <cell r="E1322">
            <v>11.457702802708926</v>
          </cell>
        </row>
        <row r="1323">
          <cell r="E1323">
            <v>11.404214856440396</v>
          </cell>
        </row>
        <row r="1324">
          <cell r="E1324">
            <v>11.350610993444198</v>
          </cell>
        </row>
        <row r="1325">
          <cell r="E1325">
            <v>11.296891189464972</v>
          </cell>
        </row>
        <row r="1326">
          <cell r="E1326">
            <v>11.243055422720822</v>
          </cell>
        </row>
        <row r="1327">
          <cell r="E1327">
            <v>11.189103673923123</v>
          </cell>
        </row>
        <row r="1328">
          <cell r="E1328">
            <v>11.13503592629638</v>
          </cell>
        </row>
        <row r="1329">
          <cell r="E1329">
            <v>11.080852165598085</v>
          </cell>
        </row>
        <row r="1330">
          <cell r="E1330">
            <v>11.026552380138584</v>
          </cell>
        </row>
        <row r="1331">
          <cell r="E1331">
            <v>10.972136560800973</v>
          </cell>
        </row>
        <row r="1332">
          <cell r="E1332">
            <v>10.917604701060982</v>
          </cell>
        </row>
        <row r="1333">
          <cell r="E1333">
            <v>10.862956797006875</v>
          </cell>
        </row>
        <row r="1334">
          <cell r="E1334">
            <v>10.808192847359361</v>
          </cell>
        </row>
        <row r="1335">
          <cell r="E1335">
            <v>10.753312853491494</v>
          </cell>
        </row>
        <row r="1336">
          <cell r="E1336">
            <v>10.698316819448586</v>
          </cell>
        </row>
        <row r="1337">
          <cell r="E1337">
            <v>10.643204751968112</v>
          </cell>
        </row>
        <row r="1338">
          <cell r="E1338">
            <v>10.587976660499621</v>
          </cell>
        </row>
        <row r="1339">
          <cell r="E1339">
            <v>10.532632557224625</v>
          </cell>
        </row>
        <row r="1340">
          <cell r="E1340">
            <v>10.477172457076501</v>
          </cell>
        </row>
        <row r="1341">
          <cell r="E1341">
            <v>10.421596377760375</v>
          </cell>
        </row>
        <row r="1342">
          <cell r="E1342">
            <v>10.365904339772985</v>
          </cell>
        </row>
        <row r="1343">
          <cell r="E1343">
            <v>10.310096366422545</v>
          </cell>
        </row>
        <row r="1344">
          <cell r="E1344">
            <v>10.25417248384859</v>
          </cell>
        </row>
        <row r="1345">
          <cell r="E1345">
            <v>10.198132721041803</v>
          </cell>
        </row>
        <row r="1346">
          <cell r="E1346">
            <v>10.141977109863809</v>
          </cell>
        </row>
        <row r="1347">
          <cell r="E1347">
            <v>10.085705685066966</v>
          </cell>
        </row>
        <row r="1348">
          <cell r="E1348">
            <v>10.029318484314125</v>
          </cell>
        </row>
        <row r="1349">
          <cell r="E1349">
            <v>9.9728155481983585</v>
          </cell>
        </row>
        <row r="1350">
          <cell r="E1350">
            <v>9.9161969202626512</v>
          </cell>
        </row>
        <row r="1351">
          <cell r="E1351">
            <v>9.8594626470196012</v>
          </cell>
        </row>
        <row r="1352">
          <cell r="E1352">
            <v>9.8026127779710137</v>
          </cell>
        </row>
        <row r="1353">
          <cell r="E1353">
            <v>9.7456473656275371</v>
          </cell>
        </row>
        <row r="1354">
          <cell r="E1354">
            <v>9.688566465528206</v>
          </cell>
        </row>
        <row r="1355">
          <cell r="E1355">
            <v>9.6313701362599655</v>
          </cell>
        </row>
        <row r="1356">
          <cell r="E1356">
            <v>9.5740584394771471</v>
          </cell>
        </row>
        <row r="1357">
          <cell r="E1357">
            <v>9.5166314399208964</v>
          </cell>
        </row>
        <row r="1358">
          <cell r="E1358">
            <v>9.4590892054385627</v>
          </cell>
        </row>
        <row r="1359">
          <cell r="E1359">
            <v>9.4014318070030143</v>
          </cell>
        </row>
        <row r="1360">
          <cell r="E1360">
            <v>9.3436593187319339</v>
          </cell>
        </row>
        <row r="1361">
          <cell r="E1361">
            <v>9.2857718179070119</v>
          </cell>
        </row>
        <row r="1362">
          <cell r="E1362">
            <v>9.2277693849931381</v>
          </cell>
        </row>
        <row r="1363">
          <cell r="E1363">
            <v>9.1696521036574765</v>
          </cell>
        </row>
        <row r="1364">
          <cell r="E1364">
            <v>9.1114200607885092</v>
          </cell>
        </row>
        <row r="1365">
          <cell r="E1365">
            <v>9.0530733465150028</v>
          </cell>
        </row>
        <row r="1366">
          <cell r="E1366">
            <v>8.9946120542249091</v>
          </cell>
        </row>
        <row r="1367">
          <cell r="E1367">
            <v>8.9360362805841831</v>
          </cell>
        </row>
        <row r="1368">
          <cell r="E1368">
            <v>8.8773461255555404</v>
          </cell>
        </row>
        <row r="1369">
          <cell r="E1369">
            <v>8.8185416924171207</v>
          </cell>
        </row>
        <row r="1370">
          <cell r="E1370">
            <v>8.7596230877810957</v>
          </cell>
        </row>
        <row r="1371">
          <cell r="E1371">
            <v>8.7005904216121532</v>
          </cell>
        </row>
        <row r="1372">
          <cell r="E1372">
            <v>8.6414438072459401</v>
          </cell>
        </row>
        <row r="1373">
          <cell r="E1373">
            <v>8.5821833614073757</v>
          </cell>
        </row>
        <row r="1374">
          <cell r="E1374">
            <v>8.5228092042289063</v>
          </cell>
        </row>
        <row r="1375">
          <cell r="E1375">
            <v>8.463321459268645</v>
          </cell>
        </row>
        <row r="1376">
          <cell r="E1376">
            <v>8.4037202535284159</v>
          </cell>
        </row>
        <row r="1377">
          <cell r="E1377">
            <v>8.3440057174716973</v>
          </cell>
        </row>
        <row r="1378">
          <cell r="E1378">
            <v>8.2841779850414685</v>
          </cell>
        </row>
        <row r="1379">
          <cell r="E1379">
            <v>8.2242371936779524</v>
          </cell>
        </row>
        <row r="1380">
          <cell r="E1380">
            <v>8.1641834843362204</v>
          </cell>
        </row>
        <row r="1381">
          <cell r="E1381">
            <v>8.1040170015037205</v>
          </cell>
        </row>
        <row r="1382">
          <cell r="E1382">
            <v>8.0437378932176706</v>
          </cell>
        </row>
        <row r="1383">
          <cell r="E1383">
            <v>7.9833463110823333</v>
          </cell>
        </row>
        <row r="1384">
          <cell r="E1384">
            <v>7.9228424102861714</v>
          </cell>
        </row>
        <row r="1385">
          <cell r="E1385">
            <v>7.8622263496188793</v>
          </cell>
        </row>
        <row r="1386">
          <cell r="E1386">
            <v>7.8014982914882873</v>
          </cell>
        </row>
        <row r="1387">
          <cell r="E1387">
            <v>7.740658401937127</v>
          </cell>
        </row>
        <row r="1388">
          <cell r="E1388">
            <v>7.6797068506596693</v>
          </cell>
        </row>
        <row r="1389">
          <cell r="E1389">
            <v>7.61864381101823</v>
          </cell>
        </row>
        <row r="1390">
          <cell r="E1390">
            <v>7.557469460059516</v>
          </cell>
        </row>
        <row r="1391">
          <cell r="E1391">
            <v>7.4961839785308504</v>
          </cell>
        </row>
        <row r="1392">
          <cell r="E1392">
            <v>7.4347875508962273</v>
          </cell>
        </row>
        <row r="1393">
          <cell r="E1393">
            <v>7.373280365352243</v>
          </cell>
        </row>
        <row r="1394">
          <cell r="E1394">
            <v>7.311662613843847</v>
          </cell>
        </row>
        <row r="1395">
          <cell r="E1395">
            <v>7.2499344920799524</v>
          </cell>
        </row>
        <row r="1396">
          <cell r="E1396">
            <v>7.1880961995488857</v>
          </cell>
        </row>
        <row r="1397">
          <cell r="E1397">
            <v>7.126147939533662</v>
          </cell>
        </row>
        <row r="1398">
          <cell r="E1398">
            <v>7.0640899191271096</v>
          </cell>
        </row>
        <row r="1399">
          <cell r="E1399">
            <v>7.001922349246807</v>
          </cell>
        </row>
        <row r="1400">
          <cell r="E1400">
            <v>6.9396454446498721</v>
          </cell>
        </row>
        <row r="1401">
          <cell r="E1401">
            <v>6.8772594239475406</v>
          </cell>
        </row>
        <row r="1402">
          <cell r="E1402">
            <v>6.8147645096195948</v>
          </cell>
        </row>
        <row r="1403">
          <cell r="E1403">
            <v>6.7521609280286006</v>
          </cell>
        </row>
        <row r="1404">
          <cell r="E1404">
            <v>6.689448909433942</v>
          </cell>
        </row>
        <row r="1405">
          <cell r="E1405">
            <v>6.6266286880056944</v>
          </cell>
        </row>
        <row r="1406">
          <cell r="E1406">
            <v>6.5637005018382837</v>
          </cell>
        </row>
        <row r="1407">
          <cell r="E1407">
            <v>6.5006645929639539</v>
          </cell>
        </row>
        <row r="1408">
          <cell r="E1408">
            <v>6.4375212073660384</v>
          </cell>
        </row>
        <row r="1409">
          <cell r="E1409">
            <v>6.3742705949920273</v>
          </cell>
        </row>
        <row r="1410">
          <cell r="E1410">
            <v>6.3109130097664279</v>
          </cell>
        </row>
        <row r="1411">
          <cell r="E1411">
            <v>6.2474487096034128</v>
          </cell>
        </row>
        <row r="1412">
          <cell r="E1412">
            <v>6.1838779564192592</v>
          </cell>
        </row>
        <row r="1413">
          <cell r="E1413">
            <v>6.120201016144569</v>
          </cell>
        </row>
        <row r="1414">
          <cell r="E1414">
            <v>6.0564181587362684</v>
          </cell>
        </row>
        <row r="1415">
          <cell r="E1415">
            <v>5.9925296581893894</v>
          </cell>
        </row>
        <row r="1416">
          <cell r="E1416">
            <v>5.9285357925486197</v>
          </cell>
        </row>
        <row r="1417">
          <cell r="E1417">
            <v>5.8644368439196164</v>
          </cell>
        </row>
        <row r="1418">
          <cell r="E1418">
            <v>5.8002330984801116</v>
          </cell>
        </row>
        <row r="1419">
          <cell r="E1419">
            <v>5.7359248464907466</v>
          </cell>
        </row>
        <row r="1420">
          <cell r="E1420">
            <v>5.671512382305691</v>
          </cell>
        </row>
        <row r="1421">
          <cell r="E1421">
            <v>5.6069960043830083</v>
          </cell>
        </row>
        <row r="1422">
          <cell r="E1422">
            <v>5.5423760152947814</v>
          </cell>
        </row>
        <row r="1423">
          <cell r="E1423">
            <v>5.4776527217369795</v>
          </cell>
        </row>
        <row r="1424">
          <cell r="E1424">
            <v>5.4128264345390793</v>
          </cell>
        </row>
        <row r="1425">
          <cell r="E1425">
            <v>5.3478974686734206</v>
          </cell>
        </row>
        <row r="1426">
          <cell r="E1426">
            <v>5.2828661432643154</v>
          </cell>
        </row>
        <row r="1427">
          <cell r="E1427">
            <v>5.2177327815968759</v>
          </cell>
        </row>
        <row r="1428">
          <cell r="E1428">
            <v>5.1524977111255978</v>
          </cell>
        </row>
        <row r="1429">
          <cell r="E1429">
            <v>5.0871612634826455</v>
          </cell>
        </row>
        <row r="1430">
          <cell r="E1430">
            <v>5.0217237744858929</v>
          </cell>
        </row>
        <row r="1431">
          <cell r="E1431">
            <v>4.9561855841466693</v>
          </cell>
        </row>
        <row r="1432">
          <cell r="E1432">
            <v>4.8905470366772281</v>
          </cell>
        </row>
        <row r="1433">
          <cell r="E1433">
            <v>4.8248084804979392</v>
          </cell>
        </row>
        <row r="1434">
          <cell r="E1434">
            <v>4.7589702682441848</v>
          </cell>
        </row>
        <row r="1435">
          <cell r="E1435">
            <v>4.6930327567729799</v>
          </cell>
        </row>
        <row r="1436">
          <cell r="E1436">
            <v>4.6269963071692803</v>
          </cell>
        </row>
        <row r="1437">
          <cell r="E1437">
            <v>4.5608612847520158</v>
          </cell>
        </row>
        <row r="1438">
          <cell r="E1438">
            <v>4.4946280590798064</v>
          </cell>
        </row>
        <row r="1439">
          <cell r="E1439">
            <v>4.4282970039563878</v>
          </cell>
        </row>
        <row r="1440">
          <cell r="E1440">
            <v>4.3618684974357285</v>
          </cell>
        </row>
        <row r="1441">
          <cell r="E1441">
            <v>4.295342921826828</v>
          </cell>
        </row>
        <row r="1442">
          <cell r="E1442">
            <v>4.2287206636982244</v>
          </cell>
        </row>
        <row r="1443">
          <cell r="E1443">
            <v>4.1620021138821661</v>
          </cell>
        </row>
        <row r="1444">
          <cell r="E1444">
            <v>4.0951876674784788</v>
          </cell>
        </row>
        <row r="1445">
          <cell r="E1445">
            <v>4.0282777238581042</v>
          </cell>
        </row>
        <row r="1446">
          <cell r="E1446">
            <v>3.961272686666319</v>
          </cell>
        </row>
        <row r="1447">
          <cell r="E1447">
            <v>3.8941729638256257</v>
          </cell>
        </row>
        <row r="1448">
          <cell r="E1448">
            <v>3.8269789675383117</v>
          </cell>
        </row>
        <row r="1449">
          <cell r="E1449">
            <v>3.7596911142886782</v>
          </cell>
        </row>
        <row r="1450">
          <cell r="E1450">
            <v>3.6923098248449318</v>
          </cell>
        </row>
        <row r="1451">
          <cell r="E1451">
            <v>3.6248355242607371</v>
          </cell>
        </row>
        <row r="1452">
          <cell r="E1452">
            <v>3.5572686418764303</v>
          </cell>
        </row>
        <row r="1453">
          <cell r="E1453">
            <v>3.489609611319882</v>
          </cell>
        </row>
        <row r="1454">
          <cell r="E1454">
            <v>3.4218588705070214</v>
          </cell>
        </row>
        <row r="1455">
          <cell r="E1455">
            <v>3.354016861642005</v>
          </cell>
        </row>
        <row r="1456">
          <cell r="E1456">
            <v>3.2860840312170323</v>
          </cell>
        </row>
        <row r="1457">
          <cell r="E1457">
            <v>3.2180608300118094</v>
          </cell>
        </row>
        <row r="1458">
          <cell r="E1458">
            <v>3.149947713092653</v>
          </cell>
        </row>
        <row r="1459">
          <cell r="E1459">
            <v>3.0817451398112325</v>
          </cell>
        </row>
        <row r="1460">
          <cell r="E1460">
            <v>3.0134535738029506</v>
          </cell>
        </row>
        <row r="1461">
          <cell r="E1461">
            <v>2.9450734829849567</v>
          </cell>
        </row>
        <row r="1462">
          <cell r="E1462">
            <v>2.8766053395537927</v>
          </cell>
        </row>
        <row r="1463">
          <cell r="E1463">
            <v>2.8080496199826688</v>
          </cell>
        </row>
        <row r="1464">
          <cell r="E1464">
            <v>2.7394068050183642</v>
          </cell>
        </row>
        <row r="1465">
          <cell r="E1465">
            <v>2.6706773796777541</v>
          </cell>
        </row>
        <row r="1466">
          <cell r="E1466">
            <v>2.6018618332439569</v>
          </cell>
        </row>
        <row r="1467">
          <cell r="E1467">
            <v>2.5329606592621006</v>
          </cell>
        </row>
        <row r="1468">
          <cell r="E1468">
            <v>2.4639743555347118</v>
          </cell>
        </row>
        <row r="1469">
          <cell r="E1469">
            <v>2.3949034241167109</v>
          </cell>
        </row>
        <row r="1470">
          <cell r="E1470">
            <v>2.3257483713100298</v>
          </cell>
        </row>
        <row r="1471">
          <cell r="E1471">
            <v>2.2565097076578335</v>
          </cell>
        </row>
        <row r="1472">
          <cell r="E1472">
            <v>2.187187947938356</v>
          </cell>
        </row>
        <row r="1473">
          <cell r="E1473">
            <v>2.1177836111583366</v>
          </cell>
        </row>
        <row r="1474">
          <cell r="E1474">
            <v>2.0482972205460661</v>
          </cell>
        </row>
        <row r="1475">
          <cell r="E1475">
            <v>1.9787293035440365</v>
          </cell>
        </row>
        <row r="1476">
          <cell r="E1476">
            <v>1.9090803918011865</v>
          </cell>
        </row>
        <row r="1477">
          <cell r="E1477">
            <v>1.8393510211647508</v>
          </cell>
        </row>
        <row r="1478">
          <cell r="E1478">
            <v>1.7695417316717053</v>
          </cell>
        </row>
        <row r="1479">
          <cell r="E1479">
            <v>1.6996530675398074</v>
          </cell>
        </row>
        <row r="1480">
          <cell r="E1480">
            <v>1.6296855771582313</v>
          </cell>
        </row>
        <row r="1481">
          <cell r="E1481">
            <v>1.5596398130777958</v>
          </cell>
        </row>
        <row r="1482">
          <cell r="E1482">
            <v>1.4895163320007816</v>
          </cell>
        </row>
        <row r="1483">
          <cell r="E1483">
            <v>1.4193156947703389</v>
          </cell>
        </row>
        <row r="1484">
          <cell r="E1484">
            <v>1.3490384663594837</v>
          </cell>
        </row>
        <row r="1485">
          <cell r="E1485">
            <v>1.2786852158596789</v>
          </cell>
        </row>
        <row r="1486">
          <cell r="E1486">
            <v>1.2082565164690025</v>
          </cell>
        </row>
        <row r="1487">
          <cell r="E1487">
            <v>1.1377529454798974</v>
          </cell>
        </row>
        <row r="1488">
          <cell r="E1488">
            <v>1.0671750842665071</v>
          </cell>
        </row>
        <row r="1489">
          <cell r="E1489">
            <v>0.99652351827159036</v>
          </cell>
        </row>
        <row r="1490">
          <cell r="E1490">
            <v>0.92579883699301746</v>
          </cell>
        </row>
        <row r="1491">
          <cell r="E1491">
            <v>0.85500163396984619</v>
          </cell>
        </row>
        <row r="1492">
          <cell r="E1492">
            <v>0.7841325067679763</v>
          </cell>
        </row>
        <row r="1493">
          <cell r="E1493">
            <v>0.71319205696538202</v>
          </cell>
        </row>
        <row r="1494">
          <cell r="E1494">
            <v>0.64218089013692037</v>
          </cell>
        </row>
        <row r="1495">
          <cell r="E1495">
            <v>0.57109961583871738</v>
          </cell>
        </row>
        <row r="1496">
          <cell r="E1496">
            <v>0.49994884759212849</v>
          </cell>
        </row>
        <row r="1497">
          <cell r="E1497">
            <v>0.42872920286727417</v>
          </cell>
        </row>
        <row r="1498">
          <cell r="E1498">
            <v>0.35744130306615063</v>
          </cell>
        </row>
        <row r="1499">
          <cell r="E1499">
            <v>0.28608577350531345</v>
          </cell>
        </row>
        <row r="1500">
          <cell r="E1500">
            <v>0.21466324339813556</v>
          </cell>
        </row>
        <row r="1501">
          <cell r="E1501">
            <v>0.14317434583663766</v>
          </cell>
        </row>
        <row r="1502">
          <cell r="E1502">
            <v>7.1619717772892277E-2</v>
          </cell>
        </row>
        <row r="1503">
          <cell r="E1503" t="e">
            <v>#DIV/0!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2C45-8D9F-484E-AD8C-8733D7AE7273}">
  <dimension ref="B2:S39"/>
  <sheetViews>
    <sheetView topLeftCell="A6" zoomScale="85" zoomScaleNormal="85" workbookViewId="0">
      <selection activeCell="E43" sqref="E43"/>
    </sheetView>
  </sheetViews>
  <sheetFormatPr defaultRowHeight="14.4" x14ac:dyDescent="0.3"/>
  <cols>
    <col min="1" max="1" width="6.33203125" bestFit="1" customWidth="1"/>
    <col min="2" max="2" width="10.6640625" bestFit="1" customWidth="1"/>
    <col min="3" max="3" width="29.5546875" bestFit="1" customWidth="1"/>
    <col min="4" max="4" width="9.5546875" customWidth="1"/>
    <col min="6" max="6" width="30.44140625" bestFit="1" customWidth="1"/>
    <col min="7" max="7" width="10.33203125" customWidth="1"/>
    <col min="9" max="9" width="16.33203125" bestFit="1" customWidth="1"/>
  </cols>
  <sheetData>
    <row r="2" spans="2:19" x14ac:dyDescent="0.3">
      <c r="S2" s="26"/>
    </row>
    <row r="3" spans="2:19" ht="23.4" x14ac:dyDescent="0.45">
      <c r="B3" s="2"/>
      <c r="C3" s="10" t="s">
        <v>1</v>
      </c>
      <c r="D3" s="2"/>
      <c r="E3" s="2"/>
      <c r="F3" s="10" t="s">
        <v>90</v>
      </c>
      <c r="G3" s="2"/>
      <c r="H3" s="2"/>
      <c r="I3" s="2"/>
    </row>
    <row r="4" spans="2:19" ht="18.600000000000001" thickBot="1" x14ac:dyDescent="0.4">
      <c r="B4" s="2"/>
      <c r="C4" s="2"/>
      <c r="D4" s="2"/>
      <c r="E4" s="2"/>
      <c r="F4" s="2"/>
      <c r="G4" s="2"/>
      <c r="H4" s="2"/>
      <c r="I4" s="2"/>
    </row>
    <row r="5" spans="2:19" ht="18" x14ac:dyDescent="0.35">
      <c r="B5" s="2"/>
      <c r="C5" s="3" t="s">
        <v>18</v>
      </c>
      <c r="D5" s="4">
        <v>3</v>
      </c>
      <c r="E5" s="2"/>
      <c r="H5" s="2"/>
      <c r="I5" s="2"/>
    </row>
    <row r="6" spans="2:19" ht="18" x14ac:dyDescent="0.35">
      <c r="B6" s="2"/>
      <c r="C6" s="5" t="s">
        <v>17</v>
      </c>
      <c r="D6" s="6">
        <v>50</v>
      </c>
      <c r="E6" s="2"/>
      <c r="H6" s="2"/>
      <c r="I6" s="2"/>
    </row>
    <row r="7" spans="2:19" ht="18.600000000000001" thickBot="1" x14ac:dyDescent="0.4">
      <c r="B7" s="2"/>
      <c r="C7" s="7" t="s">
        <v>28</v>
      </c>
      <c r="D7" s="8">
        <v>2</v>
      </c>
      <c r="E7" s="2"/>
      <c r="H7" s="2"/>
      <c r="I7" s="2"/>
    </row>
    <row r="8" spans="2:19" ht="18.600000000000001" thickBot="1" x14ac:dyDescent="0.4">
      <c r="B8" s="2"/>
      <c r="C8" s="59"/>
      <c r="D8" s="60"/>
      <c r="E8" s="2"/>
      <c r="H8" s="2"/>
      <c r="I8" s="2"/>
    </row>
    <row r="9" spans="2:19" ht="18" x14ac:dyDescent="0.35">
      <c r="B9" s="2"/>
      <c r="C9" s="3" t="s">
        <v>62</v>
      </c>
      <c r="D9" s="4" t="s">
        <v>0</v>
      </c>
      <c r="E9" s="2"/>
      <c r="H9" s="2"/>
      <c r="I9" s="2"/>
    </row>
    <row r="10" spans="2:19" ht="18" x14ac:dyDescent="0.35">
      <c r="B10" s="2"/>
      <c r="C10" s="5" t="s">
        <v>29</v>
      </c>
      <c r="D10" s="6">
        <v>380</v>
      </c>
      <c r="E10" s="2"/>
      <c r="H10" s="2"/>
      <c r="I10" s="2"/>
    </row>
    <row r="11" spans="2:19" ht="18" x14ac:dyDescent="0.35">
      <c r="B11" s="2"/>
      <c r="C11" s="5" t="s">
        <v>3</v>
      </c>
      <c r="D11" s="6">
        <v>37</v>
      </c>
      <c r="E11" s="2"/>
      <c r="H11" s="2"/>
      <c r="I11" s="2"/>
    </row>
    <row r="12" spans="2:19" ht="18.600000000000001" thickBot="1" x14ac:dyDescent="0.4">
      <c r="B12" s="2"/>
      <c r="C12" s="7" t="s">
        <v>88</v>
      </c>
      <c r="D12" s="8">
        <f>120*D6/D7</f>
        <v>3000</v>
      </c>
      <c r="E12" s="2"/>
      <c r="H12" s="2"/>
      <c r="I12" s="2"/>
    </row>
    <row r="13" spans="2:19" ht="18.600000000000001" thickBot="1" x14ac:dyDescent="0.4">
      <c r="B13" s="2"/>
      <c r="C13" s="59"/>
      <c r="D13" s="60"/>
      <c r="E13" s="2"/>
      <c r="H13" s="2"/>
      <c r="I13" s="2"/>
    </row>
    <row r="14" spans="2:19" ht="18" x14ac:dyDescent="0.35">
      <c r="B14" s="2"/>
      <c r="C14" s="3" t="s">
        <v>64</v>
      </c>
      <c r="D14" s="4">
        <v>40</v>
      </c>
      <c r="E14" s="2"/>
      <c r="H14" s="2"/>
      <c r="I14" s="2"/>
    </row>
    <row r="15" spans="2:19" ht="18" x14ac:dyDescent="0.35">
      <c r="B15" s="2"/>
      <c r="C15" s="5" t="s">
        <v>63</v>
      </c>
      <c r="D15" s="6">
        <v>36</v>
      </c>
      <c r="E15" s="2"/>
      <c r="H15" s="2"/>
      <c r="I15" s="2"/>
    </row>
    <row r="16" spans="2:19" ht="18" x14ac:dyDescent="0.35">
      <c r="B16" s="2"/>
      <c r="C16" s="5" t="s">
        <v>4</v>
      </c>
      <c r="D16" s="6">
        <f>11+11</f>
        <v>22</v>
      </c>
      <c r="E16" s="2"/>
      <c r="H16" s="2"/>
      <c r="I16" s="2"/>
    </row>
    <row r="17" spans="2:9" ht="18" x14ac:dyDescent="0.35">
      <c r="B17" s="2"/>
      <c r="C17" s="5" t="s">
        <v>5</v>
      </c>
      <c r="D17" s="6">
        <v>2</v>
      </c>
      <c r="E17" s="2"/>
      <c r="H17" s="2"/>
      <c r="I17" s="2"/>
    </row>
    <row r="18" spans="2:9" ht="18" x14ac:dyDescent="0.35">
      <c r="B18" s="2"/>
      <c r="C18" s="5" t="s">
        <v>44</v>
      </c>
      <c r="D18" s="6">
        <v>15</v>
      </c>
      <c r="E18" s="2"/>
      <c r="H18" s="2"/>
      <c r="I18" s="2"/>
    </row>
    <row r="19" spans="2:9" ht="18.600000000000001" thickBot="1" x14ac:dyDescent="0.4">
      <c r="B19" s="2"/>
      <c r="C19" s="7" t="s">
        <v>46</v>
      </c>
      <c r="D19" s="8">
        <f>5*1.1</f>
        <v>5.5</v>
      </c>
      <c r="E19" s="2"/>
      <c r="H19" s="2"/>
      <c r="I19" s="2"/>
    </row>
    <row r="20" spans="2:9" ht="18.600000000000001" thickBot="1" x14ac:dyDescent="0.4">
      <c r="B20" s="2"/>
      <c r="C20" s="2"/>
      <c r="D20" s="2"/>
      <c r="E20" s="2"/>
      <c r="H20" s="2"/>
      <c r="I20" s="2"/>
    </row>
    <row r="21" spans="2:9" ht="18" x14ac:dyDescent="0.35">
      <c r="B21" s="2"/>
      <c r="C21" s="3" t="s">
        <v>68</v>
      </c>
      <c r="D21" s="4" t="s">
        <v>2</v>
      </c>
      <c r="E21" s="2"/>
      <c r="H21" s="2"/>
      <c r="I21" s="2"/>
    </row>
    <row r="22" spans="2:9" ht="18" x14ac:dyDescent="0.35">
      <c r="B22" s="2"/>
      <c r="C22" s="5" t="s">
        <v>16</v>
      </c>
      <c r="D22" s="6">
        <v>250</v>
      </c>
      <c r="E22" s="2"/>
      <c r="H22" s="2"/>
      <c r="I22" s="2"/>
    </row>
    <row r="23" spans="2:9" ht="18.600000000000001" thickBot="1" x14ac:dyDescent="0.4">
      <c r="B23" s="2"/>
      <c r="C23" s="5" t="s">
        <v>6</v>
      </c>
      <c r="D23" s="6">
        <v>0.75</v>
      </c>
      <c r="E23" s="2"/>
      <c r="H23" s="2"/>
      <c r="I23" s="2"/>
    </row>
    <row r="24" spans="2:9" ht="23.4" x14ac:dyDescent="0.45">
      <c r="B24" s="61" t="s">
        <v>11</v>
      </c>
      <c r="C24" s="62" t="s">
        <v>13</v>
      </c>
      <c r="D24" s="6">
        <v>24.2</v>
      </c>
      <c r="E24" s="2"/>
      <c r="F24" s="10" t="s">
        <v>89</v>
      </c>
      <c r="H24" s="2"/>
      <c r="I24" s="2"/>
    </row>
    <row r="25" spans="2:9" ht="18" x14ac:dyDescent="0.35">
      <c r="B25" s="63"/>
      <c r="C25" s="64" t="s">
        <v>14</v>
      </c>
      <c r="D25" s="6">
        <v>167</v>
      </c>
      <c r="E25" s="2"/>
      <c r="H25" s="2"/>
      <c r="I25" s="2"/>
    </row>
    <row r="26" spans="2:9" ht="18.600000000000001" thickBot="1" x14ac:dyDescent="0.4">
      <c r="B26" s="65"/>
      <c r="C26" s="66" t="s">
        <v>15</v>
      </c>
      <c r="D26" s="6">
        <v>103</v>
      </c>
      <c r="E26" s="2"/>
      <c r="H26" s="2"/>
      <c r="I26" s="2"/>
    </row>
    <row r="27" spans="2:9" ht="18.600000000000001" thickBot="1" x14ac:dyDescent="0.4">
      <c r="B27" s="2"/>
      <c r="C27" s="7" t="s">
        <v>12</v>
      </c>
      <c r="D27" s="8">
        <v>0.13</v>
      </c>
      <c r="E27" s="2"/>
      <c r="H27" s="2"/>
      <c r="I27" s="2"/>
    </row>
    <row r="28" spans="2:9" ht="18.600000000000001" thickBot="1" x14ac:dyDescent="0.4">
      <c r="B28" s="2"/>
      <c r="C28" s="2"/>
      <c r="D28" s="2"/>
      <c r="E28" s="2"/>
      <c r="H28" s="2"/>
      <c r="I28" s="2"/>
    </row>
    <row r="29" spans="2:9" ht="18" x14ac:dyDescent="0.35">
      <c r="B29" s="61" t="s">
        <v>31</v>
      </c>
      <c r="C29" s="62" t="s">
        <v>14</v>
      </c>
      <c r="D29" s="4">
        <v>300</v>
      </c>
      <c r="E29" s="2"/>
      <c r="F29" s="2"/>
      <c r="G29" s="11"/>
      <c r="H29" s="2"/>
      <c r="I29" s="2"/>
    </row>
    <row r="30" spans="2:9" ht="18" x14ac:dyDescent="0.35">
      <c r="B30" s="63"/>
      <c r="C30" s="64" t="s">
        <v>30</v>
      </c>
      <c r="D30" s="6">
        <v>170</v>
      </c>
      <c r="F30" s="2"/>
      <c r="G30" s="11"/>
    </row>
    <row r="31" spans="2:9" ht="18" x14ac:dyDescent="0.35">
      <c r="B31" s="63"/>
      <c r="C31" s="64" t="s">
        <v>66</v>
      </c>
      <c r="D31" s="6">
        <v>13</v>
      </c>
    </row>
    <row r="32" spans="2:9" ht="18" x14ac:dyDescent="0.35">
      <c r="B32" s="63"/>
      <c r="C32" s="64" t="s">
        <v>65</v>
      </c>
      <c r="D32" s="6">
        <v>24</v>
      </c>
    </row>
    <row r="33" spans="2:4" ht="18" x14ac:dyDescent="0.35">
      <c r="B33" s="63"/>
      <c r="C33" s="64" t="s">
        <v>61</v>
      </c>
      <c r="D33" s="6">
        <v>3.1</v>
      </c>
    </row>
    <row r="34" spans="2:4" ht="18.600000000000001" thickBot="1" x14ac:dyDescent="0.4">
      <c r="B34" s="65"/>
      <c r="C34" s="66" t="s">
        <v>67</v>
      </c>
      <c r="D34" s="8">
        <v>0.87</v>
      </c>
    </row>
    <row r="35" spans="2:4" ht="15" customHeight="1" thickBot="1" x14ac:dyDescent="0.35"/>
    <row r="36" spans="2:4" ht="18" x14ac:dyDescent="0.35">
      <c r="B36" s="67" t="s">
        <v>32</v>
      </c>
      <c r="C36" s="62" t="s">
        <v>52</v>
      </c>
      <c r="D36" s="4">
        <v>300</v>
      </c>
    </row>
    <row r="37" spans="2:4" ht="18" x14ac:dyDescent="0.35">
      <c r="B37" s="68"/>
      <c r="C37" s="64" t="s">
        <v>30</v>
      </c>
      <c r="D37" s="6">
        <v>170</v>
      </c>
    </row>
    <row r="38" spans="2:4" ht="18" x14ac:dyDescent="0.35">
      <c r="B38" s="68"/>
      <c r="C38" s="64" t="s">
        <v>66</v>
      </c>
      <c r="D38" s="6">
        <v>13</v>
      </c>
    </row>
    <row r="39" spans="2:4" ht="18.600000000000001" thickBot="1" x14ac:dyDescent="0.4">
      <c r="B39" s="69"/>
      <c r="C39" s="66" t="s">
        <v>65</v>
      </c>
      <c r="D39" s="8">
        <v>24</v>
      </c>
    </row>
  </sheetData>
  <mergeCells count="3">
    <mergeCell ref="B24:B26"/>
    <mergeCell ref="B29:B34"/>
    <mergeCell ref="B36:B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05E5-E05C-4416-A759-C6C56C53CC86}">
  <dimension ref="B3:H19"/>
  <sheetViews>
    <sheetView workbookViewId="0">
      <selection activeCell="G32" sqref="G32"/>
    </sheetView>
  </sheetViews>
  <sheetFormatPr defaultRowHeight="14.4" x14ac:dyDescent="0.3"/>
  <cols>
    <col min="2" max="2" width="13.6640625" customWidth="1"/>
    <col min="3" max="3" width="23.5546875" bestFit="1" customWidth="1"/>
    <col min="4" max="4" width="11.33203125" customWidth="1"/>
    <col min="7" max="7" width="20.44140625" bestFit="1" customWidth="1"/>
  </cols>
  <sheetData>
    <row r="3" spans="2:8" ht="23.4" x14ac:dyDescent="0.45">
      <c r="G3" s="10" t="s">
        <v>47</v>
      </c>
    </row>
    <row r="4" spans="2:8" ht="23.4" x14ac:dyDescent="0.45">
      <c r="B4" s="2"/>
      <c r="C4" s="10" t="s">
        <v>33</v>
      </c>
      <c r="D4" s="2"/>
      <c r="E4" s="2"/>
      <c r="F4" s="2"/>
      <c r="H4" s="2"/>
    </row>
    <row r="5" spans="2:8" ht="18.600000000000001" thickBot="1" x14ac:dyDescent="0.4">
      <c r="B5" s="2"/>
      <c r="C5" s="2"/>
      <c r="D5" s="2"/>
      <c r="E5" s="2"/>
      <c r="F5" s="2"/>
      <c r="G5" s="2"/>
      <c r="H5" s="2"/>
    </row>
    <row r="6" spans="2:8" ht="18" x14ac:dyDescent="0.35">
      <c r="B6" s="40" t="s">
        <v>35</v>
      </c>
      <c r="C6" s="12" t="s">
        <v>7</v>
      </c>
      <c r="D6" s="15">
        <v>54</v>
      </c>
      <c r="E6" s="2"/>
    </row>
    <row r="7" spans="2:8" ht="18" x14ac:dyDescent="0.35">
      <c r="B7" s="40"/>
      <c r="C7" s="9" t="s">
        <v>8</v>
      </c>
      <c r="D7" s="16">
        <v>70</v>
      </c>
      <c r="E7" s="2"/>
    </row>
    <row r="8" spans="2:8" ht="18" x14ac:dyDescent="0.35">
      <c r="B8" s="40"/>
      <c r="C8" s="9" t="s">
        <v>9</v>
      </c>
      <c r="D8" s="16">
        <f>954*3</f>
        <v>2862</v>
      </c>
      <c r="E8" s="2"/>
    </row>
    <row r="9" spans="2:8" ht="18.600000000000001" thickBot="1" x14ac:dyDescent="0.4">
      <c r="B9" s="40"/>
      <c r="C9" s="13" t="s">
        <v>19</v>
      </c>
      <c r="D9" s="17">
        <f>1970*3</f>
        <v>5910</v>
      </c>
      <c r="E9" s="2"/>
    </row>
    <row r="10" spans="2:8" ht="18" x14ac:dyDescent="0.35">
      <c r="B10" s="14"/>
      <c r="C10" s="2"/>
      <c r="D10" s="2"/>
      <c r="E10" s="2"/>
    </row>
    <row r="11" spans="2:8" ht="18" x14ac:dyDescent="0.35">
      <c r="B11" s="14"/>
      <c r="C11" s="2"/>
      <c r="D11" s="2"/>
      <c r="E11" s="2"/>
    </row>
    <row r="12" spans="2:8" ht="18" x14ac:dyDescent="0.35">
      <c r="B12" s="14"/>
      <c r="C12" s="2"/>
      <c r="D12" s="2"/>
      <c r="E12" s="2"/>
    </row>
    <row r="13" spans="2:8" ht="18" x14ac:dyDescent="0.35">
      <c r="B13" s="2"/>
      <c r="C13" s="2"/>
      <c r="D13" s="2"/>
      <c r="E13" s="11"/>
      <c r="F13" s="2"/>
    </row>
    <row r="14" spans="2:8" ht="18.600000000000001" thickBot="1" x14ac:dyDescent="0.4">
      <c r="B14" s="2"/>
      <c r="C14" s="2"/>
      <c r="D14" s="2"/>
      <c r="E14" s="2"/>
      <c r="F14" s="2"/>
    </row>
    <row r="15" spans="2:8" ht="18" x14ac:dyDescent="0.35">
      <c r="B15" s="41" t="s">
        <v>10</v>
      </c>
      <c r="C15" s="18" t="s">
        <v>7</v>
      </c>
      <c r="D15" s="15">
        <v>380</v>
      </c>
      <c r="E15" s="11"/>
      <c r="F15" s="2"/>
      <c r="G15" s="2"/>
      <c r="H15" s="11"/>
    </row>
    <row r="16" spans="2:8" ht="18" x14ac:dyDescent="0.35">
      <c r="B16" s="41"/>
      <c r="C16" s="19" t="s">
        <v>8</v>
      </c>
      <c r="D16" s="16">
        <v>17.5</v>
      </c>
      <c r="E16" s="11"/>
      <c r="G16" s="2"/>
      <c r="H16" s="11"/>
    </row>
    <row r="17" spans="2:5" ht="18" x14ac:dyDescent="0.35">
      <c r="B17" s="41"/>
      <c r="C17" s="19" t="s">
        <v>9</v>
      </c>
      <c r="D17" s="16">
        <v>2640</v>
      </c>
      <c r="E17" s="11"/>
    </row>
    <row r="18" spans="2:5" ht="18" x14ac:dyDescent="0.35">
      <c r="B18" s="41"/>
      <c r="C18" s="19" t="s">
        <v>19</v>
      </c>
      <c r="D18" s="16">
        <v>11300</v>
      </c>
      <c r="E18" s="11"/>
    </row>
    <row r="19" spans="2:5" ht="18.600000000000001" thickBot="1" x14ac:dyDescent="0.4">
      <c r="B19" s="41"/>
      <c r="C19" s="20" t="s">
        <v>34</v>
      </c>
      <c r="D19" s="17">
        <v>0.10199999999999999</v>
      </c>
    </row>
  </sheetData>
  <mergeCells count="2">
    <mergeCell ref="B6:B9"/>
    <mergeCell ref="B15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B3F-248B-4332-8FCD-DF6D0384BDD4}">
  <dimension ref="C5:V28"/>
  <sheetViews>
    <sheetView topLeftCell="A4" zoomScale="85" zoomScaleNormal="85" workbookViewId="0">
      <selection activeCell="S28" sqref="S28"/>
    </sheetView>
  </sheetViews>
  <sheetFormatPr defaultRowHeight="14.4" x14ac:dyDescent="0.3"/>
  <cols>
    <col min="3" max="3" width="26.33203125" bestFit="1" customWidth="1"/>
    <col min="4" max="4" width="12.6640625" customWidth="1"/>
  </cols>
  <sheetData>
    <row r="5" spans="3:22" ht="23.4" x14ac:dyDescent="0.45">
      <c r="C5" s="10" t="s">
        <v>38</v>
      </c>
      <c r="D5" s="10"/>
      <c r="E5" s="10"/>
      <c r="F5" s="10"/>
      <c r="G5" s="10"/>
      <c r="H5" s="10" t="s">
        <v>10</v>
      </c>
      <c r="P5" s="10" t="s">
        <v>35</v>
      </c>
    </row>
    <row r="6" spans="3:22" ht="15" thickBot="1" x14ac:dyDescent="0.35">
      <c r="D6" s="1"/>
    </row>
    <row r="7" spans="3:22" ht="18" x14ac:dyDescent="0.35">
      <c r="C7" s="35" t="s">
        <v>37</v>
      </c>
      <c r="D7" s="36">
        <f>'2.TEST DATA'!D19*3/2</f>
        <v>0.153</v>
      </c>
    </row>
    <row r="8" spans="3:22" ht="18" x14ac:dyDescent="0.35">
      <c r="C8" s="5" t="s">
        <v>26</v>
      </c>
      <c r="D8" s="23">
        <f>'2.TEST DATA'!D18/'1.MOTOR DATA'!D5/('2.TEST DATA'!D16/SQRT(3))^2</f>
        <v>36.897959183673471</v>
      </c>
      <c r="H8" s="24"/>
      <c r="I8" s="24"/>
    </row>
    <row r="9" spans="3:22" ht="18" x14ac:dyDescent="0.35">
      <c r="C9" s="5" t="s">
        <v>20</v>
      </c>
      <c r="D9" s="23">
        <f>4*'2.TEST DATA'!D9/'1.MOTOR DATA'!D5/('2.TEST DATA'!D7/SQRT(3))^2</f>
        <v>4.8244897959183675</v>
      </c>
      <c r="H9" s="24"/>
      <c r="I9" s="24"/>
    </row>
    <row r="10" spans="3:22" ht="18" x14ac:dyDescent="0.35">
      <c r="C10" s="5" t="s">
        <v>21</v>
      </c>
      <c r="D10" s="23">
        <f>'2.TEST DATA'!D8/'1.MOTOR DATA'!D5/('2.TEST DATA'!D7/SQRT(3))^2</f>
        <v>0.58408163265306123</v>
      </c>
      <c r="H10" s="24"/>
      <c r="I10" s="24"/>
    </row>
    <row r="11" spans="3:22" ht="18" x14ac:dyDescent="0.35">
      <c r="C11" s="5" t="s">
        <v>98</v>
      </c>
      <c r="D11" s="23">
        <f>'2.TEST DATA'!D17-'2.TEST DATA'!D17*0.01-'1.MOTOR DATA'!D5*('2.TEST DATA'!D16/SQRT(3))^2*'3.PARAMETERS (FROM TEST DATA)'!D7</f>
        <v>2566.7437500000001</v>
      </c>
      <c r="H11" s="24"/>
      <c r="I11" s="24"/>
    </row>
    <row r="12" spans="3:22" ht="18" x14ac:dyDescent="0.35">
      <c r="C12" s="32" t="s">
        <v>27</v>
      </c>
      <c r="D12" s="34">
        <f>'1.MOTOR DATA'!D5*'2.TEST DATA'!D15^2/'3.PARAMETERS (FROM TEST DATA)'!D11</f>
        <v>168.77415207497828</v>
      </c>
      <c r="H12" s="24"/>
      <c r="I12" s="24"/>
      <c r="P12" s="25"/>
      <c r="Q12" s="2"/>
      <c r="R12" s="2"/>
      <c r="S12" s="2"/>
      <c r="T12" s="42"/>
      <c r="U12" s="2"/>
      <c r="V12" s="2"/>
    </row>
    <row r="13" spans="3:22" ht="18" x14ac:dyDescent="0.35">
      <c r="C13" s="27" t="s">
        <v>22</v>
      </c>
      <c r="D13" s="23"/>
      <c r="H13" s="24"/>
      <c r="I13" s="24"/>
      <c r="P13" s="25"/>
      <c r="Q13" s="2"/>
      <c r="R13" s="2"/>
      <c r="S13" s="2"/>
      <c r="T13" s="42"/>
      <c r="U13" s="2"/>
      <c r="V13" s="2"/>
    </row>
    <row r="14" spans="3:22" ht="18" x14ac:dyDescent="0.35">
      <c r="C14" s="32" t="s">
        <v>23</v>
      </c>
      <c r="D14" s="34">
        <f>(2*D8-SQRT(4*D8^2-4*D9*D8))/2</f>
        <v>2.4967155383023254</v>
      </c>
      <c r="H14" s="24"/>
      <c r="I14" s="24"/>
      <c r="P14" s="25"/>
      <c r="Q14" s="2"/>
      <c r="R14" s="2"/>
      <c r="S14" s="2"/>
      <c r="T14" s="42"/>
      <c r="U14" s="2"/>
      <c r="V14" s="2"/>
    </row>
    <row r="15" spans="3:22" ht="18" x14ac:dyDescent="0.35">
      <c r="C15" s="32" t="s">
        <v>25</v>
      </c>
      <c r="D15" s="34">
        <f>D14</f>
        <v>2.4967155383023254</v>
      </c>
      <c r="H15" s="24"/>
      <c r="I15" s="24"/>
      <c r="P15" s="25"/>
      <c r="Q15" s="2"/>
      <c r="R15" s="2"/>
      <c r="S15" s="2"/>
      <c r="T15" s="42"/>
      <c r="U15" s="2"/>
      <c r="V15" s="2"/>
    </row>
    <row r="16" spans="3:22" ht="18" x14ac:dyDescent="0.35">
      <c r="C16" s="32" t="s">
        <v>24</v>
      </c>
      <c r="D16" s="34">
        <f>D8-D14</f>
        <v>34.401243645371146</v>
      </c>
      <c r="P16" s="14"/>
      <c r="Q16" s="2"/>
      <c r="R16" s="2"/>
      <c r="S16" s="2"/>
      <c r="T16" s="42"/>
      <c r="U16" s="2"/>
      <c r="V16" s="2"/>
    </row>
    <row r="17" spans="3:8" ht="18.600000000000001" thickBot="1" x14ac:dyDescent="0.4">
      <c r="C17" s="28" t="s">
        <v>36</v>
      </c>
      <c r="D17" s="29">
        <f>(D10-D7)*((D15+D16)/D16)^2</f>
        <v>0.49592491208751244</v>
      </c>
    </row>
    <row r="28" spans="3:8" x14ac:dyDescent="0.3">
      <c r="H28" s="26" t="s">
        <v>48</v>
      </c>
    </row>
  </sheetData>
  <mergeCells count="1">
    <mergeCell ref="T12:T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5C8-62DE-4C8C-ACD7-09FA947C1097}">
  <dimension ref="C5:G36"/>
  <sheetViews>
    <sheetView tabSelected="1" topLeftCell="A4" workbookViewId="0">
      <selection activeCell="H12" sqref="H12"/>
    </sheetView>
  </sheetViews>
  <sheetFormatPr defaultRowHeight="14.4" x14ac:dyDescent="0.3"/>
  <cols>
    <col min="3" max="3" width="34.109375" customWidth="1"/>
    <col min="4" max="4" width="17.109375" bestFit="1" customWidth="1"/>
    <col min="6" max="6" width="40.109375" bestFit="1" customWidth="1"/>
    <col min="7" max="7" width="13.33203125" customWidth="1"/>
  </cols>
  <sheetData>
    <row r="5" spans="3:7" ht="23.4" x14ac:dyDescent="0.45">
      <c r="C5" s="10" t="s">
        <v>39</v>
      </c>
    </row>
    <row r="8" spans="3:7" ht="20.399999999999999" thickBot="1" x14ac:dyDescent="0.45">
      <c r="C8" s="43" t="s">
        <v>40</v>
      </c>
      <c r="D8" s="43"/>
      <c r="F8" s="43" t="s">
        <v>72</v>
      </c>
      <c r="G8" s="43"/>
    </row>
    <row r="9" spans="3:7" ht="18" x14ac:dyDescent="0.35">
      <c r="C9" s="3" t="s">
        <v>41</v>
      </c>
      <c r="D9" s="15">
        <v>1.7199999999999999E-8</v>
      </c>
      <c r="F9" s="3" t="s">
        <v>51</v>
      </c>
      <c r="G9" s="15">
        <v>0.95499999999999996</v>
      </c>
    </row>
    <row r="10" spans="3:7" ht="18" x14ac:dyDescent="0.35">
      <c r="C10" s="30" t="s">
        <v>43</v>
      </c>
      <c r="D10" s="16">
        <f>'1.MOTOR DATA'!D15/'1.MOTOR DATA'!D5/'1.MOTOR DATA'!D7</f>
        <v>6</v>
      </c>
      <c r="F10" s="5" t="s">
        <v>84</v>
      </c>
      <c r="G10" s="23">
        <f>2*G9*D11*'1.MOTOR DATA'!D5/'1.MOTOR DATA'!D14*('1.MOTOR DATA'!D11/3/'1.MOTOR DATA'!D10)</f>
        <v>0.6137131578947369</v>
      </c>
    </row>
    <row r="11" spans="3:7" ht="18" x14ac:dyDescent="0.35">
      <c r="C11" s="5" t="s">
        <v>42</v>
      </c>
      <c r="D11" s="16">
        <f>'1.MOTOR DATA'!D16/2*'1.MOTOR DATA'!D15/'1.MOTOR DATA'!D5</f>
        <v>132</v>
      </c>
      <c r="F11" s="5" t="s">
        <v>81</v>
      </c>
      <c r="G11" s="22">
        <f>2/3*G12</f>
        <v>16.133333333333333</v>
      </c>
    </row>
    <row r="12" spans="3:7" ht="18" x14ac:dyDescent="0.35">
      <c r="C12" s="5" t="s">
        <v>44</v>
      </c>
      <c r="D12" s="16">
        <v>15</v>
      </c>
      <c r="F12" s="5" t="s">
        <v>82</v>
      </c>
      <c r="G12" s="16">
        <f>'1.MOTOR DATA'!D24</f>
        <v>24.2</v>
      </c>
    </row>
    <row r="13" spans="3:7" ht="18" x14ac:dyDescent="0.35">
      <c r="C13" s="5" t="s">
        <v>45</v>
      </c>
      <c r="D13" s="16">
        <f>'1.MOTOR DATA'!D15/'1.MOTOR DATA'!D7</f>
        <v>18</v>
      </c>
      <c r="F13" s="5" t="s">
        <v>83</v>
      </c>
      <c r="G13" s="16">
        <f>('1.MOTOR DATA'!D25-'1.MOTOR DATA'!D26)/2</f>
        <v>32</v>
      </c>
    </row>
    <row r="14" spans="3:7" ht="18" x14ac:dyDescent="0.35">
      <c r="C14" s="5" t="s">
        <v>49</v>
      </c>
      <c r="D14" s="23">
        <f>2*PI()*D12/D13*(('1.MOTOR DATA'!D25-'1.MOTOR DATA'!D26)/2-1)/'1.MOTOR DATA'!D7+2*'1.MOTOR DATA'!D22</f>
        <v>581.15781021773637</v>
      </c>
      <c r="F14" s="5" t="s">
        <v>53</v>
      </c>
      <c r="G14" s="16">
        <f>('1.MOTOR DATA'!D25+'1.MOTOR DATA'!D26)/2</f>
        <v>135</v>
      </c>
    </row>
    <row r="15" spans="3:7" ht="18.600000000000001" thickBot="1" x14ac:dyDescent="0.4">
      <c r="C15" s="28" t="s">
        <v>50</v>
      </c>
      <c r="D15" s="29">
        <f>D9*D14*0.001*D11*4/PI()/'1.MOTOR DATA'!D17/'1.MOTOR DATA'!D19/0.000001</f>
        <v>0.1527263210166688</v>
      </c>
      <c r="F15" s="5" t="s">
        <v>54</v>
      </c>
      <c r="G15" s="22">
        <f>'1.MOTOR DATA'!D22+2*'4.PARAMETERS ( FROM MOTOR DATA)'!G11+'4.PARAMETERS ( FROM MOTOR DATA)'!G12</f>
        <v>306.46666666666664</v>
      </c>
    </row>
    <row r="16" spans="3:7" ht="18" x14ac:dyDescent="0.35">
      <c r="F16" s="5" t="s">
        <v>55</v>
      </c>
      <c r="G16" s="22">
        <f>PI()*G14</f>
        <v>424.11500823462205</v>
      </c>
    </row>
    <row r="17" spans="3:7" ht="20.399999999999999" thickBot="1" x14ac:dyDescent="0.45">
      <c r="C17" s="44" t="s">
        <v>74</v>
      </c>
      <c r="D17" s="44"/>
      <c r="F17" s="5" t="s">
        <v>56</v>
      </c>
      <c r="G17" s="16">
        <f>G12*G13</f>
        <v>774.4</v>
      </c>
    </row>
    <row r="18" spans="3:7" ht="18" x14ac:dyDescent="0.35">
      <c r="C18" s="3" t="s">
        <v>85</v>
      </c>
      <c r="D18" s="15">
        <f>('1.MOTOR DATA'!D10-'1.MOTOR DATA'!D11/3/'1.MOTOR DATA'!D10*SQRT(D15^2+G27^2))/('4.PARAMETERS ( FROM MOTOR DATA)'!D26*0.3)</f>
        <v>7.3414152311658318</v>
      </c>
      <c r="F18" s="5" t="s">
        <v>70</v>
      </c>
      <c r="G18" s="22">
        <f>PI()*(8/2)^2</f>
        <v>50.26548245743669</v>
      </c>
    </row>
    <row r="19" spans="3:7" ht="18.600000000000001" thickBot="1" x14ac:dyDescent="0.4">
      <c r="C19" s="28" t="s">
        <v>24</v>
      </c>
      <c r="D19" s="38">
        <f>'1.MOTOR DATA'!D10/'4.PARAMETERS ( FROM MOTOR DATA)'!D18</f>
        <v>51.76113706071564</v>
      </c>
      <c r="F19" s="5" t="s">
        <v>57</v>
      </c>
      <c r="G19" s="21">
        <f>D9*G15/G18*1000</f>
        <v>1.048677225197268E-4</v>
      </c>
    </row>
    <row r="20" spans="3:7" ht="18" x14ac:dyDescent="0.35">
      <c r="F20" s="5" t="s">
        <v>58</v>
      </c>
      <c r="G20" s="21">
        <f>G19+D9*G14*2*'1.MOTOR DATA'!D14/PI()/'1.MOTOR DATA'!D7^2/'4.PARAMETERS ( FROM MOTOR DATA)'!G17*1000</f>
        <v>1.2395645071494276E-4</v>
      </c>
    </row>
    <row r="21" spans="3:7" ht="20.399999999999999" thickBot="1" x14ac:dyDescent="0.45">
      <c r="C21" s="44" t="s">
        <v>75</v>
      </c>
      <c r="D21" s="44"/>
      <c r="F21" s="28" t="s">
        <v>59</v>
      </c>
      <c r="G21" s="31">
        <f>4*'1.MOTOR DATA'!D5*('4.PARAMETERS ( FROM MOTOR DATA)'!D11*'4.PARAMETERS ( FROM MOTOR DATA)'!G9)^2*'4.PARAMETERS ( FROM MOTOR DATA)'!G20/'1.MOTOR DATA'!D14</f>
        <v>0.59094218379853902</v>
      </c>
    </row>
    <row r="22" spans="3:7" ht="18" x14ac:dyDescent="0.35">
      <c r="C22" s="3" t="s">
        <v>77</v>
      </c>
      <c r="D22" s="37">
        <v>1</v>
      </c>
    </row>
    <row r="23" spans="3:7" ht="20.399999999999999" thickBot="1" x14ac:dyDescent="0.45">
      <c r="C23" s="5" t="s">
        <v>76</v>
      </c>
      <c r="D23" s="16">
        <v>270</v>
      </c>
      <c r="F23" s="43" t="s">
        <v>73</v>
      </c>
      <c r="G23" s="43"/>
    </row>
    <row r="24" spans="3:7" ht="18" x14ac:dyDescent="0.35">
      <c r="C24" s="5" t="s">
        <v>78</v>
      </c>
      <c r="D24" s="16">
        <v>3.1</v>
      </c>
      <c r="F24" s="3" t="s">
        <v>60</v>
      </c>
      <c r="G24" s="15"/>
    </row>
    <row r="25" spans="3:7" ht="18" x14ac:dyDescent="0.35">
      <c r="C25" s="5" t="s">
        <v>79</v>
      </c>
      <c r="D25" s="16">
        <f>D24*D23</f>
        <v>837</v>
      </c>
      <c r="F25" s="5" t="s">
        <v>71</v>
      </c>
      <c r="G25" s="22">
        <f>'1.MOTOR DATA'!D32/3/'1.MOTOR DATA'!D31+'1.MOTOR DATA'!D34/'1.MOTOR DATA'!D33</f>
        <v>0.89602977667493799</v>
      </c>
    </row>
    <row r="26" spans="3:7" ht="18.600000000000001" thickBot="1" x14ac:dyDescent="0.4">
      <c r="C26" s="28" t="s">
        <v>80</v>
      </c>
      <c r="D26" s="29">
        <f>'1.MOTOR DATA'!D10^2/'4.PARAMETERS ( FROM MOTOR DATA)'!D25</f>
        <v>172.52090800477896</v>
      </c>
      <c r="F26" s="5" t="s">
        <v>69</v>
      </c>
      <c r="G26" s="22">
        <f>0.00003156*'1.MOTOR DATA'!D5*'1.MOTOR DATA'!D6*'4.PARAMETERS ( FROM MOTOR DATA)'!D11^2*('4.PARAMETERS ( FROM MOTOR DATA)'!G25/'1.MOTOR DATA'!D15+'4.PARAMETERS ( FROM MOTOR DATA)'!G25*'1.MOTOR DATA'!D5*'4.PARAMETERS ( FROM MOTOR DATA)'!G9^2/'1.MOTOR DATA'!D14/(2*'1.MOTOR DATA'!D14/'1.MOTOR DATA'!D7))</f>
        <v>2.1794218150175184</v>
      </c>
    </row>
    <row r="27" spans="3:7" ht="18" x14ac:dyDescent="0.35">
      <c r="F27" s="32" t="s">
        <v>23</v>
      </c>
      <c r="G27" s="33">
        <f>G26/2</f>
        <v>1.0897109075087592</v>
      </c>
    </row>
    <row r="28" spans="3:7" ht="18.600000000000001" thickBot="1" x14ac:dyDescent="0.4">
      <c r="F28" s="28" t="s">
        <v>25</v>
      </c>
      <c r="G28" s="31">
        <f>G27</f>
        <v>1.0897109075087592</v>
      </c>
    </row>
    <row r="31" spans="3:7" ht="18" x14ac:dyDescent="0.35">
      <c r="C31" s="2"/>
      <c r="D31" s="2"/>
    </row>
    <row r="32" spans="3:7" ht="18" x14ac:dyDescent="0.35">
      <c r="C32" s="2"/>
      <c r="D32" s="2"/>
    </row>
    <row r="33" spans="3:4" ht="18" x14ac:dyDescent="0.35">
      <c r="C33" s="2"/>
      <c r="D33" s="2"/>
    </row>
    <row r="34" spans="3:4" ht="18" x14ac:dyDescent="0.35">
      <c r="C34" s="2"/>
      <c r="D34" s="2"/>
    </row>
    <row r="35" spans="3:4" ht="18" x14ac:dyDescent="0.35">
      <c r="C35" s="2"/>
      <c r="D35" s="2"/>
    </row>
    <row r="36" spans="3:4" ht="18" x14ac:dyDescent="0.35">
      <c r="C36" s="2"/>
      <c r="D36" s="2"/>
    </row>
  </sheetData>
  <mergeCells count="5">
    <mergeCell ref="F23:G23"/>
    <mergeCell ref="C21:D21"/>
    <mergeCell ref="C8:D8"/>
    <mergeCell ref="F8:G8"/>
    <mergeCell ref="C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44C7-3BF6-498D-905D-A1C1D0C02758}">
  <dimension ref="A4:AA70"/>
  <sheetViews>
    <sheetView topLeftCell="B1" zoomScale="90" zoomScaleNormal="90" workbookViewId="0">
      <selection activeCell="AC7" sqref="AC7"/>
    </sheetView>
  </sheetViews>
  <sheetFormatPr defaultRowHeight="14.4" x14ac:dyDescent="0.3"/>
  <cols>
    <col min="1" max="1" width="12.5546875" bestFit="1" customWidth="1"/>
    <col min="2" max="2" width="12.33203125" style="39" bestFit="1" customWidth="1"/>
    <col min="3" max="3" width="12" style="39" bestFit="1" customWidth="1"/>
    <col min="4" max="4" width="14.21875" style="39" bestFit="1" customWidth="1"/>
    <col min="5" max="5" width="12.77734375" style="39" bestFit="1" customWidth="1"/>
    <col min="6" max="6" width="12" style="39" bestFit="1" customWidth="1"/>
    <col min="15" max="16" width="12.5546875" bestFit="1" customWidth="1"/>
    <col min="17" max="17" width="12.44140625" bestFit="1" customWidth="1"/>
    <col min="18" max="18" width="14.33203125" bestFit="1" customWidth="1"/>
    <col min="19" max="19" width="12.77734375" bestFit="1" customWidth="1"/>
    <col min="20" max="20" width="12.44140625" bestFit="1" customWidth="1"/>
  </cols>
  <sheetData>
    <row r="4" spans="2:27" ht="23.4" x14ac:dyDescent="0.3">
      <c r="B4" s="45" t="s">
        <v>94</v>
      </c>
      <c r="C4" s="45"/>
      <c r="D4" s="45"/>
      <c r="E4" s="45"/>
      <c r="F4" s="45"/>
      <c r="W4" s="58" t="s">
        <v>97</v>
      </c>
      <c r="X4" s="58"/>
      <c r="Y4" s="58"/>
      <c r="Z4" s="58"/>
      <c r="AA4" s="58"/>
    </row>
    <row r="5" spans="2:27" x14ac:dyDescent="0.3">
      <c r="W5" s="58"/>
      <c r="X5" s="58"/>
      <c r="Y5" s="58"/>
      <c r="Z5" s="58"/>
      <c r="AA5" s="58"/>
    </row>
    <row r="6" spans="2:27" ht="23.4" x14ac:dyDescent="0.3">
      <c r="B6" s="46" t="s">
        <v>95</v>
      </c>
      <c r="C6" s="46"/>
      <c r="D6" s="46"/>
      <c r="E6" s="46"/>
      <c r="F6" s="46"/>
      <c r="P6" s="46" t="s">
        <v>96</v>
      </c>
      <c r="Q6" s="46"/>
      <c r="R6" s="46"/>
      <c r="S6" s="46"/>
      <c r="T6" s="46"/>
      <c r="W6" s="58"/>
      <c r="X6" s="58"/>
      <c r="Y6" s="58"/>
      <c r="Z6" s="58"/>
      <c r="AA6" s="58"/>
    </row>
    <row r="7" spans="2:27" x14ac:dyDescent="0.3">
      <c r="W7" s="58"/>
      <c r="X7" s="58"/>
      <c r="Y7" s="58"/>
      <c r="Z7" s="58"/>
      <c r="AA7" s="58"/>
    </row>
    <row r="9" spans="2:27" ht="16.2" thickBot="1" x14ac:dyDescent="0.35">
      <c r="B9" s="56" t="s">
        <v>93</v>
      </c>
      <c r="C9" s="56" t="s">
        <v>87</v>
      </c>
      <c r="D9" s="56" t="s">
        <v>92</v>
      </c>
      <c r="E9" s="56" t="s">
        <v>91</v>
      </c>
      <c r="F9" s="56" t="s">
        <v>3</v>
      </c>
      <c r="P9" s="56" t="s">
        <v>93</v>
      </c>
      <c r="Q9" s="56" t="s">
        <v>87</v>
      </c>
      <c r="R9" s="56" t="s">
        <v>92</v>
      </c>
      <c r="S9" s="56" t="s">
        <v>91</v>
      </c>
      <c r="T9" s="56" t="s">
        <v>3</v>
      </c>
    </row>
    <row r="10" spans="2:27" x14ac:dyDescent="0.3">
      <c r="B10" s="47">
        <v>0</v>
      </c>
      <c r="C10" s="48">
        <f>('1.MOTOR DATA'!$D$12-B10)/'1.MOTOR DATA'!$D$12</f>
        <v>1</v>
      </c>
      <c r="D10" s="48">
        <f>'1.MOTOR DATA'!$D$10/SQRT(('3.PARAMETERS (FROM TEST DATA)'!$D$7+'3.PARAMETERS (FROM TEST DATA)'!$D$17/C10)^2+('3.PARAMETERS (FROM TEST DATA)'!$D$14+'3.PARAMETERS (FROM TEST DATA)'!$D$15)^2)</f>
        <v>75.465398795809051</v>
      </c>
      <c r="E10" s="48">
        <f>3*D10^2*'3.PARAMETERS (FROM TEST DATA)'!$D$17/'5.PERFORMANCE'!C10/'1.MOTOR DATA'!$D$12*30/PI()</f>
        <v>26.97013062312142</v>
      </c>
      <c r="F10" s="49">
        <f>0.00001*B10*PI()/30/1000</f>
        <v>0</v>
      </c>
      <c r="P10" s="47">
        <v>0</v>
      </c>
      <c r="Q10" s="48">
        <f>('1.MOTOR DATA'!$D$12-P10)/'1.MOTOR DATA'!$D$12</f>
        <v>1</v>
      </c>
      <c r="R10" s="48">
        <f>'1.MOTOR DATA'!$D$10/SQRT(('4.PARAMETERS ( FROM MOTOR DATA)'!$D$15+'4.PARAMETERS ( FROM MOTOR DATA)'!$G$21/Q10)^2+('4.PARAMETERS ( FROM MOTOR DATA)'!$G$27+'4.PARAMETERS ( FROM MOTOR DATA)'!$G$28)^2)</f>
        <v>165.01596559719977</v>
      </c>
      <c r="S10" s="48">
        <f>3*R10^2*'4.PARAMETERS ( FROM MOTOR DATA)'!$G$21/'5.PERFORMANCE'!Q10/'1.MOTOR DATA'!$D$12*30/PI()</f>
        <v>153.66264514243787</v>
      </c>
      <c r="T10" s="49">
        <f>0.00001*P10*PI()/30/1000</f>
        <v>0</v>
      </c>
    </row>
    <row r="11" spans="2:27" x14ac:dyDescent="0.3">
      <c r="B11" s="50">
        <v>50</v>
      </c>
      <c r="C11" s="51">
        <f>('1.MOTOR DATA'!$D$12-B11)/'1.MOTOR DATA'!$D$12</f>
        <v>0.98333333333333328</v>
      </c>
      <c r="D11" s="51">
        <f>'1.MOTOR DATA'!$D$10/SQRT(('3.PARAMETERS (FROM TEST DATA)'!$D$7+'3.PARAMETERS (FROM TEST DATA)'!$D$17/C11)^2+('3.PARAMETERS (FROM TEST DATA)'!$D$14+'3.PARAMETERS (FROM TEST DATA)'!$D$15)^2)</f>
        <v>75.449064613637233</v>
      </c>
      <c r="E11" s="51">
        <f>3*D11^2*'3.PARAMETERS (FROM TEST DATA)'!$D$17/'5.PERFORMANCE'!C11/'1.MOTOR DATA'!$D$12*30/PI()</f>
        <v>27.415379729444226</v>
      </c>
      <c r="F11" s="52">
        <f>E11*B11*PI()/30/1000</f>
        <v>0.14354659258899422</v>
      </c>
      <c r="P11" s="50">
        <v>50</v>
      </c>
      <c r="Q11" s="51">
        <f>('1.MOTOR DATA'!$D$12-P11)/'1.MOTOR DATA'!$D$12</f>
        <v>0.98333333333333328</v>
      </c>
      <c r="R11" s="51">
        <f>'1.MOTOR DATA'!$D$10/SQRT(('4.PARAMETERS ( FROM MOTOR DATA)'!$D$15+'4.PARAMETERS ( FROM MOTOR DATA)'!$G$21/Q11)^2+('4.PARAMETERS ( FROM MOTOR DATA)'!$G$27+'4.PARAMETERS ( FROM MOTOR DATA)'!$G$28)^2)</f>
        <v>164.78311471706141</v>
      </c>
      <c r="S11" s="51">
        <f>3*R11^2*'4.PARAMETERS ( FROM MOTOR DATA)'!$G$21/'5.PERFORMANCE'!Q11/'1.MOTOR DATA'!$D$12*30/PI()</f>
        <v>155.82639686961983</v>
      </c>
      <c r="T11" s="52">
        <f>S11*P11*PI()/30/1000</f>
        <v>0.81590510606827538</v>
      </c>
    </row>
    <row r="12" spans="2:27" x14ac:dyDescent="0.3">
      <c r="B12" s="50">
        <v>100</v>
      </c>
      <c r="C12" s="51">
        <f>('1.MOTOR DATA'!$D$12-B12)/'1.MOTOR DATA'!$D$12</f>
        <v>0.96666666666666667</v>
      </c>
      <c r="D12" s="51">
        <f>'1.MOTOR DATA'!$D$10/SQRT(('3.PARAMETERS (FROM TEST DATA)'!$D$7+'3.PARAMETERS (FROM TEST DATA)'!$D$17/C12)^2+('3.PARAMETERS (FROM TEST DATA)'!$D$14+'3.PARAMETERS (FROM TEST DATA)'!$D$15)^2)</f>
        <v>75.431957348460571</v>
      </c>
      <c r="E12" s="51">
        <f>3*D12^2*'3.PARAMETERS (FROM TEST DATA)'!$D$17/'5.PERFORMANCE'!C12/'1.MOTOR DATA'!$D$12*30/PI()</f>
        <v>27.875413488387778</v>
      </c>
      <c r="F12" s="52">
        <f t="shared" ref="F12:F70" si="0">E12*B12*PI()/30/1000</f>
        <v>0.29191064743632283</v>
      </c>
      <c r="P12" s="50">
        <v>100</v>
      </c>
      <c r="Q12" s="51">
        <f>('1.MOTOR DATA'!$D$12-P12)/'1.MOTOR DATA'!$D$12</f>
        <v>0.96666666666666667</v>
      </c>
      <c r="R12" s="51">
        <f>'1.MOTOR DATA'!$D$10/SQRT(('4.PARAMETERS ( FROM MOTOR DATA)'!$D$15+'4.PARAMETERS ( FROM MOTOR DATA)'!$G$21/Q12)^2+('4.PARAMETERS ( FROM MOTOR DATA)'!$G$27+'4.PARAMETERS ( FROM MOTOR DATA)'!$G$28)^2)</f>
        <v>164.54001196120484</v>
      </c>
      <c r="S12" s="51">
        <f>3*R12^2*'4.PARAMETERS ( FROM MOTOR DATA)'!$G$21/'5.PERFORMANCE'!Q12/'1.MOTOR DATA'!$D$12*30/PI()</f>
        <v>158.04569866493</v>
      </c>
      <c r="T12" s="52">
        <f t="shared" ref="T12:T70" si="1">S12*P12*PI()/30/1000</f>
        <v>1.6550506861907011</v>
      </c>
    </row>
    <row r="13" spans="2:27" x14ac:dyDescent="0.3">
      <c r="B13" s="50">
        <v>150</v>
      </c>
      <c r="C13" s="51">
        <f>('1.MOTOR DATA'!$D$12-B13)/'1.MOTOR DATA'!$D$12</f>
        <v>0.95</v>
      </c>
      <c r="D13" s="51">
        <f>'1.MOTOR DATA'!$D$10/SQRT(('3.PARAMETERS (FROM TEST DATA)'!$D$7+'3.PARAMETERS (FROM TEST DATA)'!$D$17/C13)^2+('3.PARAMETERS (FROM TEST DATA)'!$D$14+'3.PARAMETERS (FROM TEST DATA)'!$D$15)^2)</f>
        <v>75.414025543691722</v>
      </c>
      <c r="E13" s="51">
        <f>3*D13^2*'3.PARAMETERS (FROM TEST DATA)'!$D$17/'5.PERFORMANCE'!C13/'1.MOTOR DATA'!$D$12*30/PI()</f>
        <v>28.350971746181642</v>
      </c>
      <c r="F13" s="52">
        <f t="shared" si="0"/>
        <v>0.4453360227996801</v>
      </c>
      <c r="P13" s="50">
        <v>150</v>
      </c>
      <c r="Q13" s="51">
        <f>('1.MOTOR DATA'!$D$12-P13)/'1.MOTOR DATA'!$D$12</f>
        <v>0.95</v>
      </c>
      <c r="R13" s="51">
        <f>'1.MOTOR DATA'!$D$10/SQRT(('4.PARAMETERS ( FROM MOTOR DATA)'!$D$15+'4.PARAMETERS ( FROM MOTOR DATA)'!$G$21/Q13)^2+('4.PARAMETERS ( FROM MOTOR DATA)'!$G$27+'4.PARAMETERS ( FROM MOTOR DATA)'!$G$28)^2)</f>
        <v>164.28603683237475</v>
      </c>
      <c r="S13" s="51">
        <f>3*R13^2*'4.PARAMETERS ( FROM MOTOR DATA)'!$G$21/'5.PERFORMANCE'!Q13/'1.MOTOR DATA'!$D$12*30/PI()</f>
        <v>160.3223519859192</v>
      </c>
      <c r="T13" s="52">
        <f t="shared" si="1"/>
        <v>2.5183376160260038</v>
      </c>
    </row>
    <row r="14" spans="2:27" x14ac:dyDescent="0.3">
      <c r="B14" s="50">
        <v>200</v>
      </c>
      <c r="C14" s="51">
        <f>('1.MOTOR DATA'!$D$12-B14)/'1.MOTOR DATA'!$D$12</f>
        <v>0.93333333333333335</v>
      </c>
      <c r="D14" s="51">
        <f>'1.MOTOR DATA'!$D$10/SQRT(('3.PARAMETERS (FROM TEST DATA)'!$D$7+'3.PARAMETERS (FROM TEST DATA)'!$D$17/C14)^2+('3.PARAMETERS (FROM TEST DATA)'!$D$14+'3.PARAMETERS (FROM TEST DATA)'!$D$15)^2)</f>
        <v>75.395213325103171</v>
      </c>
      <c r="E14" s="51">
        <f>3*D14^2*'3.PARAMETERS (FROM TEST DATA)'!$D$17/'5.PERFORMANCE'!C14/'1.MOTOR DATA'!$D$12*30/PI()</f>
        <v>28.84284387254878</v>
      </c>
      <c r="F14" s="52">
        <f t="shared" si="0"/>
        <v>0.60408310945757737</v>
      </c>
      <c r="P14" s="50">
        <v>200</v>
      </c>
      <c r="Q14" s="51">
        <f>('1.MOTOR DATA'!$D$12-P14)/'1.MOTOR DATA'!$D$12</f>
        <v>0.93333333333333335</v>
      </c>
      <c r="R14" s="51">
        <f>'1.MOTOR DATA'!$D$10/SQRT(('4.PARAMETERS ( FROM MOTOR DATA)'!$D$15+'4.PARAMETERS ( FROM MOTOR DATA)'!$G$21/Q14)^2+('4.PARAMETERS ( FROM MOTOR DATA)'!$G$27+'4.PARAMETERS ( FROM MOTOR DATA)'!$G$28)^2)</f>
        <v>164.02052148010796</v>
      </c>
      <c r="S14" s="51">
        <f>3*R14^2*'4.PARAMETERS ( FROM MOTOR DATA)'!$G$21/'5.PERFORMANCE'!Q14/'1.MOTOR DATA'!$D$12*30/PI()</f>
        <v>162.65820479815815</v>
      </c>
      <c r="T14" s="52">
        <f t="shared" si="1"/>
        <v>3.4067054749333177</v>
      </c>
    </row>
    <row r="15" spans="2:27" x14ac:dyDescent="0.3">
      <c r="B15" s="50">
        <v>250</v>
      </c>
      <c r="C15" s="51">
        <f>('1.MOTOR DATA'!$D$12-B15)/'1.MOTOR DATA'!$D$12</f>
        <v>0.91666666666666663</v>
      </c>
      <c r="D15" s="51">
        <f>'1.MOTOR DATA'!$D$10/SQRT(('3.PARAMETERS (FROM TEST DATA)'!$D$7+'3.PARAMETERS (FROM TEST DATA)'!$D$17/C15)^2+('3.PARAMETERS (FROM TEST DATA)'!$D$14+'3.PARAMETERS (FROM TEST DATA)'!$D$15)^2)</f>
        <v>75.37545993488915</v>
      </c>
      <c r="E15" s="51">
        <f>3*D15^2*'3.PARAMETERS (FROM TEST DATA)'!$D$17/'5.PERFORMANCE'!C15/'1.MOTOR DATA'!$D$12*30/PI()</f>
        <v>29.351872908987286</v>
      </c>
      <c r="F15" s="52">
        <f t="shared" si="0"/>
        <v>0.76843023583313108</v>
      </c>
      <c r="P15" s="50">
        <v>250</v>
      </c>
      <c r="Q15" s="51">
        <f>('1.MOTOR DATA'!$D$12-P15)/'1.MOTOR DATA'!$D$12</f>
        <v>0.91666666666666663</v>
      </c>
      <c r="R15" s="51">
        <f>'1.MOTOR DATA'!$D$10/SQRT(('4.PARAMETERS ( FROM MOTOR DATA)'!$D$15+'4.PARAMETERS ( FROM MOTOR DATA)'!$G$21/Q15)^2+('4.PARAMETERS ( FROM MOTOR DATA)'!$G$27+'4.PARAMETERS ( FROM MOTOR DATA)'!$G$28)^2)</f>
        <v>163.74274637011976</v>
      </c>
      <c r="S15" s="51">
        <f>3*R15^2*'4.PARAMETERS ( FROM MOTOR DATA)'!$G$21/'5.PERFORMANCE'!Q15/'1.MOTOR DATA'!$D$12*30/PI()</f>
        <v>165.05514873636292</v>
      </c>
      <c r="T15" s="52">
        <f t="shared" si="1"/>
        <v>4.3211336892277368</v>
      </c>
    </row>
    <row r="16" spans="2:27" x14ac:dyDescent="0.3">
      <c r="B16" s="50">
        <v>300</v>
      </c>
      <c r="C16" s="51">
        <f>('1.MOTOR DATA'!$D$12-B16)/'1.MOTOR DATA'!$D$12</f>
        <v>0.9</v>
      </c>
      <c r="D16" s="51">
        <f>'1.MOTOR DATA'!$D$10/SQRT(('3.PARAMETERS (FROM TEST DATA)'!$D$7+'3.PARAMETERS (FROM TEST DATA)'!$D$17/C16)^2+('3.PARAMETERS (FROM TEST DATA)'!$D$14+'3.PARAMETERS (FROM TEST DATA)'!$D$15)^2)</f>
        <v>75.354699207234475</v>
      </c>
      <c r="E16" s="51">
        <f>3*D16^2*'3.PARAMETERS (FROM TEST DATA)'!$D$17/'5.PERFORMANCE'!C16/'1.MOTOR DATA'!$D$12*30/PI()</f>
        <v>29.878960133167269</v>
      </c>
      <c r="F16" s="52">
        <f t="shared" si="0"/>
        <v>0.93867521651260599</v>
      </c>
      <c r="P16" s="50">
        <v>300</v>
      </c>
      <c r="Q16" s="51">
        <f>('1.MOTOR DATA'!$D$12-P16)/'1.MOTOR DATA'!$D$12</f>
        <v>0.9</v>
      </c>
      <c r="R16" s="51">
        <f>'1.MOTOR DATA'!$D$10/SQRT(('4.PARAMETERS ( FROM MOTOR DATA)'!$D$15+'4.PARAMETERS ( FROM MOTOR DATA)'!$G$21/Q16)^2+('4.PARAMETERS ( FROM MOTOR DATA)'!$G$27+'4.PARAMETERS ( FROM MOTOR DATA)'!$G$28)^2)</f>
        <v>163.45193549565406</v>
      </c>
      <c r="S16" s="51">
        <f>3*R16^2*'4.PARAMETERS ( FROM MOTOR DATA)'!$G$21/'5.PERFORMANCE'!Q16/'1.MOTOR DATA'!$D$12*30/PI()</f>
        <v>167.51511526897028</v>
      </c>
      <c r="T16" s="52">
        <f t="shared" si="1"/>
        <v>5.2626425549424436</v>
      </c>
    </row>
    <row r="17" spans="2:20" x14ac:dyDescent="0.3">
      <c r="B17" s="50">
        <v>350</v>
      </c>
      <c r="C17" s="51">
        <f>('1.MOTOR DATA'!$D$12-B17)/'1.MOTOR DATA'!$D$12</f>
        <v>0.8833333333333333</v>
      </c>
      <c r="D17" s="51">
        <f>'1.MOTOR DATA'!$D$10/SQRT(('3.PARAMETERS (FROM TEST DATA)'!$D$7+'3.PARAMETERS (FROM TEST DATA)'!$D$17/C17)^2+('3.PARAMETERS (FROM TEST DATA)'!$D$14+'3.PARAMETERS (FROM TEST DATA)'!$D$15)^2)</f>
        <v>75.33285897684388</v>
      </c>
      <c r="E17" s="51">
        <f>3*D17^2*'3.PARAMETERS (FROM TEST DATA)'!$D$17/'5.PERFORMANCE'!C17/'1.MOTOR DATA'!$D$12*30/PI()</f>
        <v>30.425070087807068</v>
      </c>
      <c r="F17" s="52">
        <f t="shared" si="0"/>
        <v>1.1151370611827744</v>
      </c>
      <c r="P17" s="50">
        <v>350</v>
      </c>
      <c r="Q17" s="51">
        <f>('1.MOTOR DATA'!$D$12-P17)/'1.MOTOR DATA'!$D$12</f>
        <v>0.8833333333333333</v>
      </c>
      <c r="R17" s="51">
        <f>'1.MOTOR DATA'!$D$10/SQRT(('4.PARAMETERS ( FROM MOTOR DATA)'!$D$15+'4.PARAMETERS ( FROM MOTOR DATA)'!$G$21/Q17)^2+('4.PARAMETERS ( FROM MOTOR DATA)'!$G$27+'4.PARAMETERS ( FROM MOTOR DATA)'!$G$28)^2)</f>
        <v>163.1472510763459</v>
      </c>
      <c r="S17" s="51">
        <f>3*R17^2*'4.PARAMETERS ( FROM MOTOR DATA)'!$G$21/'5.PERFORMANCE'!Q17/'1.MOTOR DATA'!$D$12*30/PI()</f>
        <v>170.04007066475882</v>
      </c>
      <c r="T17" s="52">
        <f t="shared" si="1"/>
        <v>6.2322940961901159</v>
      </c>
    </row>
    <row r="18" spans="2:20" x14ac:dyDescent="0.3">
      <c r="B18" s="50">
        <v>400</v>
      </c>
      <c r="C18" s="51">
        <f>('1.MOTOR DATA'!$D$12-B18)/'1.MOTOR DATA'!$D$12</f>
        <v>0.8666666666666667</v>
      </c>
      <c r="D18" s="51">
        <f>'1.MOTOR DATA'!$D$10/SQRT(('3.PARAMETERS (FROM TEST DATA)'!$D$7+'3.PARAMETERS (FROM TEST DATA)'!$D$17/C18)^2+('3.PARAMETERS (FROM TEST DATA)'!$D$14+'3.PARAMETERS (FROM TEST DATA)'!$D$15)^2)</f>
        <v>75.309860410455912</v>
      </c>
      <c r="E18" s="51">
        <f>3*D18^2*'3.PARAMETERS (FROM TEST DATA)'!$D$17/'5.PERFORMANCE'!C18/'1.MOTOR DATA'!$D$12*30/PI()</f>
        <v>30.991236128723791</v>
      </c>
      <c r="F18" s="52">
        <f t="shared" si="0"/>
        <v>1.2981578633022031</v>
      </c>
      <c r="P18" s="50">
        <v>400</v>
      </c>
      <c r="Q18" s="51">
        <f>('1.MOTOR DATA'!$D$12-P18)/'1.MOTOR DATA'!$D$12</f>
        <v>0.8666666666666667</v>
      </c>
      <c r="R18" s="51">
        <f>'1.MOTOR DATA'!$D$10/SQRT(('4.PARAMETERS ( FROM MOTOR DATA)'!$D$15+'4.PARAMETERS ( FROM MOTOR DATA)'!$G$21/Q18)^2+('4.PARAMETERS ( FROM MOTOR DATA)'!$G$27+'4.PARAMETERS ( FROM MOTOR DATA)'!$G$28)^2)</f>
        <v>162.82778768306002</v>
      </c>
      <c r="S18" s="51">
        <f>3*R18^2*'4.PARAMETERS ( FROM MOTOR DATA)'!$G$21/'5.PERFORMANCE'!Q18/'1.MOTOR DATA'!$D$12*30/PI()</f>
        <v>172.63200952218043</v>
      </c>
      <c r="T18" s="52">
        <f t="shared" si="1"/>
        <v>7.2311927051910025</v>
      </c>
    </row>
    <row r="19" spans="2:20" x14ac:dyDescent="0.3">
      <c r="B19" s="50">
        <v>450</v>
      </c>
      <c r="C19" s="51">
        <f>('1.MOTOR DATA'!$D$12-B19)/'1.MOTOR DATA'!$D$12</f>
        <v>0.85</v>
      </c>
      <c r="D19" s="51">
        <f>'1.MOTOR DATA'!$D$10/SQRT(('3.PARAMETERS (FROM TEST DATA)'!$D$7+'3.PARAMETERS (FROM TEST DATA)'!$D$17/C19)^2+('3.PARAMETERS (FROM TEST DATA)'!$D$14+'3.PARAMETERS (FROM TEST DATA)'!$D$15)^2)</f>
        <v>75.285617249666075</v>
      </c>
      <c r="E19" s="51">
        <f>3*D19^2*'3.PARAMETERS (FROM TEST DATA)'!$D$17/'5.PERFORMANCE'!C19/'1.MOTOR DATA'!$D$12*30/PI()</f>
        <v>31.578566553991568</v>
      </c>
      <c r="F19" s="52">
        <f t="shared" si="0"/>
        <v>1.4881048904537439</v>
      </c>
      <c r="P19" s="50">
        <v>450</v>
      </c>
      <c r="Q19" s="51">
        <f>('1.MOTOR DATA'!$D$12-P19)/'1.MOTOR DATA'!$D$12</f>
        <v>0.85</v>
      </c>
      <c r="R19" s="51">
        <f>'1.MOTOR DATA'!$D$10/SQRT(('4.PARAMETERS ( FROM MOTOR DATA)'!$D$15+'4.PARAMETERS ( FROM MOTOR DATA)'!$G$21/Q19)^2+('4.PARAMETERS ( FROM MOTOR DATA)'!$G$27+'4.PARAMETERS ( FROM MOTOR DATA)'!$G$28)^2)</f>
        <v>162.49256571910624</v>
      </c>
      <c r="S19" s="51">
        <f>3*R19^2*'4.PARAMETERS ( FROM MOTOR DATA)'!$G$21/'5.PERFORMANCE'!Q19/'1.MOTOR DATA'!$D$12*30/PI()</f>
        <v>175.29294657694533</v>
      </c>
      <c r="T19" s="52">
        <f t="shared" si="1"/>
        <v>8.2604854978835913</v>
      </c>
    </row>
    <row r="20" spans="2:20" x14ac:dyDescent="0.3">
      <c r="B20" s="50">
        <v>500</v>
      </c>
      <c r="C20" s="51">
        <f>('1.MOTOR DATA'!$D$12-B20)/'1.MOTOR DATA'!$D$12</f>
        <v>0.83333333333333337</v>
      </c>
      <c r="D20" s="51">
        <f>'1.MOTOR DATA'!$D$10/SQRT(('3.PARAMETERS (FROM TEST DATA)'!$D$7+'3.PARAMETERS (FROM TEST DATA)'!$D$17/C20)^2+('3.PARAMETERS (FROM TEST DATA)'!$D$14+'3.PARAMETERS (FROM TEST DATA)'!$D$15)^2)</f>
        <v>75.260034951357653</v>
      </c>
      <c r="E20" s="51">
        <f>3*D20^2*'3.PARAMETERS (FROM TEST DATA)'!$D$17/'5.PERFORMANCE'!C20/'1.MOTOR DATA'!$D$12*30/PI()</f>
        <v>32.188251384422387</v>
      </c>
      <c r="F20" s="52">
        <f t="shared" si="0"/>
        <v>1.6853729013533809</v>
      </c>
      <c r="P20" s="50">
        <v>500</v>
      </c>
      <c r="Q20" s="51">
        <f>('1.MOTOR DATA'!$D$12-P20)/'1.MOTOR DATA'!$D$12</f>
        <v>0.83333333333333337</v>
      </c>
      <c r="R20" s="51">
        <f>'1.MOTOR DATA'!$D$10/SQRT(('4.PARAMETERS ( FROM MOTOR DATA)'!$D$15+'4.PARAMETERS ( FROM MOTOR DATA)'!$G$21/Q20)^2+('4.PARAMETERS ( FROM MOTOR DATA)'!$G$27+'4.PARAMETERS ( FROM MOTOR DATA)'!$G$28)^2)</f>
        <v>162.1405241790508</v>
      </c>
      <c r="S20" s="51">
        <f>3*R20^2*'4.PARAMETERS ( FROM MOTOR DATA)'!$G$21/'5.PERFORMANCE'!Q20/'1.MOTOR DATA'!$D$12*30/PI()</f>
        <v>178.02490644969117</v>
      </c>
      <c r="T20" s="52">
        <f t="shared" si="1"/>
        <v>9.3213623043059997</v>
      </c>
    </row>
    <row r="21" spans="2:20" x14ac:dyDescent="0.3">
      <c r="B21" s="50">
        <v>550</v>
      </c>
      <c r="C21" s="51">
        <f>('1.MOTOR DATA'!$D$12-B21)/'1.MOTOR DATA'!$D$12</f>
        <v>0.81666666666666665</v>
      </c>
      <c r="D21" s="51">
        <f>'1.MOTOR DATA'!$D$10/SQRT(('3.PARAMETERS (FROM TEST DATA)'!$D$7+'3.PARAMETERS (FROM TEST DATA)'!$D$17/C21)^2+('3.PARAMETERS (FROM TEST DATA)'!$D$14+'3.PARAMETERS (FROM TEST DATA)'!$D$15)^2)</f>
        <v>75.233009709614223</v>
      </c>
      <c r="E21" s="51">
        <f>3*D21^2*'3.PARAMETERS (FROM TEST DATA)'!$D$17/'5.PERFORMANCE'!C21/'1.MOTOR DATA'!$D$12*30/PI()</f>
        <v>32.821569875066636</v>
      </c>
      <c r="F21" s="52">
        <f t="shared" si="0"/>
        <v>1.890386717977879</v>
      </c>
      <c r="P21" s="50">
        <v>550</v>
      </c>
      <c r="Q21" s="51">
        <f>('1.MOTOR DATA'!$D$12-P21)/'1.MOTOR DATA'!$D$12</f>
        <v>0.81666666666666665</v>
      </c>
      <c r="R21" s="51">
        <f>'1.MOTOR DATA'!$D$10/SQRT(('4.PARAMETERS ( FROM MOTOR DATA)'!$D$15+'4.PARAMETERS ( FROM MOTOR DATA)'!$G$21/Q21)^2+('4.PARAMETERS ( FROM MOTOR DATA)'!$G$27+'4.PARAMETERS ( FROM MOTOR DATA)'!$G$28)^2)</f>
        <v>161.77051259589228</v>
      </c>
      <c r="S21" s="51">
        <f>3*R21^2*'4.PARAMETERS ( FROM MOTOR DATA)'!$G$21/'5.PERFORMANCE'!Q21/'1.MOTOR DATA'!$D$12*30/PI()</f>
        <v>180.82991093159859</v>
      </c>
      <c r="T21" s="52">
        <f t="shared" si="1"/>
        <v>10.41505519508679</v>
      </c>
    </row>
    <row r="22" spans="2:20" x14ac:dyDescent="0.3">
      <c r="B22" s="50">
        <v>600</v>
      </c>
      <c r="C22" s="51">
        <f>('1.MOTOR DATA'!$D$12-B22)/'1.MOTOR DATA'!$D$12</f>
        <v>0.8</v>
      </c>
      <c r="D22" s="51">
        <f>'1.MOTOR DATA'!$D$10/SQRT(('3.PARAMETERS (FROM TEST DATA)'!$D$7+'3.PARAMETERS (FROM TEST DATA)'!$D$17/C22)^2+('3.PARAMETERS (FROM TEST DATA)'!$D$14+'3.PARAMETERS (FROM TEST DATA)'!$D$15)^2)</f>
        <v>75.204427340079974</v>
      </c>
      <c r="E22" s="51">
        <f>3*D22^2*'3.PARAMETERS (FROM TEST DATA)'!$D$17/'5.PERFORMANCE'!C22/'1.MOTOR DATA'!$D$12*30/PI()</f>
        <v>33.479898848293814</v>
      </c>
      <c r="F22" s="52">
        <f t="shared" si="0"/>
        <v>2.1036040852945845</v>
      </c>
      <c r="P22" s="50">
        <v>600</v>
      </c>
      <c r="Q22" s="51">
        <f>('1.MOTOR DATA'!$D$12-P22)/'1.MOTOR DATA'!$D$12</f>
        <v>0.8</v>
      </c>
      <c r="R22" s="51">
        <f>'1.MOTOR DATA'!$D$10/SQRT(('4.PARAMETERS ( FROM MOTOR DATA)'!$D$15+'4.PARAMETERS ( FROM MOTOR DATA)'!$G$21/Q22)^2+('4.PARAMETERS ( FROM MOTOR DATA)'!$G$27+'4.PARAMETERS ( FROM MOTOR DATA)'!$G$28)^2)</f>
        <v>161.38128207547132</v>
      </c>
      <c r="S22" s="51">
        <f>3*R22^2*'4.PARAMETERS ( FROM MOTOR DATA)'!$G$21/'5.PERFORMANCE'!Q22/'1.MOTOR DATA'!$D$12*30/PI()</f>
        <v>183.70996332958993</v>
      </c>
      <c r="T22" s="52">
        <f t="shared" si="1"/>
        <v>11.542837423749798</v>
      </c>
    </row>
    <row r="23" spans="2:20" x14ac:dyDescent="0.3">
      <c r="B23" s="50">
        <v>650</v>
      </c>
      <c r="C23" s="51">
        <f>('1.MOTOR DATA'!$D$12-B23)/'1.MOTOR DATA'!$D$12</f>
        <v>0.78333333333333333</v>
      </c>
      <c r="D23" s="51">
        <f>'1.MOTOR DATA'!$D$10/SQRT(('3.PARAMETERS (FROM TEST DATA)'!$D$7+'3.PARAMETERS (FROM TEST DATA)'!$D$17/C23)^2+('3.PARAMETERS (FROM TEST DATA)'!$D$14+'3.PARAMETERS (FROM TEST DATA)'!$D$15)^2)</f>
        <v>75.174162004231334</v>
      </c>
      <c r="E23" s="51">
        <f>3*D23^2*'3.PARAMETERS (FROM TEST DATA)'!$D$17/'5.PERFORMANCE'!C23/'1.MOTOR DATA'!$D$12*30/PI()</f>
        <v>34.164721951461544</v>
      </c>
      <c r="F23" s="52">
        <f t="shared" si="0"/>
        <v>2.325518855717406</v>
      </c>
      <c r="P23" s="50">
        <v>650</v>
      </c>
      <c r="Q23" s="51">
        <f>('1.MOTOR DATA'!$D$12-P23)/'1.MOTOR DATA'!$D$12</f>
        <v>0.78333333333333333</v>
      </c>
      <c r="R23" s="51">
        <f>'1.MOTOR DATA'!$D$10/SQRT(('4.PARAMETERS ( FROM MOTOR DATA)'!$D$15+'4.PARAMETERS ( FROM MOTOR DATA)'!$G$21/Q23)^2+('4.PARAMETERS ( FROM MOTOR DATA)'!$G$27+'4.PARAMETERS ( FROM MOTOR DATA)'!$G$28)^2)</f>
        <v>160.97147530344262</v>
      </c>
      <c r="S23" s="51">
        <f>3*R23^2*'4.PARAMETERS ( FROM MOTOR DATA)'!$G$21/'5.PERFORMANCE'!Q23/'1.MOTOR DATA'!$D$12*30/PI()</f>
        <v>186.66702930187279</v>
      </c>
      <c r="T23" s="52">
        <f t="shared" si="1"/>
        <v>12.706021638314207</v>
      </c>
    </row>
    <row r="24" spans="2:20" x14ac:dyDescent="0.3">
      <c r="B24" s="50">
        <v>700</v>
      </c>
      <c r="C24" s="51">
        <f>('1.MOTOR DATA'!$D$12-B24)/'1.MOTOR DATA'!$D$12</f>
        <v>0.76666666666666672</v>
      </c>
      <c r="D24" s="51">
        <f>'1.MOTOR DATA'!$D$10/SQRT(('3.PARAMETERS (FROM TEST DATA)'!$D$7+'3.PARAMETERS (FROM TEST DATA)'!$D$17/C24)^2+('3.PARAMETERS (FROM TEST DATA)'!$D$14+'3.PARAMETERS (FROM TEST DATA)'!$D$15)^2)</f>
        <v>75.142074746793881</v>
      </c>
      <c r="E24" s="51">
        <f>3*D24^2*'3.PARAMETERS (FROM TEST DATA)'!$D$17/'5.PERFORMANCE'!C24/'1.MOTOR DATA'!$D$12*30/PI()</f>
        <v>34.877639956446117</v>
      </c>
      <c r="F24" s="52">
        <f t="shared" si="0"/>
        <v>2.5566645407734891</v>
      </c>
      <c r="P24" s="50">
        <v>700</v>
      </c>
      <c r="Q24" s="51">
        <f>('1.MOTOR DATA'!$D$12-P24)/'1.MOTOR DATA'!$D$12</f>
        <v>0.76666666666666672</v>
      </c>
      <c r="R24" s="51">
        <f>'1.MOTOR DATA'!$D$10/SQRT(('4.PARAMETERS ( FROM MOTOR DATA)'!$D$15+'4.PARAMETERS ( FROM MOTOR DATA)'!$G$21/Q24)^2+('4.PARAMETERS ( FROM MOTOR DATA)'!$G$27+'4.PARAMETERS ( FROM MOTOR DATA)'!$G$28)^2)</f>
        <v>160.53961539473934</v>
      </c>
      <c r="S24" s="51">
        <f>3*R24^2*'4.PARAMETERS ( FROM MOTOR DATA)'!$G$21/'5.PERFORMANCE'!Q24/'1.MOTOR DATA'!$D$12*30/PI()</f>
        <v>189.70301350621486</v>
      </c>
      <c r="T24" s="52">
        <f t="shared" si="1"/>
        <v>13.905957183882631</v>
      </c>
    </row>
    <row r="25" spans="2:20" x14ac:dyDescent="0.3">
      <c r="B25" s="50">
        <v>750</v>
      </c>
      <c r="C25" s="51">
        <f>('1.MOTOR DATA'!$D$12-B25)/'1.MOTOR DATA'!$D$12</f>
        <v>0.75</v>
      </c>
      <c r="D25" s="51">
        <f>'1.MOTOR DATA'!$D$10/SQRT(('3.PARAMETERS (FROM TEST DATA)'!$D$7+'3.PARAMETERS (FROM TEST DATA)'!$D$17/C25)^2+('3.PARAMETERS (FROM TEST DATA)'!$D$14+'3.PARAMETERS (FROM TEST DATA)'!$D$15)^2)</f>
        <v>75.108011814410077</v>
      </c>
      <c r="E25" s="51">
        <f>3*D25^2*'3.PARAMETERS (FROM TEST DATA)'!$D$17/'5.PERFORMANCE'!C25/'1.MOTOR DATA'!$D$12*30/PI()</f>
        <v>35.620382234649973</v>
      </c>
      <c r="F25" s="52">
        <f t="shared" si="0"/>
        <v>2.7976182786609187</v>
      </c>
      <c r="P25" s="50">
        <v>750</v>
      </c>
      <c r="Q25" s="51">
        <f>('1.MOTOR DATA'!$D$12-P25)/'1.MOTOR DATA'!$D$12</f>
        <v>0.75</v>
      </c>
      <c r="R25" s="51">
        <f>'1.MOTOR DATA'!$D$10/SQRT(('4.PARAMETERS ( FROM MOTOR DATA)'!$D$15+'4.PARAMETERS ( FROM MOTOR DATA)'!$G$21/Q25)^2+('4.PARAMETERS ( FROM MOTOR DATA)'!$G$27+'4.PARAMETERS ( FROM MOTOR DATA)'!$G$28)^2)</f>
        <v>160.08409343796416</v>
      </c>
      <c r="S25" s="51">
        <f>3*R25^2*'4.PARAMETERS ( FROM MOTOR DATA)'!$G$21/'5.PERFORMANCE'!Q25/'1.MOTOR DATA'!$D$12*30/PI()</f>
        <v>192.81973125404619</v>
      </c>
      <c r="T25" s="52">
        <f t="shared" si="1"/>
        <v>15.144026279371746</v>
      </c>
    </row>
    <row r="26" spans="2:20" x14ac:dyDescent="0.3">
      <c r="B26" s="50">
        <v>800</v>
      </c>
      <c r="C26" s="51">
        <f>('1.MOTOR DATA'!$D$12-B26)/'1.MOTOR DATA'!$D$12</f>
        <v>0.73333333333333328</v>
      </c>
      <c r="D26" s="51">
        <f>'1.MOTOR DATA'!$D$10/SQRT(('3.PARAMETERS (FROM TEST DATA)'!$D$7+'3.PARAMETERS (FROM TEST DATA)'!$D$17/C26)^2+('3.PARAMETERS (FROM TEST DATA)'!$D$14+'3.PARAMETERS (FROM TEST DATA)'!$D$15)^2)</f>
        <v>75.07180271742422</v>
      </c>
      <c r="E26" s="51">
        <f>3*D26^2*'3.PARAMETERS (FROM TEST DATA)'!$D$17/'5.PERFORMANCE'!C26/'1.MOTOR DATA'!$D$12*30/PI()</f>
        <v>36.394819559807715</v>
      </c>
      <c r="F26" s="52">
        <f t="shared" si="0"/>
        <v>3.0490052735418138</v>
      </c>
      <c r="P26" s="50">
        <v>800</v>
      </c>
      <c r="Q26" s="51">
        <f>('1.MOTOR DATA'!$D$12-P26)/'1.MOTOR DATA'!$D$12</f>
        <v>0.73333333333333328</v>
      </c>
      <c r="R26" s="51">
        <f>'1.MOTOR DATA'!$D$10/SQRT(('4.PARAMETERS ( FROM MOTOR DATA)'!$D$15+'4.PARAMETERS ( FROM MOTOR DATA)'!$G$21/Q26)^2+('4.PARAMETERS ( FROM MOTOR DATA)'!$G$27+'4.PARAMETERS ( FROM MOTOR DATA)'!$G$28)^2)</f>
        <v>159.60315456729143</v>
      </c>
      <c r="S26" s="51">
        <f>3*R26^2*'4.PARAMETERS ( FROM MOTOR DATA)'!$G$21/'5.PERFORMANCE'!Q26/'1.MOTOR DATA'!$D$12*30/PI()</f>
        <v>196.01887420922671</v>
      </c>
      <c r="T26" s="52">
        <f t="shared" si="1"/>
        <v>16.421638804817292</v>
      </c>
    </row>
    <row r="27" spans="2:20" x14ac:dyDescent="0.3">
      <c r="B27" s="50">
        <v>850</v>
      </c>
      <c r="C27" s="51">
        <f>('1.MOTOR DATA'!$D$12-B27)/'1.MOTOR DATA'!$D$12</f>
        <v>0.71666666666666667</v>
      </c>
      <c r="D27" s="51">
        <f>'1.MOTOR DATA'!$D$10/SQRT(('3.PARAMETERS (FROM TEST DATA)'!$D$7+'3.PARAMETERS (FROM TEST DATA)'!$D$17/C27)^2+('3.PARAMETERS (FROM TEST DATA)'!$D$14+'3.PARAMETERS (FROM TEST DATA)'!$D$15)^2)</f>
        <v>75.033257989030986</v>
      </c>
      <c r="E27" s="51">
        <f>3*D27^2*'3.PARAMETERS (FROM TEST DATA)'!$D$17/'5.PERFORMANCE'!C27/'1.MOTOR DATA'!$D$12*30/PI()</f>
        <v>37.202978412296972</v>
      </c>
      <c r="F27" s="52">
        <f t="shared" si="0"/>
        <v>3.3115037706990686</v>
      </c>
      <c r="P27" s="50">
        <v>850</v>
      </c>
      <c r="Q27" s="51">
        <f>('1.MOTOR DATA'!$D$12-P27)/'1.MOTOR DATA'!$D$12</f>
        <v>0.71666666666666667</v>
      </c>
      <c r="R27" s="51">
        <f>'1.MOTOR DATA'!$D$10/SQRT(('4.PARAMETERS ( FROM MOTOR DATA)'!$D$15+'4.PARAMETERS ( FROM MOTOR DATA)'!$G$21/Q27)^2+('4.PARAMETERS ( FROM MOTOR DATA)'!$G$27+'4.PARAMETERS ( FROM MOTOR DATA)'!$G$28)^2)</f>
        <v>159.09488237198966</v>
      </c>
      <c r="S27" s="51">
        <f>3*R27^2*'4.PARAMETERS ( FROM MOTOR DATA)'!$G$21/'5.PERFORMANCE'!Q27/'1.MOTOR DATA'!$D$12*30/PI()</f>
        <v>199.3019689862665</v>
      </c>
      <c r="T27" s="52">
        <f t="shared" si="1"/>
        <v>17.740225379041675</v>
      </c>
    </row>
    <row r="28" spans="2:20" x14ac:dyDescent="0.3">
      <c r="B28" s="50">
        <v>900</v>
      </c>
      <c r="C28" s="51">
        <f>('1.MOTOR DATA'!$D$12-B28)/'1.MOTOR DATA'!$D$12</f>
        <v>0.7</v>
      </c>
      <c r="D28" s="51">
        <f>'1.MOTOR DATA'!$D$10/SQRT(('3.PARAMETERS (FROM TEST DATA)'!$D$7+'3.PARAMETERS (FROM TEST DATA)'!$D$17/C28)^2+('3.PARAMETERS (FROM TEST DATA)'!$D$14+'3.PARAMETERS (FROM TEST DATA)'!$D$15)^2)</f>
        <v>74.992166586691141</v>
      </c>
      <c r="E28" s="51">
        <f>3*D28^2*'3.PARAMETERS (FROM TEST DATA)'!$D$17/'5.PERFORMANCE'!C28/'1.MOTOR DATA'!$D$12*30/PI()</f>
        <v>38.047056983053899</v>
      </c>
      <c r="F28" s="52">
        <f t="shared" si="0"/>
        <v>3.5858506412602309</v>
      </c>
      <c r="P28" s="50">
        <v>900</v>
      </c>
      <c r="Q28" s="51">
        <f>('1.MOTOR DATA'!$D$12-P28)/'1.MOTOR DATA'!$D$12</f>
        <v>0.7</v>
      </c>
      <c r="R28" s="51">
        <f>'1.MOTOR DATA'!$D$10/SQRT(('4.PARAMETERS ( FROM MOTOR DATA)'!$D$15+'4.PARAMETERS ( FROM MOTOR DATA)'!$G$21/Q28)^2+('4.PARAMETERS ( FROM MOTOR DATA)'!$G$27+'4.PARAMETERS ( FROM MOTOR DATA)'!$G$28)^2)</f>
        <v>158.55718142828786</v>
      </c>
      <c r="S28" s="51">
        <f>3*R28^2*'4.PARAMETERS ( FROM MOTOR DATA)'!$G$21/'5.PERFORMANCE'!Q28/'1.MOTOR DATA'!$D$12*30/PI()</f>
        <v>202.6703272832346</v>
      </c>
      <c r="T28" s="52">
        <f t="shared" si="1"/>
        <v>19.101228338809467</v>
      </c>
    </row>
    <row r="29" spans="2:20" x14ac:dyDescent="0.3">
      <c r="B29" s="50">
        <v>950</v>
      </c>
      <c r="C29" s="51">
        <f>('1.MOTOR DATA'!$D$12-B29)/'1.MOTOR DATA'!$D$12</f>
        <v>0.68333333333333335</v>
      </c>
      <c r="D29" s="51">
        <f>'1.MOTOR DATA'!$D$10/SQRT(('3.PARAMETERS (FROM TEST DATA)'!$D$7+'3.PARAMETERS (FROM TEST DATA)'!$D$17/C29)^2+('3.PARAMETERS (FROM TEST DATA)'!$D$14+'3.PARAMETERS (FROM TEST DATA)'!$D$15)^2)</f>
        <v>74.948292869216985</v>
      </c>
      <c r="E29" s="51">
        <f>3*D29^2*'3.PARAMETERS (FROM TEST DATA)'!$D$17/'5.PERFORMANCE'!C29/'1.MOTOR DATA'!$D$12*30/PI()</f>
        <v>38.929443102935601</v>
      </c>
      <c r="F29" s="52">
        <f t="shared" si="0"/>
        <v>3.8728476612499367</v>
      </c>
      <c r="P29" s="50">
        <v>950</v>
      </c>
      <c r="Q29" s="51">
        <f>('1.MOTOR DATA'!$D$12-P29)/'1.MOTOR DATA'!$D$12</f>
        <v>0.68333333333333335</v>
      </c>
      <c r="R29" s="51">
        <f>'1.MOTOR DATA'!$D$10/SQRT(('4.PARAMETERS ( FROM MOTOR DATA)'!$D$15+'4.PARAMETERS ( FROM MOTOR DATA)'!$G$21/Q29)^2+('4.PARAMETERS ( FROM MOTOR DATA)'!$G$27+'4.PARAMETERS ( FROM MOTOR DATA)'!$G$28)^2)</f>
        <v>157.98775770973646</v>
      </c>
      <c r="S29" s="51">
        <f>3*R29^2*'4.PARAMETERS ( FROM MOTOR DATA)'!$G$21/'5.PERFORMANCE'!Q29/'1.MOTOR DATA'!$D$12*30/PI()</f>
        <v>206.12498592281864</v>
      </c>
      <c r="T29" s="52">
        <f t="shared" si="1"/>
        <v>20.506090147386839</v>
      </c>
    </row>
    <row r="30" spans="2:20" x14ac:dyDescent="0.3">
      <c r="B30" s="50">
        <v>1000</v>
      </c>
      <c r="C30" s="51">
        <f>('1.MOTOR DATA'!$D$12-B30)/'1.MOTOR DATA'!$D$12</f>
        <v>0.66666666666666663</v>
      </c>
      <c r="D30" s="51">
        <f>'1.MOTOR DATA'!$D$10/SQRT(('3.PARAMETERS (FROM TEST DATA)'!$D$7+'3.PARAMETERS (FROM TEST DATA)'!$D$17/C30)^2+('3.PARAMETERS (FROM TEST DATA)'!$D$14+'3.PARAMETERS (FROM TEST DATA)'!$D$15)^2)</f>
        <v>74.901373068711365</v>
      </c>
      <c r="E30" s="51">
        <f>3*D30^2*'3.PARAMETERS (FROM TEST DATA)'!$D$17/'5.PERFORMANCE'!C30/'1.MOTOR DATA'!$D$12*30/PI()</f>
        <v>39.852734354779507</v>
      </c>
      <c r="F30" s="52">
        <f t="shared" si="0"/>
        <v>4.1733685824813618</v>
      </c>
      <c r="P30" s="50">
        <v>1000</v>
      </c>
      <c r="Q30" s="51">
        <f>('1.MOTOR DATA'!$D$12-P30)/'1.MOTOR DATA'!$D$12</f>
        <v>0.66666666666666663</v>
      </c>
      <c r="R30" s="51">
        <f>'1.MOTOR DATA'!$D$10/SQRT(('4.PARAMETERS ( FROM MOTOR DATA)'!$D$15+'4.PARAMETERS ( FROM MOTOR DATA)'!$G$21/Q30)^2+('4.PARAMETERS ( FROM MOTOR DATA)'!$G$27+'4.PARAMETERS ( FROM MOTOR DATA)'!$G$28)^2)</f>
        <v>157.38409660019335</v>
      </c>
      <c r="S30" s="51">
        <f>3*R30^2*'4.PARAMETERS ( FROM MOTOR DATA)'!$G$21/'5.PERFORMANCE'!Q30/'1.MOTOR DATA'!$D$12*30/PI()</f>
        <v>209.66663486311003</v>
      </c>
      <c r="T30" s="52">
        <f t="shared" si="1"/>
        <v>21.956238659628006</v>
      </c>
    </row>
    <row r="31" spans="2:20" x14ac:dyDescent="0.3">
      <c r="B31" s="50">
        <v>1050</v>
      </c>
      <c r="C31" s="51">
        <f>('1.MOTOR DATA'!$D$12-B31)/'1.MOTOR DATA'!$D$12</f>
        <v>0.65</v>
      </c>
      <c r="D31" s="51">
        <f>'1.MOTOR DATA'!$D$10/SQRT(('3.PARAMETERS (FROM TEST DATA)'!$D$7+'3.PARAMETERS (FROM TEST DATA)'!$D$17/C31)^2+('3.PARAMETERS (FROM TEST DATA)'!$D$14+'3.PARAMETERS (FROM TEST DATA)'!$D$15)^2)</f>
        <v>74.851111158890433</v>
      </c>
      <c r="E31" s="51">
        <f>3*D31^2*'3.PARAMETERS (FROM TEST DATA)'!$D$17/'5.PERFORMANCE'!C31/'1.MOTOR DATA'!$D$12*30/PI()</f>
        <v>40.819760660750035</v>
      </c>
      <c r="F31" s="52">
        <f t="shared" si="0"/>
        <v>4.4883671074587079</v>
      </c>
      <c r="P31" s="50">
        <v>1050</v>
      </c>
      <c r="Q31" s="51">
        <f>('1.MOTOR DATA'!$D$12-P31)/'1.MOTOR DATA'!$D$12</f>
        <v>0.65</v>
      </c>
      <c r="R31" s="51">
        <f>'1.MOTOR DATA'!$D$10/SQRT(('4.PARAMETERS ( FROM MOTOR DATA)'!$D$15+'4.PARAMETERS ( FROM MOTOR DATA)'!$G$21/Q31)^2+('4.PARAMETERS ( FROM MOTOR DATA)'!$G$27+'4.PARAMETERS ( FROM MOTOR DATA)'!$G$28)^2)</f>
        <v>156.74343819789249</v>
      </c>
      <c r="S31" s="51">
        <f>3*R31^2*'4.PARAMETERS ( FROM MOTOR DATA)'!$G$21/'5.PERFORMANCE'!Q31/'1.MOTOR DATA'!$D$12*30/PI()</f>
        <v>213.29553086853764</v>
      </c>
      <c r="T31" s="52">
        <f t="shared" si="1"/>
        <v>23.45306854870465</v>
      </c>
    </row>
    <row r="32" spans="2:20" x14ac:dyDescent="0.3">
      <c r="B32" s="50">
        <v>1100</v>
      </c>
      <c r="C32" s="51">
        <f>('1.MOTOR DATA'!$D$12-B32)/'1.MOTOR DATA'!$D$12</f>
        <v>0.6333333333333333</v>
      </c>
      <c r="D32" s="51">
        <f>'1.MOTOR DATA'!$D$10/SQRT(('3.PARAMETERS (FROM TEST DATA)'!$D$7+'3.PARAMETERS (FROM TEST DATA)'!$D$17/C32)^2+('3.PARAMETERS (FROM TEST DATA)'!$D$14+'3.PARAMETERS (FROM TEST DATA)'!$D$15)^2)</f>
        <v>74.797173999300753</v>
      </c>
      <c r="E32" s="51">
        <f>3*D32^2*'3.PARAMETERS (FROM TEST DATA)'!$D$17/'5.PERFORMANCE'!C32/'1.MOTOR DATA'!$D$12*30/PI()</f>
        <v>41.833609676976423</v>
      </c>
      <c r="F32" s="52">
        <f t="shared" si="0"/>
        <v>4.8188858972588404</v>
      </c>
      <c r="P32" s="50">
        <v>1100</v>
      </c>
      <c r="Q32" s="51">
        <f>('1.MOTOR DATA'!$D$12-P32)/'1.MOTOR DATA'!$D$12</f>
        <v>0.6333333333333333</v>
      </c>
      <c r="R32" s="51">
        <f>'1.MOTOR DATA'!$D$10/SQRT(('4.PARAMETERS ( FROM MOTOR DATA)'!$D$15+'4.PARAMETERS ( FROM MOTOR DATA)'!$G$21/Q32)^2+('4.PARAMETERS ( FROM MOTOR DATA)'!$G$27+'4.PARAMETERS ( FROM MOTOR DATA)'!$G$28)^2)</f>
        <v>156.06274955960558</v>
      </c>
      <c r="S32" s="51">
        <f>3*R32^2*'4.PARAMETERS ( FROM MOTOR DATA)'!$G$21/'5.PERFORMANCE'!Q32/'1.MOTOR DATA'!$D$12*30/PI()</f>
        <v>217.01139409039723</v>
      </c>
      <c r="T32" s="52">
        <f t="shared" si="1"/>
        <v>24.997918052054615</v>
      </c>
    </row>
    <row r="33" spans="2:20" x14ac:dyDescent="0.3">
      <c r="B33" s="50">
        <v>1150</v>
      </c>
      <c r="C33" s="51">
        <f>('1.MOTOR DATA'!$D$12-B33)/'1.MOTOR DATA'!$D$12</f>
        <v>0.6166666666666667</v>
      </c>
      <c r="D33" s="51">
        <f>'1.MOTOR DATA'!$D$10/SQRT(('3.PARAMETERS (FROM TEST DATA)'!$D$7+'3.PARAMETERS (FROM TEST DATA)'!$D$17/C33)^2+('3.PARAMETERS (FROM TEST DATA)'!$D$14+'3.PARAMETERS (FROM TEST DATA)'!$D$15)^2)</f>
        <v>74.739185607348318</v>
      </c>
      <c r="E33" s="51">
        <f>3*D33^2*'3.PARAMETERS (FROM TEST DATA)'!$D$17/'5.PERFORMANCE'!C33/'1.MOTOR DATA'!$D$12*30/PI()</f>
        <v>42.897655370897148</v>
      </c>
      <c r="F33" s="52">
        <f t="shared" si="0"/>
        <v>5.1660667604950934</v>
      </c>
      <c r="P33" s="50">
        <v>1150</v>
      </c>
      <c r="Q33" s="51">
        <f>('1.MOTOR DATA'!$D$12-P33)/'1.MOTOR DATA'!$D$12</f>
        <v>0.6166666666666667</v>
      </c>
      <c r="R33" s="51">
        <f>'1.MOTOR DATA'!$D$10/SQRT(('4.PARAMETERS ( FROM MOTOR DATA)'!$D$15+'4.PARAMETERS ( FROM MOTOR DATA)'!$G$21/Q33)^2+('4.PARAMETERS ( FROM MOTOR DATA)'!$G$27+'4.PARAMETERS ( FROM MOTOR DATA)'!$G$28)^2)</f>
        <v>155.33869349072651</v>
      </c>
      <c r="S33" s="51">
        <f>3*R33^2*'4.PARAMETERS ( FROM MOTOR DATA)'!$G$21/'5.PERFORMANCE'!Q33/'1.MOTOR DATA'!$D$12*30/PI()</f>
        <v>220.8132842836697</v>
      </c>
      <c r="T33" s="52">
        <f t="shared" si="1"/>
        <v>26.592040015956769</v>
      </c>
    </row>
    <row r="34" spans="2:20" x14ac:dyDescent="0.3">
      <c r="B34" s="50">
        <v>1200</v>
      </c>
      <c r="C34" s="51">
        <f>('1.MOTOR DATA'!$D$12-B34)/'1.MOTOR DATA'!$D$12</f>
        <v>0.6</v>
      </c>
      <c r="D34" s="51">
        <f>'1.MOTOR DATA'!$D$10/SQRT(('3.PARAMETERS (FROM TEST DATA)'!$D$7+'3.PARAMETERS (FROM TEST DATA)'!$D$17/C34)^2+('3.PARAMETERS (FROM TEST DATA)'!$D$14+'3.PARAMETERS (FROM TEST DATA)'!$D$15)^2)</f>
        <v>74.676720375309628</v>
      </c>
      <c r="E34" s="51">
        <f>3*D34^2*'3.PARAMETERS (FROM TEST DATA)'!$D$17/'5.PERFORMANCE'!C34/'1.MOTOR DATA'!$D$12*30/PI()</f>
        <v>44.015590203675401</v>
      </c>
      <c r="F34" s="52">
        <f t="shared" si="0"/>
        <v>5.5311621930914203</v>
      </c>
      <c r="P34" s="50">
        <v>1200</v>
      </c>
      <c r="Q34" s="51">
        <f>('1.MOTOR DATA'!$D$12-P34)/'1.MOTOR DATA'!$D$12</f>
        <v>0.6</v>
      </c>
      <c r="R34" s="51">
        <f>'1.MOTOR DATA'!$D$10/SQRT(('4.PARAMETERS ( FROM MOTOR DATA)'!$D$15+'4.PARAMETERS ( FROM MOTOR DATA)'!$G$21/Q34)^2+('4.PARAMETERS ( FROM MOTOR DATA)'!$G$27+'4.PARAMETERS ( FROM MOTOR DATA)'!$G$28)^2)</f>
        <v>154.56759344046867</v>
      </c>
      <c r="S34" s="51">
        <f>3*R34^2*'4.PARAMETERS ( FROM MOTOR DATA)'!$G$21/'5.PERFORMANCE'!Q34/'1.MOTOR DATA'!$D$12*30/PI()</f>
        <v>224.69945276894319</v>
      </c>
      <c r="T34" s="52">
        <f t="shared" si="1"/>
        <v>28.236566003382343</v>
      </c>
    </row>
    <row r="35" spans="2:20" x14ac:dyDescent="0.3">
      <c r="B35" s="50">
        <v>1250</v>
      </c>
      <c r="C35" s="51">
        <f>('1.MOTOR DATA'!$D$12-B35)/'1.MOTOR DATA'!$D$12</f>
        <v>0.58333333333333337</v>
      </c>
      <c r="D35" s="51">
        <f>'1.MOTOR DATA'!$D$10/SQRT(('3.PARAMETERS (FROM TEST DATA)'!$D$7+'3.PARAMETERS (FROM TEST DATA)'!$D$17/C35)^2+('3.PARAMETERS (FROM TEST DATA)'!$D$14+'3.PARAMETERS (FROM TEST DATA)'!$D$15)^2)</f>
        <v>74.609295005516586</v>
      </c>
      <c r="E35" s="51">
        <f>3*D35^2*'3.PARAMETERS (FROM TEST DATA)'!$D$17/'5.PERFORMANCE'!C35/'1.MOTOR DATA'!$D$12*30/PI()</f>
        <v>45.191461389455966</v>
      </c>
      <c r="F35" s="52">
        <f t="shared" si="0"/>
        <v>5.9155484627542352</v>
      </c>
      <c r="P35" s="50">
        <v>1250</v>
      </c>
      <c r="Q35" s="51">
        <f>('1.MOTOR DATA'!$D$12-P35)/'1.MOTOR DATA'!$D$12</f>
        <v>0.58333333333333337</v>
      </c>
      <c r="R35" s="51">
        <f>'1.MOTOR DATA'!$D$10/SQRT(('4.PARAMETERS ( FROM MOTOR DATA)'!$D$15+'4.PARAMETERS ( FROM MOTOR DATA)'!$G$21/Q35)^2+('4.PARAMETERS ( FROM MOTOR DATA)'!$G$27+'4.PARAMETERS ( FROM MOTOR DATA)'!$G$28)^2)</f>
        <v>153.74539401191626</v>
      </c>
      <c r="S35" s="51">
        <f>3*R35^2*'4.PARAMETERS ( FROM MOTOR DATA)'!$G$21/'5.PERFORMANCE'!Q35/'1.MOTOR DATA'!$D$12*30/PI()</f>
        <v>228.66716552083702</v>
      </c>
      <c r="T35" s="52">
        <f t="shared" si="1"/>
        <v>29.932461971560951</v>
      </c>
    </row>
    <row r="36" spans="2:20" x14ac:dyDescent="0.3">
      <c r="B36" s="50">
        <v>1300</v>
      </c>
      <c r="C36" s="51">
        <f>('1.MOTOR DATA'!$D$12-B36)/'1.MOTOR DATA'!$D$12</f>
        <v>0.56666666666666665</v>
      </c>
      <c r="D36" s="51">
        <f>'1.MOTOR DATA'!$D$10/SQRT(('3.PARAMETERS (FROM TEST DATA)'!$D$7+'3.PARAMETERS (FROM TEST DATA)'!$D$17/C36)^2+('3.PARAMETERS (FROM TEST DATA)'!$D$14+'3.PARAMETERS (FROM TEST DATA)'!$D$15)^2)</f>
        <v>74.53635888095242</v>
      </c>
      <c r="E36" s="51">
        <f>3*D36^2*'3.PARAMETERS (FROM TEST DATA)'!$D$17/'5.PERFORMANCE'!C36/'1.MOTOR DATA'!$D$12*30/PI()</f>
        <v>46.429711752997676</v>
      </c>
      <c r="F36" s="52">
        <f t="shared" si="0"/>
        <v>6.3207404585653979</v>
      </c>
      <c r="P36" s="50">
        <v>1300</v>
      </c>
      <c r="Q36" s="51">
        <f>('1.MOTOR DATA'!$D$12-P36)/'1.MOTOR DATA'!$D$12</f>
        <v>0.56666666666666665</v>
      </c>
      <c r="R36" s="51">
        <f>'1.MOTOR DATA'!$D$10/SQRT(('4.PARAMETERS ( FROM MOTOR DATA)'!$D$15+'4.PARAMETERS ( FROM MOTOR DATA)'!$G$21/Q36)^2+('4.PARAMETERS ( FROM MOTOR DATA)'!$G$27+'4.PARAMETERS ( FROM MOTOR DATA)'!$G$28)^2)</f>
        <v>152.86761654560476</v>
      </c>
      <c r="S36" s="51">
        <f>3*R36^2*'4.PARAMETERS ( FROM MOTOR DATA)'!$G$21/'5.PERFORMANCE'!Q36/'1.MOTOR DATA'!$D$12*30/PI()</f>
        <v>232.71249191231874</v>
      </c>
      <c r="T36" s="52">
        <f t="shared" si="1"/>
        <v>31.680473716246969</v>
      </c>
    </row>
    <row r="37" spans="2:20" x14ac:dyDescent="0.3">
      <c r="B37" s="50">
        <v>1350</v>
      </c>
      <c r="C37" s="51">
        <f>('1.MOTOR DATA'!$D$12-B37)/'1.MOTOR DATA'!$D$12</f>
        <v>0.55000000000000004</v>
      </c>
      <c r="D37" s="51">
        <f>'1.MOTOR DATA'!$D$10/SQRT(('3.PARAMETERS (FROM TEST DATA)'!$D$7+'3.PARAMETERS (FROM TEST DATA)'!$D$17/C37)^2+('3.PARAMETERS (FROM TEST DATA)'!$D$14+'3.PARAMETERS (FROM TEST DATA)'!$D$15)^2)</f>
        <v>74.457282516911803</v>
      </c>
      <c r="E37" s="51">
        <f>3*D37^2*'3.PARAMETERS (FROM TEST DATA)'!$D$17/'5.PERFORMANCE'!C37/'1.MOTOR DATA'!$D$12*30/PI()</f>
        <v>47.735225753639142</v>
      </c>
      <c r="F37" s="52">
        <f t="shared" si="0"/>
        <v>6.7484085545287362</v>
      </c>
      <c r="P37" s="50">
        <v>1350</v>
      </c>
      <c r="Q37" s="51">
        <f>('1.MOTOR DATA'!$D$12-P37)/'1.MOTOR DATA'!$D$12</f>
        <v>0.55000000000000004</v>
      </c>
      <c r="R37" s="51">
        <f>'1.MOTOR DATA'!$D$10/SQRT(('4.PARAMETERS ( FROM MOTOR DATA)'!$D$15+'4.PARAMETERS ( FROM MOTOR DATA)'!$G$21/Q37)^2+('4.PARAMETERS ( FROM MOTOR DATA)'!$G$27+'4.PARAMETERS ( FROM MOTOR DATA)'!$G$28)^2)</f>
        <v>151.9293091846169</v>
      </c>
      <c r="S37" s="51">
        <f>3*R37^2*'4.PARAMETERS ( FROM MOTOR DATA)'!$G$21/'5.PERFORMANCE'!Q37/'1.MOTOR DATA'!$D$12*30/PI()</f>
        <v>236.83005265315984</v>
      </c>
      <c r="T37" s="52">
        <f t="shared" si="1"/>
        <v>33.48105991040029</v>
      </c>
    </row>
    <row r="38" spans="2:20" x14ac:dyDescent="0.3">
      <c r="B38" s="50">
        <v>1400</v>
      </c>
      <c r="C38" s="51">
        <f>('1.MOTOR DATA'!$D$12-B38)/'1.MOTOR DATA'!$D$12</f>
        <v>0.53333333333333333</v>
      </c>
      <c r="D38" s="51">
        <f>'1.MOTOR DATA'!$D$10/SQRT(('3.PARAMETERS (FROM TEST DATA)'!$D$7+'3.PARAMETERS (FROM TEST DATA)'!$D$17/C38)^2+('3.PARAMETERS (FROM TEST DATA)'!$D$14+'3.PARAMETERS (FROM TEST DATA)'!$D$15)^2)</f>
        <v>74.371343647280014</v>
      </c>
      <c r="E38" s="51">
        <f>3*D38^2*'3.PARAMETERS (FROM TEST DATA)'!$D$17/'5.PERFORMANCE'!C38/'1.MOTOR DATA'!$D$12*30/PI()</f>
        <v>49.113381280419397</v>
      </c>
      <c r="F38" s="52">
        <f t="shared" si="0"/>
        <v>7.2003977650976019</v>
      </c>
      <c r="P38" s="50">
        <v>1400</v>
      </c>
      <c r="Q38" s="51">
        <f>('1.MOTOR DATA'!$D$12-P38)/'1.MOTOR DATA'!$D$12</f>
        <v>0.53333333333333333</v>
      </c>
      <c r="R38" s="51">
        <f>'1.MOTOR DATA'!$D$10/SQRT(('4.PARAMETERS ( FROM MOTOR DATA)'!$D$15+'4.PARAMETERS ( FROM MOTOR DATA)'!$G$21/Q38)^2+('4.PARAMETERS ( FROM MOTOR DATA)'!$G$27+'4.PARAMETERS ( FROM MOTOR DATA)'!$G$28)^2)</f>
        <v>150.92499078200908</v>
      </c>
      <c r="S38" s="51">
        <f>3*R38^2*'4.PARAMETERS ( FROM MOTOR DATA)'!$G$21/'5.PERFORMANCE'!Q38/'1.MOTOR DATA'!$D$12*30/PI()</f>
        <v>241.01271931801676</v>
      </c>
      <c r="T38" s="52">
        <f t="shared" si="1"/>
        <v>35.334310126788417</v>
      </c>
    </row>
    <row r="39" spans="2:20" x14ac:dyDescent="0.3">
      <c r="B39" s="50">
        <v>1450</v>
      </c>
      <c r="C39" s="51">
        <f>('1.MOTOR DATA'!$D$12-B39)/'1.MOTOR DATA'!$D$12</f>
        <v>0.51666666666666672</v>
      </c>
      <c r="D39" s="51">
        <f>'1.MOTOR DATA'!$D$10/SQRT(('3.PARAMETERS (FROM TEST DATA)'!$D$7+'3.PARAMETERS (FROM TEST DATA)'!$D$17/C39)^2+('3.PARAMETERS (FROM TEST DATA)'!$D$14+'3.PARAMETERS (FROM TEST DATA)'!$D$15)^2)</f>
        <v>74.277710379794087</v>
      </c>
      <c r="E39" s="51">
        <f>3*D39^2*'3.PARAMETERS (FROM TEST DATA)'!$D$17/'5.PERFORMANCE'!C39/'1.MOTOR DATA'!$D$12*30/PI()</f>
        <v>50.570107840322777</v>
      </c>
      <c r="F39" s="52">
        <f t="shared" si="0"/>
        <v>7.6787494986494131</v>
      </c>
      <c r="P39" s="50">
        <v>1450</v>
      </c>
      <c r="Q39" s="51">
        <f>('1.MOTOR DATA'!$D$12-P39)/'1.MOTOR DATA'!$D$12</f>
        <v>0.51666666666666672</v>
      </c>
      <c r="R39" s="51">
        <f>'1.MOTOR DATA'!$D$10/SQRT(('4.PARAMETERS ( FROM MOTOR DATA)'!$D$15+'4.PARAMETERS ( FROM MOTOR DATA)'!$G$21/Q39)^2+('4.PARAMETERS ( FROM MOTOR DATA)'!$G$27+'4.PARAMETERS ( FROM MOTOR DATA)'!$G$28)^2)</f>
        <v>149.84858797249154</v>
      </c>
      <c r="S39" s="51">
        <f>3*R39^2*'4.PARAMETERS ( FROM MOTOR DATA)'!$G$21/'5.PERFORMANCE'!Q39/'1.MOTOR DATA'!$D$12*30/PI()</f>
        <v>245.25125655772953</v>
      </c>
      <c r="T39" s="52">
        <f t="shared" si="1"/>
        <v>37.239844717795719</v>
      </c>
    </row>
    <row r="40" spans="2:20" x14ac:dyDescent="0.3">
      <c r="B40" s="50">
        <v>1500</v>
      </c>
      <c r="C40" s="51">
        <f>('1.MOTOR DATA'!$D$12-B40)/'1.MOTOR DATA'!$D$12</f>
        <v>0.5</v>
      </c>
      <c r="D40" s="51">
        <f>'1.MOTOR DATA'!$D$10/SQRT(('3.PARAMETERS (FROM TEST DATA)'!$D$7+'3.PARAMETERS (FROM TEST DATA)'!$D$17/C40)^2+('3.PARAMETERS (FROM TEST DATA)'!$D$14+'3.PARAMETERS (FROM TEST DATA)'!$D$15)^2)</f>
        <v>74.175420699445951</v>
      </c>
      <c r="E40" s="51">
        <f>3*D40^2*'3.PARAMETERS (FROM TEST DATA)'!$D$17/'5.PERFORMANCE'!C40/'1.MOTOR DATA'!$D$12*30/PI()</f>
        <v>52.11195174275754</v>
      </c>
      <c r="F40" s="52">
        <f t="shared" si="0"/>
        <v>8.185726237963646</v>
      </c>
      <c r="P40" s="50">
        <v>1500</v>
      </c>
      <c r="Q40" s="51">
        <f>('1.MOTOR DATA'!$D$12-P40)/'1.MOTOR DATA'!$D$12</f>
        <v>0.5</v>
      </c>
      <c r="R40" s="51">
        <f>'1.MOTOR DATA'!$D$10/SQRT(('4.PARAMETERS ( FROM MOTOR DATA)'!$D$15+'4.PARAMETERS ( FROM MOTOR DATA)'!$G$21/Q40)^2+('4.PARAMETERS ( FROM MOTOR DATA)'!$G$27+'4.PARAMETERS ( FROM MOTOR DATA)'!$G$28)^2)</f>
        <v>148.6933647067213</v>
      </c>
      <c r="S40" s="51">
        <f>3*R40^2*'4.PARAMETERS ( FROM MOTOR DATA)'!$G$21/'5.PERFORMANCE'!Q40/'1.MOTOR DATA'!$D$12*30/PI()</f>
        <v>249.53389662816448</v>
      </c>
      <c r="T40" s="52">
        <f t="shared" si="1"/>
        <v>39.196692823433821</v>
      </c>
    </row>
    <row r="41" spans="2:20" x14ac:dyDescent="0.3">
      <c r="B41" s="50">
        <v>1550</v>
      </c>
      <c r="C41" s="51">
        <f>('1.MOTOR DATA'!$D$12-B41)/'1.MOTOR DATA'!$D$12</f>
        <v>0.48333333333333334</v>
      </c>
      <c r="D41" s="51">
        <f>'1.MOTOR DATA'!$D$10/SQRT(('3.PARAMETERS (FROM TEST DATA)'!$D$7+'3.PARAMETERS (FROM TEST DATA)'!$D$17/C41)^2+('3.PARAMETERS (FROM TEST DATA)'!$D$14+'3.PARAMETERS (FROM TEST DATA)'!$D$15)^2)</f>
        <v>74.063357395810669</v>
      </c>
      <c r="E41" s="51">
        <f>3*D41^2*'3.PARAMETERS (FROM TEST DATA)'!$D$17/'5.PERFORMANCE'!C41/'1.MOTOR DATA'!$D$12*30/PI()</f>
        <v>53.746148802676672</v>
      </c>
      <c r="F41" s="52">
        <f t="shared" si="0"/>
        <v>8.7238394889236996</v>
      </c>
      <c r="P41" s="50">
        <v>1550</v>
      </c>
      <c r="Q41" s="51">
        <f>('1.MOTOR DATA'!$D$12-P41)/'1.MOTOR DATA'!$D$12</f>
        <v>0.48333333333333334</v>
      </c>
      <c r="R41" s="51">
        <f>'1.MOTOR DATA'!$D$10/SQRT(('4.PARAMETERS ( FROM MOTOR DATA)'!$D$15+'4.PARAMETERS ( FROM MOTOR DATA)'!$G$21/Q41)^2+('4.PARAMETERS ( FROM MOTOR DATA)'!$G$27+'4.PARAMETERS ( FROM MOTOR DATA)'!$G$28)^2)</f>
        <v>147.45184354854055</v>
      </c>
      <c r="S41" s="51">
        <f>3*R41^2*'4.PARAMETERS ( FROM MOTOR DATA)'!$G$21/'5.PERFORMANCE'!Q41/'1.MOTOR DATA'!$D$12*30/PI()</f>
        <v>253.84583427201846</v>
      </c>
      <c r="T41" s="52">
        <f t="shared" si="1"/>
        <v>41.203144084822846</v>
      </c>
    </row>
    <row r="42" spans="2:20" x14ac:dyDescent="0.3">
      <c r="B42" s="50">
        <v>1600</v>
      </c>
      <c r="C42" s="51">
        <f>('1.MOTOR DATA'!$D$12-B42)/'1.MOTOR DATA'!$D$12</f>
        <v>0.46666666666666667</v>
      </c>
      <c r="D42" s="51">
        <f>'1.MOTOR DATA'!$D$10/SQRT(('3.PARAMETERS (FROM TEST DATA)'!$D$7+'3.PARAMETERS (FROM TEST DATA)'!$D$17/C42)^2+('3.PARAMETERS (FROM TEST DATA)'!$D$14+'3.PARAMETERS (FROM TEST DATA)'!$D$15)^2)</f>
        <v>73.940217221823701</v>
      </c>
      <c r="E42" s="51">
        <f>3*D42^2*'3.PARAMETERS (FROM TEST DATA)'!$D$17/'5.PERFORMANCE'!C42/'1.MOTOR DATA'!$D$12*30/PI()</f>
        <v>55.480704901492579</v>
      </c>
      <c r="F42" s="52">
        <f t="shared" si="0"/>
        <v>9.2958813298406575</v>
      </c>
      <c r="P42" s="50">
        <v>1600</v>
      </c>
      <c r="Q42" s="51">
        <f>('1.MOTOR DATA'!$D$12-P42)/'1.MOTOR DATA'!$D$12</f>
        <v>0.46666666666666667</v>
      </c>
      <c r="R42" s="51">
        <f>'1.MOTOR DATA'!$D$10/SQRT(('4.PARAMETERS ( FROM MOTOR DATA)'!$D$15+'4.PARAMETERS ( FROM MOTOR DATA)'!$G$21/Q42)^2+('4.PARAMETERS ( FROM MOTOR DATA)'!$G$27+'4.PARAMETERS ( FROM MOTOR DATA)'!$G$28)^2)</f>
        <v>146.11571807756178</v>
      </c>
      <c r="S42" s="51">
        <f>3*R42^2*'4.PARAMETERS ( FROM MOTOR DATA)'!$G$21/'5.PERFORMANCE'!Q42/'1.MOTOR DATA'!$D$12*30/PI()</f>
        <v>258.16862829416522</v>
      </c>
      <c r="T42" s="52">
        <f t="shared" si="1"/>
        <v>43.256568855269514</v>
      </c>
    </row>
    <row r="43" spans="2:20" x14ac:dyDescent="0.3">
      <c r="B43" s="50">
        <v>1650</v>
      </c>
      <c r="C43" s="51">
        <f>('1.MOTOR DATA'!$D$12-B43)/'1.MOTOR DATA'!$D$12</f>
        <v>0.45</v>
      </c>
      <c r="D43" s="51">
        <f>'1.MOTOR DATA'!$D$10/SQRT(('3.PARAMETERS (FROM TEST DATA)'!$D$7+'3.PARAMETERS (FROM TEST DATA)'!$D$17/C43)^2+('3.PARAMETERS (FROM TEST DATA)'!$D$14+'3.PARAMETERS (FROM TEST DATA)'!$D$15)^2)</f>
        <v>73.804472735281578</v>
      </c>
      <c r="E43" s="51">
        <f>3*D43^2*'3.PARAMETERS (FROM TEST DATA)'!$D$17/'5.PERFORMANCE'!C43/'1.MOTOR DATA'!$D$12*30/PI()</f>
        <v>57.32448439517826</v>
      </c>
      <c r="F43" s="52">
        <f t="shared" si="0"/>
        <v>9.9049598475693106</v>
      </c>
      <c r="P43" s="50">
        <v>1650</v>
      </c>
      <c r="Q43" s="51">
        <f>('1.MOTOR DATA'!$D$12-P43)/'1.MOTOR DATA'!$D$12</f>
        <v>0.45</v>
      </c>
      <c r="R43" s="51">
        <f>'1.MOTOR DATA'!$D$10/SQRT(('4.PARAMETERS ( FROM MOTOR DATA)'!$D$15+'4.PARAMETERS ( FROM MOTOR DATA)'!$G$21/Q43)^2+('4.PARAMETERS ( FROM MOTOR DATA)'!$G$27+'4.PARAMETERS ( FROM MOTOR DATA)'!$G$28)^2)</f>
        <v>144.67575584213182</v>
      </c>
      <c r="S43" s="51">
        <f>3*R43^2*'4.PARAMETERS ( FROM MOTOR DATA)'!$G$21/'5.PERFORMANCE'!Q43/'1.MOTOR DATA'!$D$12*30/PI()</f>
        <v>262.47949446480015</v>
      </c>
      <c r="T43" s="52">
        <f t="shared" si="1"/>
        <v>45.353200834071842</v>
      </c>
    </row>
    <row r="44" spans="2:20" x14ac:dyDescent="0.3">
      <c r="B44" s="50">
        <v>1700</v>
      </c>
      <c r="C44" s="51">
        <f>('1.MOTOR DATA'!$D$12-B44)/'1.MOTOR DATA'!$D$12</f>
        <v>0.43333333333333335</v>
      </c>
      <c r="D44" s="51">
        <f>'1.MOTOR DATA'!$D$10/SQRT(('3.PARAMETERS (FROM TEST DATA)'!$D$7+'3.PARAMETERS (FROM TEST DATA)'!$D$17/C44)^2+('3.PARAMETERS (FROM TEST DATA)'!$D$14+'3.PARAMETERS (FROM TEST DATA)'!$D$15)^2)</f>
        <v>73.654324797917923</v>
      </c>
      <c r="E44" s="51">
        <f>3*D44^2*'3.PARAMETERS (FROM TEST DATA)'!$D$17/'5.PERFORMANCE'!C44/'1.MOTOR DATA'!$D$12*30/PI()</f>
        <v>59.287305742319624</v>
      </c>
      <c r="F44" s="52">
        <f t="shared" si="0"/>
        <v>10.554538636368184</v>
      </c>
      <c r="P44" s="50">
        <v>1700</v>
      </c>
      <c r="Q44" s="51">
        <f>('1.MOTOR DATA'!$D$12-P44)/'1.MOTOR DATA'!$D$12</f>
        <v>0.43333333333333335</v>
      </c>
      <c r="R44" s="51">
        <f>'1.MOTOR DATA'!$D$10/SQRT(('4.PARAMETERS ( FROM MOTOR DATA)'!$D$15+'4.PARAMETERS ( FROM MOTOR DATA)'!$G$21/Q44)^2+('4.PARAMETERS ( FROM MOTOR DATA)'!$G$27+'4.PARAMETERS ( FROM MOTOR DATA)'!$G$28)^2)</f>
        <v>143.1216914992963</v>
      </c>
      <c r="S44" s="51">
        <f>3*R44^2*'4.PARAMETERS ( FROM MOTOR DATA)'!$G$21/'5.PERFORMANCE'!Q44/'1.MOTOR DATA'!$D$12*30/PI()</f>
        <v>266.75047281325715</v>
      </c>
      <c r="T44" s="52">
        <f t="shared" si="1"/>
        <v>47.48787512479818</v>
      </c>
    </row>
    <row r="45" spans="2:20" x14ac:dyDescent="0.3">
      <c r="B45" s="50">
        <v>1750</v>
      </c>
      <c r="C45" s="51">
        <f>('1.MOTOR DATA'!$D$12-B45)/'1.MOTOR DATA'!$D$12</f>
        <v>0.41666666666666669</v>
      </c>
      <c r="D45" s="51">
        <f>'1.MOTOR DATA'!$D$10/SQRT(('3.PARAMETERS (FROM TEST DATA)'!$D$7+'3.PARAMETERS (FROM TEST DATA)'!$D$17/C45)^2+('3.PARAMETERS (FROM TEST DATA)'!$D$14+'3.PARAMETERS (FROM TEST DATA)'!$D$15)^2)</f>
        <v>73.487643065172605</v>
      </c>
      <c r="E45" s="51">
        <f>3*D45^2*'3.PARAMETERS (FROM TEST DATA)'!$D$17/'5.PERFORMANCE'!C45/'1.MOTOR DATA'!$D$12*30/PI()</f>
        <v>61.380042683680529</v>
      </c>
      <c r="F45" s="52">
        <f t="shared" si="0"/>
        <v>11.248480318371255</v>
      </c>
      <c r="P45" s="50">
        <v>1750</v>
      </c>
      <c r="Q45" s="51">
        <f>('1.MOTOR DATA'!$D$12-P45)/'1.MOTOR DATA'!$D$12</f>
        <v>0.41666666666666669</v>
      </c>
      <c r="R45" s="51">
        <f>'1.MOTOR DATA'!$D$10/SQRT(('4.PARAMETERS ( FROM MOTOR DATA)'!$D$15+'4.PARAMETERS ( FROM MOTOR DATA)'!$G$21/Q45)^2+('4.PARAMETERS ( FROM MOTOR DATA)'!$G$27+'4.PARAMETERS ( FROM MOTOR DATA)'!$G$28)^2)</f>
        <v>141.44211009781515</v>
      </c>
      <c r="S45" s="51">
        <f>3*R45^2*'4.PARAMETERS ( FROM MOTOR DATA)'!$G$21/'5.PERFORMANCE'!Q45/'1.MOTOR DATA'!$D$12*30/PI()</f>
        <v>270.94745117746612</v>
      </c>
      <c r="T45" s="52">
        <f t="shared" si="1"/>
        <v>49.653713790800396</v>
      </c>
    </row>
    <row r="46" spans="2:20" x14ac:dyDescent="0.3">
      <c r="B46" s="50">
        <v>1800</v>
      </c>
      <c r="C46" s="51">
        <f>('1.MOTOR DATA'!$D$12-B46)/'1.MOTOR DATA'!$D$12</f>
        <v>0.4</v>
      </c>
      <c r="D46" s="51">
        <f>'1.MOTOR DATA'!$D$10/SQRT(('3.PARAMETERS (FROM TEST DATA)'!$D$7+'3.PARAMETERS (FROM TEST DATA)'!$D$17/C46)^2+('3.PARAMETERS (FROM TEST DATA)'!$D$14+'3.PARAMETERS (FROM TEST DATA)'!$D$15)^2)</f>
        <v>73.301890928979873</v>
      </c>
      <c r="E46" s="51">
        <f>3*D46^2*'3.PARAMETERS (FROM TEST DATA)'!$D$17/'5.PERFORMANCE'!C46/'1.MOTOR DATA'!$D$12*30/PI()</f>
        <v>63.614727590620248</v>
      </c>
      <c r="F46" s="52">
        <f t="shared" si="0"/>
        <v>11.991093651528509</v>
      </c>
      <c r="P46" s="50">
        <v>1800</v>
      </c>
      <c r="Q46" s="51">
        <f>('1.MOTOR DATA'!$D$12-P46)/'1.MOTOR DATA'!$D$12</f>
        <v>0.4</v>
      </c>
      <c r="R46" s="51">
        <f>'1.MOTOR DATA'!$D$10/SQRT(('4.PARAMETERS ( FROM MOTOR DATA)'!$D$15+'4.PARAMETERS ( FROM MOTOR DATA)'!$G$21/Q46)^2+('4.PARAMETERS ( FROM MOTOR DATA)'!$G$27+'4.PARAMETERS ( FROM MOTOR DATA)'!$G$28)^2)</f>
        <v>139.62432096004599</v>
      </c>
      <c r="S46" s="51">
        <f>3*R46^2*'4.PARAMETERS ( FROM MOTOR DATA)'!$G$21/'5.PERFORMANCE'!Q46/'1.MOTOR DATA'!$D$12*30/PI()</f>
        <v>275.02902642203753</v>
      </c>
      <c r="T46" s="52">
        <f t="shared" si="1"/>
        <v>51.841750135885576</v>
      </c>
    </row>
    <row r="47" spans="2:20" x14ac:dyDescent="0.3">
      <c r="B47" s="50">
        <v>1850</v>
      </c>
      <c r="C47" s="51">
        <f>('1.MOTOR DATA'!$D$12-B47)/'1.MOTOR DATA'!$D$12</f>
        <v>0.38333333333333336</v>
      </c>
      <c r="D47" s="51">
        <f>'1.MOTOR DATA'!$D$10/SQRT(('3.PARAMETERS (FROM TEST DATA)'!$D$7+'3.PARAMETERS (FROM TEST DATA)'!$D$17/C47)^2+('3.PARAMETERS (FROM TEST DATA)'!$D$14+'3.PARAMETERS (FROM TEST DATA)'!$D$15)^2)</f>
        <v>73.094030185411967</v>
      </c>
      <c r="E47" s="51">
        <f>3*D47^2*'3.PARAMETERS (FROM TEST DATA)'!$D$17/'5.PERFORMANCE'!C47/'1.MOTOR DATA'!$D$12*30/PI()</f>
        <v>66.004650819581329</v>
      </c>
      <c r="F47" s="52">
        <f t="shared" si="0"/>
        <v>12.787183110582635</v>
      </c>
      <c r="P47" s="50">
        <v>1850</v>
      </c>
      <c r="Q47" s="51">
        <f>('1.MOTOR DATA'!$D$12-P47)/'1.MOTOR DATA'!$D$12</f>
        <v>0.38333333333333336</v>
      </c>
      <c r="R47" s="51">
        <f>'1.MOTOR DATA'!$D$10/SQRT(('4.PARAMETERS ( FROM MOTOR DATA)'!$D$15+'4.PARAMETERS ( FROM MOTOR DATA)'!$G$21/Q47)^2+('4.PARAMETERS ( FROM MOTOR DATA)'!$G$27+'4.PARAMETERS ( FROM MOTOR DATA)'!$G$28)^2)</f>
        <v>137.65422336840516</v>
      </c>
      <c r="S47" s="51">
        <f>3*R47^2*'4.PARAMETERS ( FROM MOTOR DATA)'!$G$21/'5.PERFORMANCE'!Q47/'1.MOTOR DATA'!$D$12*30/PI()</f>
        <v>278.94518559471629</v>
      </c>
      <c r="T47" s="52">
        <f t="shared" si="1"/>
        <v>54.040482325480461</v>
      </c>
    </row>
    <row r="48" spans="2:20" x14ac:dyDescent="0.3">
      <c r="B48" s="50">
        <v>1900</v>
      </c>
      <c r="C48" s="51">
        <f>('1.MOTOR DATA'!$D$12-B48)/'1.MOTOR DATA'!$D$12</f>
        <v>0.36666666666666664</v>
      </c>
      <c r="D48" s="51">
        <f>'1.MOTOR DATA'!$D$10/SQRT(('3.PARAMETERS (FROM TEST DATA)'!$D$7+'3.PARAMETERS (FROM TEST DATA)'!$D$17/C48)^2+('3.PARAMETERS (FROM TEST DATA)'!$D$14+'3.PARAMETERS (FROM TEST DATA)'!$D$15)^2)</f>
        <v>72.860399059137151</v>
      </c>
      <c r="E48" s="51">
        <f>3*D48^2*'3.PARAMETERS (FROM TEST DATA)'!$D$17/'5.PERFORMANCE'!C48/'1.MOTOR DATA'!$D$12*30/PI()</f>
        <v>68.564445439656836</v>
      </c>
      <c r="F48" s="52">
        <f t="shared" si="0"/>
        <v>13.642098679076661</v>
      </c>
      <c r="P48" s="50">
        <v>1900</v>
      </c>
      <c r="Q48" s="51">
        <f>('1.MOTOR DATA'!$D$12-P48)/'1.MOTOR DATA'!$D$12</f>
        <v>0.36666666666666664</v>
      </c>
      <c r="R48" s="51">
        <f>'1.MOTOR DATA'!$D$10/SQRT(('4.PARAMETERS ( FROM MOTOR DATA)'!$D$15+'4.PARAMETERS ( FROM MOTOR DATA)'!$G$21/Q48)^2+('4.PARAMETERS ( FROM MOTOR DATA)'!$G$27+'4.PARAMETERS ( FROM MOTOR DATA)'!$G$28)^2)</f>
        <v>135.5161663531465</v>
      </c>
      <c r="S48" s="51">
        <f>3*R48^2*'4.PARAMETERS ( FROM MOTOR DATA)'!$G$21/'5.PERFORMANCE'!Q48/'1.MOTOR DATA'!$D$12*30/PI()</f>
        <v>282.63579228333202</v>
      </c>
      <c r="T48" s="52">
        <f t="shared" si="1"/>
        <v>56.23534681632696</v>
      </c>
    </row>
    <row r="49" spans="2:20" x14ac:dyDescent="0.3">
      <c r="B49" s="50">
        <v>1950</v>
      </c>
      <c r="C49" s="51">
        <f>('1.MOTOR DATA'!$D$12-B49)/'1.MOTOR DATA'!$D$12</f>
        <v>0.35</v>
      </c>
      <c r="D49" s="51">
        <f>'1.MOTOR DATA'!$D$10/SQRT(('3.PARAMETERS (FROM TEST DATA)'!$D$7+'3.PARAMETERS (FROM TEST DATA)'!$D$17/C49)^2+('3.PARAMETERS (FROM TEST DATA)'!$D$14+'3.PARAMETERS (FROM TEST DATA)'!$D$15)^2)</f>
        <v>72.596554940743061</v>
      </c>
      <c r="E49" s="51">
        <f>3*D49^2*'3.PARAMETERS (FROM TEST DATA)'!$D$17/'5.PERFORMANCE'!C49/'1.MOTOR DATA'!$D$12*30/PI()</f>
        <v>71.310139542922471</v>
      </c>
      <c r="F49" s="52">
        <f t="shared" si="0"/>
        <v>14.561781683443034</v>
      </c>
      <c r="P49" s="50">
        <v>1950</v>
      </c>
      <c r="Q49" s="51">
        <f>('1.MOTOR DATA'!$D$12-P49)/'1.MOTOR DATA'!$D$12</f>
        <v>0.35</v>
      </c>
      <c r="R49" s="51">
        <f>'1.MOTOR DATA'!$D$10/SQRT(('4.PARAMETERS ( FROM MOTOR DATA)'!$D$15+'4.PARAMETERS ( FROM MOTOR DATA)'!$G$21/Q49)^2+('4.PARAMETERS ( FROM MOTOR DATA)'!$G$27+'4.PARAMETERS ( FROM MOTOR DATA)'!$G$28)^2)</f>
        <v>133.1928064263227</v>
      </c>
      <c r="S49" s="51">
        <f>3*R49^2*'4.PARAMETERS ( FROM MOTOR DATA)'!$G$21/'5.PERFORMANCE'!Q49/'1.MOTOR DATA'!$D$12*30/PI()</f>
        <v>286.02886974644747</v>
      </c>
      <c r="T49" s="52">
        <f t="shared" si="1"/>
        <v>58.408102734152024</v>
      </c>
    </row>
    <row r="50" spans="2:20" x14ac:dyDescent="0.3">
      <c r="B50" s="50">
        <v>2000</v>
      </c>
      <c r="C50" s="51">
        <f>('1.MOTOR DATA'!$D$12-B50)/'1.MOTOR DATA'!$D$12</f>
        <v>0.33333333333333331</v>
      </c>
      <c r="D50" s="51">
        <f>'1.MOTOR DATA'!$D$10/SQRT(('3.PARAMETERS (FROM TEST DATA)'!$D$7+'3.PARAMETERS (FROM TEST DATA)'!$D$17/C50)^2+('3.PARAMETERS (FROM TEST DATA)'!$D$14+'3.PARAMETERS (FROM TEST DATA)'!$D$15)^2)</f>
        <v>72.29707001119705</v>
      </c>
      <c r="E50" s="51">
        <f>3*D50^2*'3.PARAMETERS (FROM TEST DATA)'!$D$17/'5.PERFORMANCE'!C50/'1.MOTOR DATA'!$D$12*30/PI()</f>
        <v>74.259146901063716</v>
      </c>
      <c r="F50" s="52">
        <f t="shared" si="0"/>
        <v>15.552799357748468</v>
      </c>
      <c r="P50" s="50">
        <v>2000</v>
      </c>
      <c r="Q50" s="51">
        <f>('1.MOTOR DATA'!$D$12-P50)/'1.MOTOR DATA'!$D$12</f>
        <v>0.33333333333333331</v>
      </c>
      <c r="R50" s="51">
        <f>'1.MOTOR DATA'!$D$10/SQRT(('4.PARAMETERS ( FROM MOTOR DATA)'!$D$15+'4.PARAMETERS ( FROM MOTOR DATA)'!$G$21/Q50)^2+('4.PARAMETERS ( FROM MOTOR DATA)'!$G$27+'4.PARAMETERS ( FROM MOTOR DATA)'!$G$28)^2)</f>
        <v>130.6649692551635</v>
      </c>
      <c r="S50" s="51">
        <f>3*R50^2*'4.PARAMETERS ( FROM MOTOR DATA)'!$G$21/'5.PERFORMANCE'!Q50/'1.MOTOR DATA'!$D$12*30/PI()</f>
        <v>289.03868366669741</v>
      </c>
      <c r="T50" s="52">
        <f t="shared" si="1"/>
        <v>60.536120347370712</v>
      </c>
    </row>
    <row r="51" spans="2:20" x14ac:dyDescent="0.3">
      <c r="B51" s="50">
        <v>2050</v>
      </c>
      <c r="C51" s="51">
        <f>('1.MOTOR DATA'!$D$12-B51)/'1.MOTOR DATA'!$D$12</f>
        <v>0.31666666666666665</v>
      </c>
      <c r="D51" s="51">
        <f>'1.MOTOR DATA'!$D$10/SQRT(('3.PARAMETERS (FROM TEST DATA)'!$D$7+'3.PARAMETERS (FROM TEST DATA)'!$D$17/C51)^2+('3.PARAMETERS (FROM TEST DATA)'!$D$14+'3.PARAMETERS (FROM TEST DATA)'!$D$15)^2)</f>
        <v>71.955263448752618</v>
      </c>
      <c r="E51" s="51">
        <f>3*D51^2*'3.PARAMETERS (FROM TEST DATA)'!$D$17/'5.PERFORMANCE'!C51/'1.MOTOR DATA'!$D$12*30/PI()</f>
        <v>77.430148408546145</v>
      </c>
      <c r="F51" s="52">
        <f t="shared" si="0"/>
        <v>16.622355669454823</v>
      </c>
      <c r="P51" s="50">
        <v>2050</v>
      </c>
      <c r="Q51" s="51">
        <f>('1.MOTOR DATA'!$D$12-P51)/'1.MOTOR DATA'!$D$12</f>
        <v>0.31666666666666665</v>
      </c>
      <c r="R51" s="51">
        <f>'1.MOTOR DATA'!$D$10/SQRT(('4.PARAMETERS ( FROM MOTOR DATA)'!$D$15+'4.PARAMETERS ( FROM MOTOR DATA)'!$G$21/Q51)^2+('4.PARAMETERS ( FROM MOTOR DATA)'!$G$27+'4.PARAMETERS ( FROM MOTOR DATA)'!$G$28)^2)</f>
        <v>127.91152418585669</v>
      </c>
      <c r="S51" s="51">
        <f>3*R51^2*'4.PARAMETERS ( FROM MOTOR DATA)'!$G$21/'5.PERFORMANCE'!Q51/'1.MOTOR DATA'!$D$12*30/PI()</f>
        <v>291.56364583491444</v>
      </c>
      <c r="T51" s="52">
        <f t="shared" si="1"/>
        <v>62.591570866936273</v>
      </c>
    </row>
    <row r="52" spans="2:20" x14ac:dyDescent="0.3">
      <c r="B52" s="50">
        <v>2100</v>
      </c>
      <c r="C52" s="51">
        <f>('1.MOTOR DATA'!$D$12-B52)/'1.MOTOR DATA'!$D$12</f>
        <v>0.3</v>
      </c>
      <c r="D52" s="51">
        <f>'1.MOTOR DATA'!$D$10/SQRT(('3.PARAMETERS (FROM TEST DATA)'!$D$7+'3.PARAMETERS (FROM TEST DATA)'!$D$17/C52)^2+('3.PARAMETERS (FROM TEST DATA)'!$D$14+'3.PARAMETERS (FROM TEST DATA)'!$D$15)^2)</f>
        <v>71.562847569811595</v>
      </c>
      <c r="E52" s="51">
        <f>3*D52^2*'3.PARAMETERS (FROM TEST DATA)'!$D$17/'5.PERFORMANCE'!C52/'1.MOTOR DATA'!$D$12*30/PI()</f>
        <v>80.842787346452567</v>
      </c>
      <c r="F52" s="52">
        <f t="shared" si="0"/>
        <v>17.778257477633613</v>
      </c>
      <c r="P52" s="50">
        <v>2100</v>
      </c>
      <c r="Q52" s="51">
        <f>('1.MOTOR DATA'!$D$12-P52)/'1.MOTOR DATA'!$D$12</f>
        <v>0.3</v>
      </c>
      <c r="R52" s="51">
        <f>'1.MOTOR DATA'!$D$10/SQRT(('4.PARAMETERS ( FROM MOTOR DATA)'!$D$15+'4.PARAMETERS ( FROM MOTOR DATA)'!$G$21/Q52)^2+('4.PARAMETERS ( FROM MOTOR DATA)'!$G$27+'4.PARAMETERS ( FROM MOTOR DATA)'!$G$28)^2)</f>
        <v>124.90928440268215</v>
      </c>
      <c r="S52" s="51">
        <f>3*R52^2*'4.PARAMETERS ( FROM MOTOR DATA)'!$G$21/'5.PERFORMANCE'!Q52/'1.MOTOR DATA'!$D$12*30/PI()</f>
        <v>293.48408859031724</v>
      </c>
      <c r="T52" s="52">
        <f t="shared" si="1"/>
        <v>64.540521966258567</v>
      </c>
    </row>
    <row r="53" spans="2:20" x14ac:dyDescent="0.3">
      <c r="B53" s="50">
        <v>2150</v>
      </c>
      <c r="C53" s="51">
        <f>('1.MOTOR DATA'!$D$12-B53)/'1.MOTOR DATA'!$D$12</f>
        <v>0.28333333333333333</v>
      </c>
      <c r="D53" s="51">
        <f>'1.MOTOR DATA'!$D$10/SQRT(('3.PARAMETERS (FROM TEST DATA)'!$D$7+'3.PARAMETERS (FROM TEST DATA)'!$D$17/C53)^2+('3.PARAMETERS (FROM TEST DATA)'!$D$14+'3.PARAMETERS (FROM TEST DATA)'!$D$15)^2)</f>
        <v>71.109456226326628</v>
      </c>
      <c r="E53" s="51">
        <f>3*D53^2*'3.PARAMETERS (FROM TEST DATA)'!$D$17/'5.PERFORMANCE'!C53/'1.MOTOR DATA'!$D$12*30/PI()</f>
        <v>84.517054146445105</v>
      </c>
      <c r="F53" s="52">
        <f t="shared" si="0"/>
        <v>19.028801209349126</v>
      </c>
      <c r="P53" s="50">
        <v>2150</v>
      </c>
      <c r="Q53" s="51">
        <f>('1.MOTOR DATA'!$D$12-P53)/'1.MOTOR DATA'!$D$12</f>
        <v>0.28333333333333333</v>
      </c>
      <c r="R53" s="51">
        <f>'1.MOTOR DATA'!$D$10/SQRT(('4.PARAMETERS ( FROM MOTOR DATA)'!$D$15+'4.PARAMETERS ( FROM MOTOR DATA)'!$G$21/Q53)^2+('4.PARAMETERS ( FROM MOTOR DATA)'!$G$27+'4.PARAMETERS ( FROM MOTOR DATA)'!$G$28)^2)</f>
        <v>121.63295052117965</v>
      </c>
      <c r="S53" s="51">
        <f>3*R53^2*'4.PARAMETERS ( FROM MOTOR DATA)'!$G$21/'5.PERFORMANCE'!Q53/'1.MOTOR DATA'!$D$12*30/PI()</f>
        <v>294.66000194928938</v>
      </c>
      <c r="T53" s="52">
        <f t="shared" si="1"/>
        <v>66.341954982529316</v>
      </c>
    </row>
    <row r="54" spans="2:20" x14ac:dyDescent="0.3">
      <c r="B54" s="50">
        <v>2200</v>
      </c>
      <c r="C54" s="51">
        <f>('1.MOTOR DATA'!$D$12-B54)/'1.MOTOR DATA'!$D$12</f>
        <v>0.26666666666666666</v>
      </c>
      <c r="D54" s="51">
        <f>'1.MOTOR DATA'!$D$10/SQRT(('3.PARAMETERS (FROM TEST DATA)'!$D$7+'3.PARAMETERS (FROM TEST DATA)'!$D$17/C54)^2+('3.PARAMETERS (FROM TEST DATA)'!$D$14+'3.PARAMETERS (FROM TEST DATA)'!$D$15)^2)</f>
        <v>70.582010895782972</v>
      </c>
      <c r="E54" s="51">
        <f>3*D54^2*'3.PARAMETERS (FROM TEST DATA)'!$D$17/'5.PERFORMANCE'!C54/'1.MOTOR DATA'!$D$12*30/PI()</f>
        <v>88.472159790584357</v>
      </c>
      <c r="F54" s="52">
        <f t="shared" si="0"/>
        <v>20.382522397990286</v>
      </c>
      <c r="P54" s="50">
        <v>2200</v>
      </c>
      <c r="Q54" s="51">
        <f>('1.MOTOR DATA'!$D$12-P54)/'1.MOTOR DATA'!$D$12</f>
        <v>0.26666666666666666</v>
      </c>
      <c r="R54" s="51">
        <f>'1.MOTOR DATA'!$D$10/SQRT(('4.PARAMETERS ( FROM MOTOR DATA)'!$D$15+'4.PARAMETERS ( FROM MOTOR DATA)'!$G$21/Q54)^2+('4.PARAMETERS ( FROM MOTOR DATA)'!$G$27+'4.PARAMETERS ( FROM MOTOR DATA)'!$G$28)^2)</f>
        <v>118.05512170566533</v>
      </c>
      <c r="S54" s="51">
        <f>3*R54^2*'4.PARAMETERS ( FROM MOTOR DATA)'!$G$21/'5.PERFORMANCE'!Q54/'1.MOTOR DATA'!$D$12*30/PI()</f>
        <v>294.92888505938481</v>
      </c>
      <c r="T54" s="52">
        <f t="shared" si="1"/>
        <v>67.946737366492727</v>
      </c>
    </row>
    <row r="55" spans="2:20" x14ac:dyDescent="0.3">
      <c r="B55" s="50">
        <v>2250</v>
      </c>
      <c r="C55" s="51">
        <f>('1.MOTOR DATA'!$D$12-B55)/'1.MOTOR DATA'!$D$12</f>
        <v>0.25</v>
      </c>
      <c r="D55" s="51">
        <f>'1.MOTOR DATA'!$D$10/SQRT(('3.PARAMETERS (FROM TEST DATA)'!$D$7+'3.PARAMETERS (FROM TEST DATA)'!$D$17/C55)^2+('3.PARAMETERS (FROM TEST DATA)'!$D$14+'3.PARAMETERS (FROM TEST DATA)'!$D$15)^2)</f>
        <v>69.963861518302778</v>
      </c>
      <c r="E55" s="51">
        <f>3*D55^2*'3.PARAMETERS (FROM TEST DATA)'!$D$17/'5.PERFORMANCE'!C55/'1.MOTOR DATA'!$D$12*30/PI()</f>
        <v>92.724572850944995</v>
      </c>
      <c r="F55" s="52">
        <f t="shared" si="0"/>
        <v>21.847712765683529</v>
      </c>
      <c r="P55" s="50">
        <v>2250</v>
      </c>
      <c r="Q55" s="51">
        <f>('1.MOTOR DATA'!$D$12-P55)/'1.MOTOR DATA'!$D$12</f>
        <v>0.25</v>
      </c>
      <c r="R55" s="51">
        <f>'1.MOTOR DATA'!$D$10/SQRT(('4.PARAMETERS ( FROM MOTOR DATA)'!$D$15+'4.PARAMETERS ( FROM MOTOR DATA)'!$G$21/Q55)^2+('4.PARAMETERS ( FROM MOTOR DATA)'!$G$27+'4.PARAMETERS ( FROM MOTOR DATA)'!$G$28)^2)</f>
        <v>114.14640598895443</v>
      </c>
      <c r="S55" s="51">
        <f>3*R55^2*'4.PARAMETERS ( FROM MOTOR DATA)'!$G$21/'5.PERFORMANCE'!Q55/'1.MOTOR DATA'!$D$12*30/PI()</f>
        <v>294.10394486833195</v>
      </c>
      <c r="T55" s="52">
        <f t="shared" si="1"/>
        <v>69.296609444259687</v>
      </c>
    </row>
    <row r="56" spans="2:20" x14ac:dyDescent="0.3">
      <c r="B56" s="50">
        <v>2300</v>
      </c>
      <c r="C56" s="51">
        <f>('1.MOTOR DATA'!$D$12-B56)/'1.MOTOR DATA'!$D$12</f>
        <v>0.23333333333333334</v>
      </c>
      <c r="D56" s="51">
        <f>'1.MOTOR DATA'!$D$10/SQRT(('3.PARAMETERS (FROM TEST DATA)'!$D$7+'3.PARAMETERS (FROM TEST DATA)'!$D$17/C56)^2+('3.PARAMETERS (FROM TEST DATA)'!$D$14+'3.PARAMETERS (FROM TEST DATA)'!$D$15)^2)</f>
        <v>69.233613078275823</v>
      </c>
      <c r="E56" s="51">
        <f>3*D56^2*'3.PARAMETERS (FROM TEST DATA)'!$D$17/'5.PERFORMANCE'!C56/'1.MOTOR DATA'!$D$12*30/PI()</f>
        <v>97.284693504991225</v>
      </c>
      <c r="F56" s="52">
        <f t="shared" si="0"/>
        <v>23.431547345687825</v>
      </c>
      <c r="P56" s="50">
        <v>2300</v>
      </c>
      <c r="Q56" s="51">
        <f>('1.MOTOR DATA'!$D$12-P56)/'1.MOTOR DATA'!$D$12</f>
        <v>0.23333333333333334</v>
      </c>
      <c r="R56" s="51">
        <f>'1.MOTOR DATA'!$D$10/SQRT(('4.PARAMETERS ( FROM MOTOR DATA)'!$D$15+'4.PARAMETERS ( FROM MOTOR DATA)'!$G$21/Q56)^2+('4.PARAMETERS ( FROM MOTOR DATA)'!$G$27+'4.PARAMETERS ( FROM MOTOR DATA)'!$G$28)^2)</f>
        <v>109.87567013214847</v>
      </c>
      <c r="S56" s="51">
        <f>3*R56^2*'4.PARAMETERS ( FROM MOTOR DATA)'!$G$21/'5.PERFORMANCE'!Q56/'1.MOTOR DATA'!$D$12*30/PI()</f>
        <v>291.97298047871874</v>
      </c>
      <c r="T56" s="52">
        <f t="shared" si="1"/>
        <v>70.323279739763848</v>
      </c>
    </row>
    <row r="57" spans="2:20" x14ac:dyDescent="0.3">
      <c r="B57" s="50">
        <v>2350</v>
      </c>
      <c r="C57" s="51">
        <f>('1.MOTOR DATA'!$D$12-B57)/'1.MOTOR DATA'!$D$12</f>
        <v>0.21666666666666667</v>
      </c>
      <c r="D57" s="51">
        <f>'1.MOTOR DATA'!$D$10/SQRT(('3.PARAMETERS (FROM TEST DATA)'!$D$7+'3.PARAMETERS (FROM TEST DATA)'!$D$17/C57)^2+('3.PARAMETERS (FROM TEST DATA)'!$D$14+'3.PARAMETERS (FROM TEST DATA)'!$D$15)^2)</f>
        <v>68.363512574118232</v>
      </c>
      <c r="E57" s="51">
        <f>3*D57^2*'3.PARAMETERS (FROM TEST DATA)'!$D$17/'5.PERFORMANCE'!C57/'1.MOTOR DATA'!$D$12*30/PI()</f>
        <v>102.15131064272119</v>
      </c>
      <c r="F57" s="52">
        <f t="shared" si="0"/>
        <v>25.138561553796436</v>
      </c>
      <c r="P57" s="50">
        <v>2350</v>
      </c>
      <c r="Q57" s="51">
        <f>('1.MOTOR DATA'!$D$12-P57)/'1.MOTOR DATA'!$D$12</f>
        <v>0.21666666666666667</v>
      </c>
      <c r="R57" s="51">
        <f>'1.MOTOR DATA'!$D$10/SQRT(('4.PARAMETERS ( FROM MOTOR DATA)'!$D$15+'4.PARAMETERS ( FROM MOTOR DATA)'!$G$21/Q57)^2+('4.PARAMETERS ( FROM MOTOR DATA)'!$G$27+'4.PARAMETERS ( FROM MOTOR DATA)'!$G$28)^2)</f>
        <v>105.21047844897055</v>
      </c>
      <c r="S57" s="51">
        <f>3*R57^2*'4.PARAMETERS ( FROM MOTOR DATA)'!$G$21/'5.PERFORMANCE'!Q57/'1.MOTOR DATA'!$D$12*30/PI()</f>
        <v>288.29842115142287</v>
      </c>
      <c r="T57" s="52">
        <f t="shared" si="1"/>
        <v>70.947769151249645</v>
      </c>
    </row>
    <row r="58" spans="2:20" x14ac:dyDescent="0.3">
      <c r="B58" s="50">
        <v>2400</v>
      </c>
      <c r="C58" s="51">
        <f>('1.MOTOR DATA'!$D$12-B58)/'1.MOTOR DATA'!$D$12</f>
        <v>0.2</v>
      </c>
      <c r="D58" s="51">
        <f>'1.MOTOR DATA'!$D$10/SQRT(('3.PARAMETERS (FROM TEST DATA)'!$D$7+'3.PARAMETERS (FROM TEST DATA)'!$D$17/C58)^2+('3.PARAMETERS (FROM TEST DATA)'!$D$14+'3.PARAMETERS (FROM TEST DATA)'!$D$15)^2)</f>
        <v>67.31722199696199</v>
      </c>
      <c r="E58" s="51">
        <f>3*D58^2*'3.PARAMETERS (FROM TEST DATA)'!$D$17/'5.PERFORMANCE'!C58/'1.MOTOR DATA'!$D$12*30/PI()</f>
        <v>107.30246091596335</v>
      </c>
      <c r="F58" s="52">
        <f t="shared" si="0"/>
        <v>26.968049834055709</v>
      </c>
      <c r="P58" s="50">
        <v>2400</v>
      </c>
      <c r="Q58" s="51">
        <f>('1.MOTOR DATA'!$D$12-P58)/'1.MOTOR DATA'!$D$12</f>
        <v>0.2</v>
      </c>
      <c r="R58" s="51">
        <f>'1.MOTOR DATA'!$D$10/SQRT(('4.PARAMETERS ( FROM MOTOR DATA)'!$D$15+'4.PARAMETERS ( FROM MOTOR DATA)'!$G$21/Q58)^2+('4.PARAMETERS ( FROM MOTOR DATA)'!$G$27+'4.PARAMETERS ( FROM MOTOR DATA)'!$G$28)^2)</f>
        <v>100.11777821898494</v>
      </c>
      <c r="S58" s="51">
        <f>3*R58^2*'4.PARAMETERS ( FROM MOTOR DATA)'!$G$21/'5.PERFORMANCE'!Q58/'1.MOTOR DATA'!$D$12*30/PI()</f>
        <v>282.81913246364439</v>
      </c>
      <c r="T58" s="52">
        <f t="shared" si="1"/>
        <v>71.0802007073939</v>
      </c>
    </row>
    <row r="59" spans="2:20" x14ac:dyDescent="0.3">
      <c r="B59" s="50">
        <v>2450</v>
      </c>
      <c r="C59" s="51">
        <f>('1.MOTOR DATA'!$D$12-B59)/'1.MOTOR DATA'!$D$12</f>
        <v>0.18333333333333332</v>
      </c>
      <c r="D59" s="51">
        <f>'1.MOTOR DATA'!$D$10/SQRT(('3.PARAMETERS (FROM TEST DATA)'!$D$7+'3.PARAMETERS (FROM TEST DATA)'!$D$17/C59)^2+('3.PARAMETERS (FROM TEST DATA)'!$D$14+'3.PARAMETERS (FROM TEST DATA)'!$D$15)^2)</f>
        <v>66.046741434164446</v>
      </c>
      <c r="E59" s="51">
        <f>3*D59^2*'3.PARAMETERS (FROM TEST DATA)'!$D$17/'5.PERFORMANCE'!C59/'1.MOTOR DATA'!$D$12*30/PI()</f>
        <v>112.6804735321174</v>
      </c>
      <c r="F59" s="52">
        <f t="shared" si="0"/>
        <v>28.909685407874065</v>
      </c>
      <c r="P59" s="50">
        <v>2450</v>
      </c>
      <c r="Q59" s="51">
        <f>('1.MOTOR DATA'!$D$12-P59)/'1.MOTOR DATA'!$D$12</f>
        <v>0.18333333333333332</v>
      </c>
      <c r="R59" s="51">
        <f>'1.MOTOR DATA'!$D$10/SQRT(('4.PARAMETERS ( FROM MOTOR DATA)'!$D$15+'4.PARAMETERS ( FROM MOTOR DATA)'!$G$21/Q59)^2+('4.PARAMETERS ( FROM MOTOR DATA)'!$G$27+'4.PARAMETERS ( FROM MOTOR DATA)'!$G$28)^2)</f>
        <v>94.564894356134516</v>
      </c>
      <c r="S59" s="51">
        <f>3*R59^2*'4.PARAMETERS ( FROM MOTOR DATA)'!$G$21/'5.PERFORMANCE'!Q59/'1.MOTOR DATA'!$D$12*30/PI()</f>
        <v>275.2547507749195</v>
      </c>
      <c r="T59" s="52">
        <f t="shared" si="1"/>
        <v>70.620294736847754</v>
      </c>
    </row>
    <row r="60" spans="2:20" x14ac:dyDescent="0.3">
      <c r="B60" s="50">
        <v>2500</v>
      </c>
      <c r="C60" s="51">
        <f>('1.MOTOR DATA'!$D$12-B60)/'1.MOTOR DATA'!$D$12</f>
        <v>0.16666666666666666</v>
      </c>
      <c r="D60" s="51">
        <f>'1.MOTOR DATA'!$D$10/SQRT(('3.PARAMETERS (FROM TEST DATA)'!$D$7+'3.PARAMETERS (FROM TEST DATA)'!$D$17/C60)^2+('3.PARAMETERS (FROM TEST DATA)'!$D$14+'3.PARAMETERS (FROM TEST DATA)'!$D$15)^2)</f>
        <v>64.48818162865669</v>
      </c>
      <c r="E60" s="51">
        <f>3*D60^2*'3.PARAMETERS (FROM TEST DATA)'!$D$17/'5.PERFORMANCE'!C60/'1.MOTOR DATA'!$D$12*30/PI()</f>
        <v>118.16771020298484</v>
      </c>
      <c r="F60" s="52">
        <f t="shared" si="0"/>
        <v>30.936234188768733</v>
      </c>
      <c r="P60" s="50">
        <v>2500</v>
      </c>
      <c r="Q60" s="51">
        <f>('1.MOTOR DATA'!$D$12-P60)/'1.MOTOR DATA'!$D$12</f>
        <v>0.16666666666666666</v>
      </c>
      <c r="R60" s="51">
        <f>'1.MOTOR DATA'!$D$10/SQRT(('4.PARAMETERS ( FROM MOTOR DATA)'!$D$15+'4.PARAMETERS ( FROM MOTOR DATA)'!$G$21/Q60)^2+('4.PARAMETERS ( FROM MOTOR DATA)'!$G$27+'4.PARAMETERS ( FROM MOTOR DATA)'!$G$28)^2)</f>
        <v>88.520894388254689</v>
      </c>
      <c r="S60" s="51">
        <f>3*R60^2*'4.PARAMETERS ( FROM MOTOR DATA)'!$G$21/'5.PERFORMANCE'!Q60/'1.MOTOR DATA'!$D$12*30/PI()</f>
        <v>265.3134162053293</v>
      </c>
      <c r="T60" s="52">
        <f t="shared" si="1"/>
        <v>69.458889937456149</v>
      </c>
    </row>
    <row r="61" spans="2:20" x14ac:dyDescent="0.3">
      <c r="B61" s="50">
        <v>2550</v>
      </c>
      <c r="C61" s="51">
        <f>('1.MOTOR DATA'!$D$12-B61)/'1.MOTOR DATA'!$D$12</f>
        <v>0.15</v>
      </c>
      <c r="D61" s="51">
        <f>'1.MOTOR DATA'!$D$10/SQRT(('3.PARAMETERS (FROM TEST DATA)'!$D$7+'3.PARAMETERS (FROM TEST DATA)'!$D$17/C61)^2+('3.PARAMETERS (FROM TEST DATA)'!$D$14+'3.PARAMETERS (FROM TEST DATA)'!$D$15)^2)</f>
        <v>62.556051915052713</v>
      </c>
      <c r="E61" s="51">
        <f>3*D61^2*'3.PARAMETERS (FROM TEST DATA)'!$D$17/'5.PERFORMANCE'!C61/'1.MOTOR DATA'!$D$12*30/PI()</f>
        <v>123.54771305950871</v>
      </c>
      <c r="F61" s="52">
        <f t="shared" si="0"/>
        <v>32.991609955823648</v>
      </c>
      <c r="P61" s="50">
        <v>2550</v>
      </c>
      <c r="Q61" s="51">
        <f>('1.MOTOR DATA'!$D$12-P61)/'1.MOTOR DATA'!$D$12</f>
        <v>0.15</v>
      </c>
      <c r="R61" s="51">
        <f>'1.MOTOR DATA'!$D$10/SQRT(('4.PARAMETERS ( FROM MOTOR DATA)'!$D$15+'4.PARAMETERS ( FROM MOTOR DATA)'!$G$21/Q61)^2+('4.PARAMETERS ( FROM MOTOR DATA)'!$G$27+'4.PARAMETERS ( FROM MOTOR DATA)'!$G$28)^2)</f>
        <v>81.958371727477285</v>
      </c>
      <c r="S61" s="51">
        <f>3*R61^2*'4.PARAMETERS ( FROM MOTOR DATA)'!$G$21/'5.PERFORMANCE'!Q61/'1.MOTOR DATA'!$D$12*30/PI()</f>
        <v>252.70379209757689</v>
      </c>
      <c r="T61" s="52">
        <f t="shared" si="1"/>
        <v>67.480852026982546</v>
      </c>
    </row>
    <row r="62" spans="2:20" x14ac:dyDescent="0.3">
      <c r="B62" s="50">
        <v>2600</v>
      </c>
      <c r="C62" s="51">
        <f>('1.MOTOR DATA'!$D$12-B62)/'1.MOTOR DATA'!$D$12</f>
        <v>0.13333333333333333</v>
      </c>
      <c r="D62" s="51">
        <f>'1.MOTOR DATA'!$D$10/SQRT(('3.PARAMETERS (FROM TEST DATA)'!$D$7+'3.PARAMETERS (FROM TEST DATA)'!$D$17/C62)^2+('3.PARAMETERS (FROM TEST DATA)'!$D$14+'3.PARAMETERS (FROM TEST DATA)'!$D$15)^2)</f>
        <v>60.135826395888671</v>
      </c>
      <c r="E62" s="51">
        <f>3*D62^2*'3.PARAMETERS (FROM TEST DATA)'!$D$17/'5.PERFORMANCE'!C62/'1.MOTOR DATA'!$D$12*30/PI()</f>
        <v>128.44438906749113</v>
      </c>
      <c r="F62" s="52">
        <f t="shared" si="0"/>
        <v>34.971728921069136</v>
      </c>
      <c r="P62" s="50">
        <v>2600</v>
      </c>
      <c r="Q62" s="51">
        <f>('1.MOTOR DATA'!$D$12-P62)/'1.MOTOR DATA'!$D$12</f>
        <v>0.13333333333333333</v>
      </c>
      <c r="R62" s="51">
        <f>'1.MOTOR DATA'!$D$10/SQRT(('4.PARAMETERS ( FROM MOTOR DATA)'!$D$15+'4.PARAMETERS ( FROM MOTOR DATA)'!$G$21/Q62)^2+('4.PARAMETERS ( FROM MOTOR DATA)'!$G$27+'4.PARAMETERS ( FROM MOTOR DATA)'!$G$28)^2)</f>
        <v>74.855664882669373</v>
      </c>
      <c r="S62" s="51">
        <f>3*R62^2*'4.PARAMETERS ( FROM MOTOR DATA)'!$G$21/'5.PERFORMANCE'!Q62/'1.MOTOR DATA'!$D$12*30/PI()</f>
        <v>237.15210429103411</v>
      </c>
      <c r="T62" s="52">
        <f t="shared" si="1"/>
        <v>64.569726747419679</v>
      </c>
    </row>
    <row r="63" spans="2:20" x14ac:dyDescent="0.3">
      <c r="B63" s="50">
        <v>2650</v>
      </c>
      <c r="C63" s="51">
        <f>('1.MOTOR DATA'!$D$12-B63)/'1.MOTOR DATA'!$D$12</f>
        <v>0.11666666666666667</v>
      </c>
      <c r="D63" s="51">
        <f>'1.MOTOR DATA'!$D$10/SQRT(('3.PARAMETERS (FROM TEST DATA)'!$D$7+'3.PARAMETERS (FROM TEST DATA)'!$D$17/C63)^2+('3.PARAMETERS (FROM TEST DATA)'!$D$14+'3.PARAMETERS (FROM TEST DATA)'!$D$15)^2)</f>
        <v>57.075025699078807</v>
      </c>
      <c r="E63" s="51">
        <f>3*D63^2*'3.PARAMETERS (FROM TEST DATA)'!$D$17/'5.PERFORMANCE'!C63/'1.MOTOR DATA'!$D$12*30/PI()</f>
        <v>132.2308375685808</v>
      </c>
      <c r="F63" s="52">
        <f t="shared" si="0"/>
        <v>36.695029463040612</v>
      </c>
      <c r="P63" s="50">
        <v>2650</v>
      </c>
      <c r="Q63" s="51">
        <f>('1.MOTOR DATA'!$D$12-P63)/'1.MOTOR DATA'!$D$12</f>
        <v>0.11666666666666667</v>
      </c>
      <c r="R63" s="51">
        <f>'1.MOTOR DATA'!$D$10/SQRT(('4.PARAMETERS ( FROM MOTOR DATA)'!$D$15+'4.PARAMETERS ( FROM MOTOR DATA)'!$G$21/Q63)^2+('4.PARAMETERS ( FROM MOTOR DATA)'!$G$27+'4.PARAMETERS ( FROM MOTOR DATA)'!$G$28)^2)</f>
        <v>67.199477053977844</v>
      </c>
      <c r="S63" s="51">
        <f>3*R63^2*'4.PARAMETERS ( FROM MOTOR DATA)'!$G$21/'5.PERFORMANCE'!Q63/'1.MOTOR DATA'!$D$12*30/PI()</f>
        <v>218.42451090932803</v>
      </c>
      <c r="T63" s="52">
        <f t="shared" si="1"/>
        <v>60.614407430574154</v>
      </c>
    </row>
    <row r="64" spans="2:20" x14ac:dyDescent="0.3">
      <c r="B64" s="50">
        <v>2700</v>
      </c>
      <c r="C64" s="51">
        <f>('1.MOTOR DATA'!$D$12-B64)/'1.MOTOR DATA'!$D$12</f>
        <v>0.1</v>
      </c>
      <c r="D64" s="51">
        <f>'1.MOTOR DATA'!$D$10/SQRT(('3.PARAMETERS (FROM TEST DATA)'!$D$7+'3.PARAMETERS (FROM TEST DATA)'!$D$17/C64)^2+('3.PARAMETERS (FROM TEST DATA)'!$D$14+'3.PARAMETERS (FROM TEST DATA)'!$D$15)^2)</f>
        <v>53.174452573821341</v>
      </c>
      <c r="E64" s="51">
        <f>3*D64^2*'3.PARAMETERS (FROM TEST DATA)'!$D$17/'5.PERFORMANCE'!C64/'1.MOTOR DATA'!$D$12*30/PI()</f>
        <v>133.9039419333416</v>
      </c>
      <c r="F64" s="52">
        <f t="shared" si="0"/>
        <v>37.860447623805022</v>
      </c>
      <c r="P64" s="50">
        <v>2700</v>
      </c>
      <c r="Q64" s="51">
        <f>('1.MOTOR DATA'!$D$12-P64)/'1.MOTOR DATA'!$D$12</f>
        <v>0.1</v>
      </c>
      <c r="R64" s="51">
        <f>'1.MOTOR DATA'!$D$10/SQRT(('4.PARAMETERS ( FROM MOTOR DATA)'!$D$15+'4.PARAMETERS ( FROM MOTOR DATA)'!$G$21/Q64)^2+('4.PARAMETERS ( FROM MOTOR DATA)'!$G$27+'4.PARAMETERS ( FROM MOTOR DATA)'!$G$28)^2)</f>
        <v>58.987781266878805</v>
      </c>
      <c r="S64" s="51">
        <f>3*R64^2*'4.PARAMETERS ( FROM MOTOR DATA)'!$G$21/'5.PERFORMANCE'!Q64/'1.MOTOR DATA'!$D$12*30/PI()</f>
        <v>196.35433648874545</v>
      </c>
      <c r="T64" s="52">
        <f t="shared" si="1"/>
        <v>55.517880691218679</v>
      </c>
    </row>
    <row r="65" spans="1:20" x14ac:dyDescent="0.3">
      <c r="B65" s="50">
        <v>2750</v>
      </c>
      <c r="C65" s="51">
        <f>('1.MOTOR DATA'!$D$12-B65)/'1.MOTOR DATA'!$D$12</f>
        <v>8.3333333333333329E-2</v>
      </c>
      <c r="D65" s="51">
        <f>'1.MOTOR DATA'!$D$10/SQRT(('3.PARAMETERS (FROM TEST DATA)'!$D$7+'3.PARAMETERS (FROM TEST DATA)'!$D$17/C65)^2+('3.PARAMETERS (FROM TEST DATA)'!$D$14+'3.PARAMETERS (FROM TEST DATA)'!$D$15)^2)</f>
        <v>48.184574997504548</v>
      </c>
      <c r="E65" s="51">
        <f>3*D65^2*'3.PARAMETERS (FROM TEST DATA)'!$D$17/'5.PERFORMANCE'!C65/'1.MOTOR DATA'!$D$12*30/PI()</f>
        <v>131.94247261397172</v>
      </c>
      <c r="F65" s="52">
        <f t="shared" si="0"/>
        <v>37.996704410548219</v>
      </c>
      <c r="P65" s="50">
        <v>2750</v>
      </c>
      <c r="Q65" s="51">
        <f>('1.MOTOR DATA'!$D$12-P65)/'1.MOTOR DATA'!$D$12</f>
        <v>8.3333333333333329E-2</v>
      </c>
      <c r="R65" s="51">
        <f>'1.MOTOR DATA'!$D$10/SQRT(('4.PARAMETERS ( FROM MOTOR DATA)'!$D$15+'4.PARAMETERS ( FROM MOTOR DATA)'!$G$21/Q65)^2+('4.PARAMETERS ( FROM MOTOR DATA)'!$G$27+'4.PARAMETERS ( FROM MOTOR DATA)'!$G$28)^2)</f>
        <v>50.232793602147702</v>
      </c>
      <c r="S65" s="51">
        <f>3*R65^2*'4.PARAMETERS ( FROM MOTOR DATA)'!$G$21/'5.PERFORMANCE'!Q65/'1.MOTOR DATA'!$D$12*30/PI()</f>
        <v>170.87254322964679</v>
      </c>
      <c r="T65" s="52">
        <f t="shared" si="1"/>
        <v>49.207759930125754</v>
      </c>
    </row>
    <row r="66" spans="1:20" x14ac:dyDescent="0.3">
      <c r="B66" s="50">
        <v>2800</v>
      </c>
      <c r="C66" s="51">
        <f>('1.MOTOR DATA'!$D$12-B66)/'1.MOTOR DATA'!$D$12</f>
        <v>6.6666666666666666E-2</v>
      </c>
      <c r="D66" s="51">
        <f>'1.MOTOR DATA'!$D$10/SQRT(('3.PARAMETERS (FROM TEST DATA)'!$D$7+'3.PARAMETERS (FROM TEST DATA)'!$D$17/C66)^2+('3.PARAMETERS (FROM TEST DATA)'!$D$14+'3.PARAMETERS (FROM TEST DATA)'!$D$15)^2)</f>
        <v>41.818657606229884</v>
      </c>
      <c r="E66" s="51">
        <f>3*D66^2*'3.PARAMETERS (FROM TEST DATA)'!$D$17/'5.PERFORMANCE'!C66/'1.MOTOR DATA'!$D$12*30/PI()</f>
        <v>124.22778492309162</v>
      </c>
      <c r="F66" s="52">
        <f t="shared" si="0"/>
        <v>36.42548900537097</v>
      </c>
      <c r="P66" s="50">
        <v>2800</v>
      </c>
      <c r="Q66" s="51">
        <f>('1.MOTOR DATA'!$D$12-P66)/'1.MOTOR DATA'!$D$12</f>
        <v>6.6666666666666666E-2</v>
      </c>
      <c r="R66" s="51">
        <f>'1.MOTOR DATA'!$D$10/SQRT(('4.PARAMETERS ( FROM MOTOR DATA)'!$D$15+'4.PARAMETERS ( FROM MOTOR DATA)'!$G$21/Q66)^2+('4.PARAMETERS ( FROM MOTOR DATA)'!$G$27+'4.PARAMETERS ( FROM MOTOR DATA)'!$G$28)^2)</f>
        <v>40.96368393119851</v>
      </c>
      <c r="S66" s="51">
        <f>3*R66^2*'4.PARAMETERS ( FROM MOTOR DATA)'!$G$21/'5.PERFORMANCE'!Q66/'1.MOTOR DATA'!$D$12*30/PI()</f>
        <v>142.03835924454313</v>
      </c>
      <c r="T66" s="52">
        <f t="shared" si="1"/>
        <v>41.647822153523101</v>
      </c>
    </row>
    <row r="67" spans="1:20" x14ac:dyDescent="0.3">
      <c r="B67" s="50">
        <v>2850</v>
      </c>
      <c r="C67" s="51">
        <f>('1.MOTOR DATA'!$D$12-B67)/'1.MOTOR DATA'!$D$12</f>
        <v>0.05</v>
      </c>
      <c r="D67" s="51">
        <f>'1.MOTOR DATA'!$D$10/SQRT(('3.PARAMETERS (FROM TEST DATA)'!$D$7+'3.PARAMETERS (FROM TEST DATA)'!$D$17/C67)^2+('3.PARAMETERS (FROM TEST DATA)'!$D$14+'3.PARAMETERS (FROM TEST DATA)'!$D$15)^2)</f>
        <v>33.803571045886827</v>
      </c>
      <c r="E67" s="51">
        <f>3*D67^2*'3.PARAMETERS (FROM TEST DATA)'!$D$17/'5.PERFORMANCE'!C67/'1.MOTOR DATA'!$D$12*30/PI()</f>
        <v>108.22870619888023</v>
      </c>
      <c r="F67" s="52">
        <f t="shared" si="0"/>
        <v>32.300998288683374</v>
      </c>
      <c r="P67" s="50">
        <v>2850</v>
      </c>
      <c r="Q67" s="51">
        <f>('1.MOTOR DATA'!$D$12-P67)/'1.MOTOR DATA'!$D$12</f>
        <v>0.05</v>
      </c>
      <c r="R67" s="51">
        <f>'1.MOTOR DATA'!$D$10/SQRT(('4.PARAMETERS ( FROM MOTOR DATA)'!$D$15+'4.PARAMETERS ( FROM MOTOR DATA)'!$G$21/Q67)^2+('4.PARAMETERS ( FROM MOTOR DATA)'!$G$27+'4.PARAMETERS ( FROM MOTOR DATA)'!$G$28)^2)</f>
        <v>31.228595497195911</v>
      </c>
      <c r="S67" s="51">
        <f>3*R67^2*'4.PARAMETERS ( FROM MOTOR DATA)'!$G$21/'5.PERFORMANCE'!Q67/'1.MOTOR DATA'!$D$12*30/PI()</f>
        <v>110.06551628623181</v>
      </c>
      <c r="T67" s="52">
        <f t="shared" si="1"/>
        <v>32.849196650947391</v>
      </c>
    </row>
    <row r="68" spans="1:20" x14ac:dyDescent="0.3">
      <c r="B68" s="50">
        <v>2900</v>
      </c>
      <c r="C68" s="51">
        <f>('1.MOTOR DATA'!$D$12-B68)/'1.MOTOR DATA'!$D$12</f>
        <v>3.3333333333333333E-2</v>
      </c>
      <c r="D68" s="51">
        <f>'1.MOTOR DATA'!$D$10/SQRT(('3.PARAMETERS (FROM TEST DATA)'!$D$7+'3.PARAMETERS (FROM TEST DATA)'!$D$17/C68)^2+('3.PARAMETERS (FROM TEST DATA)'!$D$14+'3.PARAMETERS (FROM TEST DATA)'!$D$15)^2)</f>
        <v>23.992188289309095</v>
      </c>
      <c r="E68" s="51">
        <f>3*D68^2*'3.PARAMETERS (FROM TEST DATA)'!$D$17/'5.PERFORMANCE'!C68/'1.MOTOR DATA'!$D$12*30/PI()</f>
        <v>81.780221767882949</v>
      </c>
      <c r="F68" s="52">
        <f t="shared" si="0"/>
        <v>24.835613911776097</v>
      </c>
      <c r="P68" s="50">
        <v>2900</v>
      </c>
      <c r="Q68" s="51">
        <f>('1.MOTOR DATA'!$D$12-P68)/'1.MOTOR DATA'!$D$12</f>
        <v>3.3333333333333333E-2</v>
      </c>
      <c r="R68" s="51">
        <f>'1.MOTOR DATA'!$D$10/SQRT(('4.PARAMETERS ( FROM MOTOR DATA)'!$D$15+'4.PARAMETERS ( FROM MOTOR DATA)'!$G$21/Q68)^2+('4.PARAMETERS ( FROM MOTOR DATA)'!$G$27+'4.PARAMETERS ( FROM MOTOR DATA)'!$G$28)^2)</f>
        <v>21.095498782043901</v>
      </c>
      <c r="S68" s="51">
        <f>3*R68^2*'4.PARAMETERS ( FROM MOTOR DATA)'!$G$21/'5.PERFORMANCE'!Q68/'1.MOTOR DATA'!$D$12*30/PI()</f>
        <v>75.33854458340889</v>
      </c>
      <c r="T68" s="52">
        <f t="shared" si="1"/>
        <v>22.879358425553832</v>
      </c>
    </row>
    <row r="69" spans="1:20" x14ac:dyDescent="0.3">
      <c r="B69" s="50">
        <v>2950</v>
      </c>
      <c r="C69" s="51">
        <f>('1.MOTOR DATA'!$D$12-B69)/'1.MOTOR DATA'!$D$12</f>
        <v>1.6666666666666666E-2</v>
      </c>
      <c r="D69" s="51">
        <f>'1.MOTOR DATA'!$D$10/SQRT(('3.PARAMETERS (FROM TEST DATA)'!$D$7+'3.PARAMETERS (FROM TEST DATA)'!$D$17/C69)^2+('3.PARAMETERS (FROM TEST DATA)'!$D$14+'3.PARAMETERS (FROM TEST DATA)'!$D$15)^2)</f>
        <v>12.531959097131995</v>
      </c>
      <c r="E69" s="51">
        <f>3*D69^2*'3.PARAMETERS (FROM TEST DATA)'!$D$17/'5.PERFORMANCE'!C69/'1.MOTOR DATA'!$D$12*30/PI()</f>
        <v>44.624821800976719</v>
      </c>
      <c r="F69" s="52">
        <f t="shared" si="0"/>
        <v>13.785646213207373</v>
      </c>
      <c r="P69" s="50">
        <v>2950</v>
      </c>
      <c r="Q69" s="51">
        <f>('1.MOTOR DATA'!$D$12-P69)/'1.MOTOR DATA'!$D$12</f>
        <v>1.6666666666666666E-2</v>
      </c>
      <c r="R69" s="51">
        <f>'1.MOTOR DATA'!$D$10/SQRT(('4.PARAMETERS ( FROM MOTOR DATA)'!$D$15+'4.PARAMETERS ( FROM MOTOR DATA)'!$G$21/Q69)^2+('4.PARAMETERS ( FROM MOTOR DATA)'!$G$27+'4.PARAMETERS ( FROM MOTOR DATA)'!$G$28)^2)</f>
        <v>10.651451324895682</v>
      </c>
      <c r="S69" s="51">
        <f>3*R69^2*'4.PARAMETERS ( FROM MOTOR DATA)'!$G$21/'5.PERFORMANCE'!Q69/'1.MOTOR DATA'!$D$12*30/PI()</f>
        <v>38.41361676366062</v>
      </c>
      <c r="T69" s="52">
        <f t="shared" si="1"/>
        <v>11.866860395215443</v>
      </c>
    </row>
    <row r="70" spans="1:20" ht="29.4" thickBot="1" x14ac:dyDescent="0.35">
      <c r="A70" s="57" t="s">
        <v>86</v>
      </c>
      <c r="B70" s="53">
        <v>3000</v>
      </c>
      <c r="C70" s="54">
        <f>('1.MOTOR DATA'!$D$12-B70)/'1.MOTOR DATA'!$D$12</f>
        <v>0</v>
      </c>
      <c r="D70" s="54">
        <f>'1.MOTOR DATA'!$D$10/SQRT(('3.PARAMETERS (FROM TEST DATA)'!$D$7+'3.PARAMETERS (FROM TEST DATA)'!$D$17/0.000000000000001)^2+('3.PARAMETERS (FROM TEST DATA)'!$D$14+'3.PARAMETERS (FROM TEST DATA)'!$D$15)^2)</f>
        <v>7.6624503173364272E-13</v>
      </c>
      <c r="E70" s="54">
        <f>3*D70^2*'3.PARAMETERS (FROM TEST DATA)'!$D$17/0.000001/'1.MOTOR DATA'!$D$12*30/PI()</f>
        <v>2.7804984047763515E-21</v>
      </c>
      <c r="F70" s="55">
        <f t="shared" si="0"/>
        <v>8.7351933617635254E-22</v>
      </c>
      <c r="O70" s="57" t="s">
        <v>86</v>
      </c>
      <c r="P70" s="53">
        <v>3000</v>
      </c>
      <c r="Q70" s="54">
        <f>('1.MOTOR DATA'!$D$12-P70)/'1.MOTOR DATA'!$D$12</f>
        <v>0</v>
      </c>
      <c r="R70" s="54">
        <f>'1.MOTOR DATA'!$D$10/SQRT(('4.PARAMETERS ( FROM MOTOR DATA)'!$D$15+'4.PARAMETERS ( FROM MOTOR DATA)'!$G$21/0.0000001)^2+('4.PARAMETERS ( FROM MOTOR DATA)'!$G$27+'4.PARAMETERS ( FROM MOTOR DATA)'!$G$28)^2)</f>
        <v>6.4304089401171402E-5</v>
      </c>
      <c r="S70" s="54">
        <f>3*R70^2*'4.PARAMETERS ( FROM MOTOR DATA)'!$G$21/0.0000001/'1.MOTOR DATA'!$D$12*30/PI()</f>
        <v>2.3334234608356384E-4</v>
      </c>
      <c r="T70" s="55">
        <f t="shared" si="1"/>
        <v>7.3306660022753132E-5</v>
      </c>
    </row>
  </sheetData>
  <mergeCells count="3">
    <mergeCell ref="B6:F6"/>
    <mergeCell ref="P6:T6"/>
    <mergeCell ref="W4:A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1.MOTOR DATA</vt:lpstr>
      <vt:lpstr>2.TEST DATA</vt:lpstr>
      <vt:lpstr>3.PARAMETERS (FROM TEST DATA)</vt:lpstr>
      <vt:lpstr>4.PARAMETERS ( FROM MOTOR DATA)</vt:lpstr>
      <vt:lpstr>5.PERFORMANCE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elif topaloğlu</cp:lastModifiedBy>
  <dcterms:created xsi:type="dcterms:W3CDTF">2015-06-05T18:17:20Z</dcterms:created>
  <dcterms:modified xsi:type="dcterms:W3CDTF">2025-01-22T14:24:37Z</dcterms:modified>
</cp:coreProperties>
</file>