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sua\Ogea\Seawall Submission\"/>
    </mc:Choice>
  </mc:AlternateContent>
  <xr:revisionPtr revIDLastSave="0" documentId="8_{039EA425-088D-402B-A64D-D0CC61B38759}" xr6:coauthVersionLast="47" xr6:coauthVersionMax="47" xr10:uidLastSave="{00000000-0000-0000-0000-000000000000}"/>
  <bookViews>
    <workbookView xWindow="-120" yWindow="-120" windowWidth="20730" windowHeight="11040" xr2:uid="{55A8D8C5-4F92-4D84-86DA-22A1780EE3E9}"/>
  </bookViews>
  <sheets>
    <sheet name="Evaluation " sheetId="1" r:id="rId1"/>
    <sheet name="Summary" sheetId="2" r:id="rId2"/>
  </sheets>
  <definedNames>
    <definedName name="_xlnm._FilterDatabase" localSheetId="1" hidden="1">Summary!$B$2:$F$20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E19" i="2"/>
  <c r="F19" i="2" s="1"/>
  <c r="D19" i="2"/>
  <c r="E18" i="2"/>
  <c r="F18" i="2" s="1"/>
  <c r="E17" i="2"/>
  <c r="E16" i="2"/>
  <c r="F16" i="2" s="1"/>
  <c r="E15" i="2"/>
  <c r="F15" i="2" s="1"/>
  <c r="E14" i="2"/>
  <c r="F17" i="2"/>
  <c r="F14" i="2"/>
  <c r="F13" i="2"/>
  <c r="F12" i="2"/>
  <c r="F11" i="2"/>
  <c r="E9" i="2"/>
  <c r="F9" i="2" s="1"/>
  <c r="E7" i="2"/>
  <c r="F7" i="2" s="1"/>
  <c r="E6" i="2"/>
  <c r="F6" i="2" s="1"/>
  <c r="E5" i="2"/>
  <c r="F10" i="2"/>
  <c r="F8" i="2"/>
  <c r="F5" i="2"/>
  <c r="E4" i="2"/>
  <c r="F4" i="2" s="1"/>
  <c r="E3" i="2"/>
  <c r="F3" i="2" s="1"/>
  <c r="S40" i="1"/>
  <c r="Q45" i="1"/>
  <c r="O51" i="1"/>
  <c r="O49" i="1"/>
  <c r="O48" i="1"/>
  <c r="O47" i="1"/>
  <c r="O46" i="1"/>
  <c r="O45" i="1"/>
  <c r="O44" i="1"/>
  <c r="O43" i="1"/>
  <c r="O42" i="1"/>
  <c r="O41" i="1"/>
  <c r="O39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57" i="1"/>
  <c r="N57" i="1"/>
  <c r="M54" i="1"/>
  <c r="N54" i="1"/>
  <c r="L57" i="1"/>
  <c r="K57" i="1"/>
  <c r="I57" i="1"/>
  <c r="G57" i="1"/>
  <c r="F57" i="1"/>
  <c r="N42" i="1"/>
  <c r="N41" i="1"/>
  <c r="K39" i="1"/>
  <c r="L39" i="1"/>
  <c r="K49" i="1"/>
  <c r="F49" i="1"/>
  <c r="L49" i="1"/>
  <c r="L44" i="1"/>
  <c r="F40" i="1"/>
  <c r="F39" i="1"/>
  <c r="F38" i="1"/>
  <c r="H36" i="1"/>
  <c r="G35" i="1"/>
  <c r="I34" i="1"/>
  <c r="F33" i="1"/>
  <c r="K30" i="1"/>
  <c r="F30" i="1"/>
  <c r="G30" i="1"/>
  <c r="D28" i="1"/>
  <c r="I28" i="1" s="1"/>
  <c r="H25" i="1"/>
  <c r="G24" i="1"/>
  <c r="I23" i="1"/>
  <c r="J22" i="1"/>
  <c r="F21" i="1"/>
  <c r="F18" i="1"/>
  <c r="J17" i="1"/>
  <c r="I16" i="1"/>
  <c r="G15" i="1"/>
  <c r="H12" i="1"/>
  <c r="G11" i="1"/>
  <c r="I10" i="1"/>
  <c r="J9" i="1"/>
  <c r="H6" i="1"/>
  <c r="G5" i="1"/>
  <c r="F4" i="1"/>
  <c r="H54" i="1" l="1"/>
  <c r="L54" i="1"/>
  <c r="G54" i="1"/>
  <c r="J54" i="1"/>
  <c r="I54" i="1"/>
  <c r="K54" i="1"/>
  <c r="F54" i="1"/>
</calcChain>
</file>

<file path=xl/sharedStrings.xml><?xml version="1.0" encoding="utf-8"?>
<sst xmlns="http://schemas.openxmlformats.org/spreadsheetml/2006/main" count="142" uniqueCount="92">
  <si>
    <t>Item Description</t>
  </si>
  <si>
    <t>Capacity</t>
  </si>
  <si>
    <t>Price</t>
  </si>
  <si>
    <t>Quantity</t>
  </si>
  <si>
    <t>Vinod Patel</t>
  </si>
  <si>
    <t>Pumps Tech</t>
  </si>
  <si>
    <t>Neritak</t>
  </si>
  <si>
    <t>Top Multi</t>
  </si>
  <si>
    <t>Cement Mixer</t>
  </si>
  <si>
    <t>140L</t>
  </si>
  <si>
    <t>500L</t>
  </si>
  <si>
    <t>180L</t>
  </si>
  <si>
    <t xml:space="preserve">  - Engine Motor</t>
  </si>
  <si>
    <t xml:space="preserve">  - Electric Motor</t>
  </si>
  <si>
    <t>Generator</t>
  </si>
  <si>
    <t xml:space="preserve">  - Welder Genset 2in1 (Diesel)</t>
  </si>
  <si>
    <t xml:space="preserve">  - Diesel Generator</t>
  </si>
  <si>
    <t xml:space="preserve">  - Dek Diesel Generator</t>
  </si>
  <si>
    <t>Retailers</t>
  </si>
  <si>
    <t>Jack Hammer</t>
  </si>
  <si>
    <t xml:space="preserve">  - Engine Jack Hammer</t>
  </si>
  <si>
    <t xml:space="preserve">  - Dewalt Breaker Engine Driven with Bit </t>
  </si>
  <si>
    <t xml:space="preserve">  - Minimix Honda Enginge Drvien</t>
  </si>
  <si>
    <t xml:space="preserve">  - Tolsen Demolition Hammer Electric</t>
  </si>
  <si>
    <t>Compactor</t>
  </si>
  <si>
    <t>60kg</t>
  </si>
  <si>
    <t>1600w</t>
  </si>
  <si>
    <t>5kva</t>
  </si>
  <si>
    <t>5.5kva</t>
  </si>
  <si>
    <t>7.5kva</t>
  </si>
  <si>
    <t>6.5kva</t>
  </si>
  <si>
    <t xml:space="preserve">  - Tolsen Plate Compactor, Gasoline 6.5hp</t>
  </si>
  <si>
    <t xml:space="preserve">  - Mikasa Plate Compactor, Gasoline</t>
  </si>
  <si>
    <t>50kg</t>
  </si>
  <si>
    <t>Clyde</t>
  </si>
  <si>
    <t xml:space="preserve">  - Plate Compactor, Gasoline</t>
  </si>
  <si>
    <t xml:space="preserve">  - Toku Plate Compactor</t>
  </si>
  <si>
    <t>Rotovator with trailer</t>
  </si>
  <si>
    <t xml:space="preserve">  - Diesel power rotovator with 1tonne capacity trailer</t>
  </si>
  <si>
    <t>7 hp</t>
  </si>
  <si>
    <t>Wheelbarrow</t>
  </si>
  <si>
    <t>RC Manubhai</t>
  </si>
  <si>
    <t>Welding Machine</t>
  </si>
  <si>
    <t xml:space="preserve">  - Tolsen Inverter welding machine</t>
  </si>
  <si>
    <t>200A</t>
  </si>
  <si>
    <t>250A</t>
  </si>
  <si>
    <t xml:space="preserve">  - Fixtec welding machine</t>
  </si>
  <si>
    <t xml:space="preserve">  - Inverter welding machine</t>
  </si>
  <si>
    <t xml:space="preserve">  - Crown welding machine</t>
  </si>
  <si>
    <t>Safety Helmet</t>
  </si>
  <si>
    <t>Coated Gloves</t>
  </si>
  <si>
    <t>Wheelbarrow tyre, rim &amp; bearing</t>
  </si>
  <si>
    <t>Pre-Mix Gasoline</t>
  </si>
  <si>
    <t>200L</t>
  </si>
  <si>
    <t>Binding Wire</t>
  </si>
  <si>
    <t>Grinder</t>
  </si>
  <si>
    <t>Drop Saw</t>
  </si>
  <si>
    <t>Form Seal Board (boxing board)</t>
  </si>
  <si>
    <t>Water Level Hose</t>
  </si>
  <si>
    <t>TOTAL</t>
  </si>
  <si>
    <t>116 tonne</t>
  </si>
  <si>
    <t>GMR</t>
  </si>
  <si>
    <t>100kg</t>
  </si>
  <si>
    <t>Steel Rod D10</t>
  </si>
  <si>
    <t>Steel Rod D12</t>
  </si>
  <si>
    <t>400len</t>
  </si>
  <si>
    <t>940len</t>
  </si>
  <si>
    <t>1 crate</t>
  </si>
  <si>
    <t>1 pcs</t>
  </si>
  <si>
    <t>Asco Motors</t>
  </si>
  <si>
    <t>1 unit</t>
  </si>
  <si>
    <t>Supreme Fuel</t>
  </si>
  <si>
    <t>Super</t>
  </si>
  <si>
    <t>Comments</t>
  </si>
  <si>
    <t>2 more Quotes</t>
  </si>
  <si>
    <t>2 more quotes</t>
  </si>
  <si>
    <t>Pacific Cement</t>
  </si>
  <si>
    <t>SELECTED RETAILERS TOTAL</t>
  </si>
  <si>
    <t>Description</t>
  </si>
  <si>
    <t>Proposed Project Cost</t>
  </si>
  <si>
    <t>Retailer</t>
  </si>
  <si>
    <t>Total Price</t>
  </si>
  <si>
    <t>Vinod</t>
  </si>
  <si>
    <t>Supreme</t>
  </si>
  <si>
    <t>RC</t>
  </si>
  <si>
    <t>Pre-Mix Gasoline (200L)</t>
  </si>
  <si>
    <t>Super (200L)</t>
  </si>
  <si>
    <t>Pacific Cement (40kg)</t>
  </si>
  <si>
    <t>Binding Wire (100kg)</t>
  </si>
  <si>
    <t>Steel Rod D10 (400 len)</t>
  </si>
  <si>
    <t>Steel Rod D12 (940 len)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</si>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</sst>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3" fontId="3" fillId="0" borderId="0" xfId="1" applyFont="1"/>
    <xf numFmtId="43" fontId="0" fillId="0" borderId="0" xfId="1" applyFont="1"/>
    <xf numFmtId="43" fontId="3" fillId="2" borderId="1" xfId="1" applyFont="1" applyFill="1" applyBorder="1"/>
    <xf numFmtId="0" fontId="2" fillId="3" borderId="0" xfId="0" applyFont="1" applyFill="1"/>
    <xf numFmtId="43" fontId="0" fillId="0" borderId="0" xfId="1" applyFont="1" applyFill="1"/>
    <xf numFmtId="0" fontId="0" fillId="4" borderId="0" xfId="0" applyFill="1"/>
    <xf numFmtId="43" fontId="0" fillId="4" borderId="0" xfId="1" applyFont="1" applyFill="1"/>
    <xf numFmtId="0" fontId="2" fillId="3" borderId="0" xfId="0" applyFont="1" applyFill="1" applyAlignment="1">
      <alignment wrapText="1"/>
    </xf>
    <xf numFmtId="43" fontId="2" fillId="3" borderId="0" xfId="1" applyFont="1" applyFill="1" applyAlignment="1">
      <alignment wrapText="1"/>
    </xf>
    <xf numFmtId="0" fontId="3" fillId="0" borderId="0" xfId="0" applyFont="1" applyAlignment="1">
      <alignment wrapText="1"/>
    </xf>
    <xf numFmtId="43" fontId="0" fillId="0" borderId="0" xfId="0" applyNumberFormat="1"/>
    <xf numFmtId="43" fontId="3" fillId="0" borderId="0" xfId="0" applyNumberFormat="1" applyFont="1"/>
    <xf numFmtId="0" fontId="2" fillId="5" borderId="0" xfId="0" applyFont="1" applyFill="1"/>
    <xf numFmtId="44" fontId="3" fillId="0" borderId="0" xfId="2" applyFont="1"/>
    <xf numFmtId="43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43" fontId="2" fillId="3" borderId="0" xfId="1" applyFont="1" applyFill="1" applyAlignment="1">
      <alignment horizontal="left" vertical="center"/>
    </xf>
    <xf numFmtId="43" fontId="2" fillId="3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F057-A750-4708-99FA-B3188233F965}">
  <dimension ref="A1:S57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K14" sqref="K14"/>
    </sheetView>
  </sheetViews>
  <sheetFormatPr defaultRowHeight="15" x14ac:dyDescent="0.25"/>
  <cols>
    <col min="1" max="1" width="4.42578125" style="1" customWidth="1"/>
    <col min="2" max="2" width="48.140625" bestFit="1" customWidth="1"/>
    <col min="4" max="4" width="9.5703125" style="3" bestFit="1" customWidth="1"/>
    <col min="6" max="6" width="12.5703125" style="3" bestFit="1" customWidth="1"/>
    <col min="7" max="7" width="13.42578125" style="3" bestFit="1" customWidth="1"/>
    <col min="8" max="8" width="9.5703125" style="3" bestFit="1" customWidth="1"/>
    <col min="9" max="9" width="10.7109375" style="3" bestFit="1" customWidth="1"/>
    <col min="10" max="10" width="10.5703125" style="3" bestFit="1" customWidth="1"/>
    <col min="11" max="11" width="14.42578125" style="3" bestFit="1" customWidth="1"/>
    <col min="12" max="12" width="12.28515625" style="3" customWidth="1"/>
    <col min="13" max="13" width="12.42578125" style="3" customWidth="1"/>
    <col min="14" max="14" width="11.28515625" customWidth="1"/>
    <col min="15" max="15" width="14.7109375" customWidth="1"/>
    <col min="16" max="16" width="13" customWidth="1"/>
  </cols>
  <sheetData>
    <row r="1" spans="1:16" s="1" customFormat="1" x14ac:dyDescent="0.25">
      <c r="A1" s="5"/>
      <c r="B1" s="18" t="s">
        <v>0</v>
      </c>
      <c r="C1" s="18" t="s">
        <v>1</v>
      </c>
      <c r="D1" s="19" t="s">
        <v>2</v>
      </c>
      <c r="E1" s="18" t="s">
        <v>3</v>
      </c>
      <c r="F1" s="20" t="s">
        <v>18</v>
      </c>
      <c r="G1" s="20"/>
      <c r="H1" s="20"/>
      <c r="I1" s="20"/>
      <c r="J1" s="20"/>
      <c r="K1" s="20"/>
      <c r="L1" s="20"/>
      <c r="M1" s="20"/>
      <c r="N1" s="20"/>
    </row>
    <row r="2" spans="1:16" s="11" customFormat="1" ht="32.25" customHeight="1" x14ac:dyDescent="0.25">
      <c r="A2" s="9"/>
      <c r="B2" s="18"/>
      <c r="C2" s="18"/>
      <c r="D2" s="19"/>
      <c r="E2" s="18"/>
      <c r="F2" s="10" t="s">
        <v>4</v>
      </c>
      <c r="G2" s="10" t="s">
        <v>5</v>
      </c>
      <c r="H2" s="10" t="s">
        <v>6</v>
      </c>
      <c r="I2" s="10" t="s">
        <v>7</v>
      </c>
      <c r="J2" s="10" t="s">
        <v>34</v>
      </c>
      <c r="K2" s="10" t="s">
        <v>41</v>
      </c>
      <c r="L2" s="10" t="s">
        <v>61</v>
      </c>
      <c r="M2" s="10" t="s">
        <v>69</v>
      </c>
      <c r="N2" s="10" t="s">
        <v>71</v>
      </c>
      <c r="O2" s="11" t="s">
        <v>73</v>
      </c>
    </row>
    <row r="3" spans="1:16" x14ac:dyDescent="0.25">
      <c r="A3" s="1">
        <v>1</v>
      </c>
      <c r="B3" s="1" t="s">
        <v>8</v>
      </c>
      <c r="P3" s="12" t="s">
        <v>82</v>
      </c>
    </row>
    <row r="4" spans="1:16" x14ac:dyDescent="0.25">
      <c r="B4" t="s">
        <v>12</v>
      </c>
      <c r="C4" t="s">
        <v>9</v>
      </c>
      <c r="D4" s="3">
        <v>778.63</v>
      </c>
      <c r="E4">
        <v>1</v>
      </c>
      <c r="F4" s="8">
        <f>D4*E4</f>
        <v>778.63</v>
      </c>
      <c r="O4" s="12">
        <f>MIN(F4:N4)</f>
        <v>778.63</v>
      </c>
    </row>
    <row r="5" spans="1:16" x14ac:dyDescent="0.25">
      <c r="B5" t="s">
        <v>12</v>
      </c>
      <c r="C5" t="s">
        <v>10</v>
      </c>
      <c r="D5" s="3">
        <v>5600</v>
      </c>
      <c r="E5">
        <v>1</v>
      </c>
      <c r="G5" s="3">
        <f>E5*D5</f>
        <v>5600</v>
      </c>
      <c r="O5" s="12">
        <f t="shared" ref="O5:O49" si="0">MIN(F5:N5)</f>
        <v>5600</v>
      </c>
    </row>
    <row r="6" spans="1:16" x14ac:dyDescent="0.25">
      <c r="B6" t="s">
        <v>13</v>
      </c>
      <c r="C6" t="s">
        <v>11</v>
      </c>
      <c r="D6" s="3">
        <v>950</v>
      </c>
      <c r="E6">
        <v>1</v>
      </c>
      <c r="H6" s="3">
        <f>D6*E6</f>
        <v>950</v>
      </c>
      <c r="O6" s="12">
        <f t="shared" si="0"/>
        <v>950</v>
      </c>
    </row>
    <row r="7" spans="1:16" ht="4.5" customHeight="1" x14ac:dyDescent="0.25">
      <c r="O7" s="12">
        <f t="shared" si="0"/>
        <v>0</v>
      </c>
    </row>
    <row r="8" spans="1:16" x14ac:dyDescent="0.25">
      <c r="A8" s="1">
        <v>2</v>
      </c>
      <c r="B8" s="1" t="s">
        <v>14</v>
      </c>
      <c r="O8" s="12">
        <f t="shared" si="0"/>
        <v>0</v>
      </c>
      <c r="P8" t="s">
        <v>5</v>
      </c>
    </row>
    <row r="9" spans="1:16" x14ac:dyDescent="0.25">
      <c r="B9" t="s">
        <v>15</v>
      </c>
      <c r="C9" t="s">
        <v>27</v>
      </c>
      <c r="D9" s="3">
        <v>3550</v>
      </c>
      <c r="E9">
        <v>1</v>
      </c>
      <c r="I9" s="6"/>
      <c r="J9" s="6">
        <f>D9*E9</f>
        <v>3550</v>
      </c>
      <c r="M9" s="3">
        <v>4430</v>
      </c>
      <c r="O9" s="12">
        <f t="shared" si="0"/>
        <v>3550</v>
      </c>
    </row>
    <row r="10" spans="1:16" x14ac:dyDescent="0.25">
      <c r="B10" t="s">
        <v>16</v>
      </c>
      <c r="C10" t="s">
        <v>28</v>
      </c>
      <c r="D10" s="3">
        <v>3600</v>
      </c>
      <c r="E10">
        <v>1</v>
      </c>
      <c r="I10" s="6">
        <f>E10*D10</f>
        <v>3600</v>
      </c>
      <c r="J10" s="6"/>
      <c r="O10" s="12">
        <f t="shared" si="0"/>
        <v>3600</v>
      </c>
    </row>
    <row r="11" spans="1:16" x14ac:dyDescent="0.25">
      <c r="B11" t="s">
        <v>16</v>
      </c>
      <c r="C11" t="s">
        <v>29</v>
      </c>
      <c r="D11" s="3">
        <v>4200</v>
      </c>
      <c r="E11">
        <v>1</v>
      </c>
      <c r="G11" s="8">
        <f>D11*E11</f>
        <v>4200</v>
      </c>
      <c r="O11" s="12">
        <f t="shared" si="0"/>
        <v>4200</v>
      </c>
    </row>
    <row r="12" spans="1:16" x14ac:dyDescent="0.25">
      <c r="B12" t="s">
        <v>17</v>
      </c>
      <c r="C12" t="s">
        <v>30</v>
      </c>
      <c r="D12" s="3">
        <v>3900</v>
      </c>
      <c r="E12">
        <v>1</v>
      </c>
      <c r="H12" s="3">
        <f>E12*D12</f>
        <v>3900</v>
      </c>
      <c r="O12" s="12">
        <f t="shared" si="0"/>
        <v>3900</v>
      </c>
    </row>
    <row r="13" spans="1:16" ht="6.75" customHeight="1" x14ac:dyDescent="0.25">
      <c r="O13" s="12">
        <f t="shared" si="0"/>
        <v>0</v>
      </c>
    </row>
    <row r="14" spans="1:16" x14ac:dyDescent="0.25">
      <c r="A14" s="1">
        <v>3</v>
      </c>
      <c r="B14" s="1" t="s">
        <v>19</v>
      </c>
      <c r="O14" s="12">
        <f t="shared" si="0"/>
        <v>0</v>
      </c>
      <c r="P14" t="s">
        <v>5</v>
      </c>
    </row>
    <row r="15" spans="1:16" x14ac:dyDescent="0.25">
      <c r="B15" s="7" t="s">
        <v>20</v>
      </c>
      <c r="D15" s="3">
        <v>1430</v>
      </c>
      <c r="E15">
        <v>1</v>
      </c>
      <c r="G15" s="8">
        <f>E15*D15</f>
        <v>1430</v>
      </c>
      <c r="O15" s="12">
        <f t="shared" si="0"/>
        <v>1430</v>
      </c>
    </row>
    <row r="16" spans="1:16" x14ac:dyDescent="0.25">
      <c r="B16" t="s">
        <v>21</v>
      </c>
      <c r="D16" s="3">
        <v>3500</v>
      </c>
      <c r="E16">
        <v>1</v>
      </c>
      <c r="I16" s="3">
        <f>E16*D16</f>
        <v>3500</v>
      </c>
      <c r="O16" s="12">
        <f t="shared" si="0"/>
        <v>3500</v>
      </c>
    </row>
    <row r="17" spans="1:16" x14ac:dyDescent="0.25">
      <c r="B17" t="s">
        <v>22</v>
      </c>
      <c r="D17" s="3">
        <v>3400</v>
      </c>
      <c r="E17">
        <v>1</v>
      </c>
      <c r="J17" s="3">
        <f>D17*E17</f>
        <v>3400</v>
      </c>
      <c r="O17" s="12">
        <f t="shared" si="0"/>
        <v>3400</v>
      </c>
    </row>
    <row r="18" spans="1:16" x14ac:dyDescent="0.25">
      <c r="B18" t="s">
        <v>23</v>
      </c>
      <c r="C18" t="s">
        <v>26</v>
      </c>
      <c r="D18" s="3">
        <v>617.22</v>
      </c>
      <c r="E18">
        <v>1</v>
      </c>
      <c r="F18" s="3">
        <f>D18*E18</f>
        <v>617.22</v>
      </c>
      <c r="O18" s="12">
        <f t="shared" si="0"/>
        <v>617.22</v>
      </c>
    </row>
    <row r="19" spans="1:16" ht="6.75" customHeight="1" x14ac:dyDescent="0.25">
      <c r="O19" s="12">
        <f t="shared" si="0"/>
        <v>0</v>
      </c>
    </row>
    <row r="20" spans="1:16" x14ac:dyDescent="0.25">
      <c r="A20" s="1">
        <v>4</v>
      </c>
      <c r="B20" s="1" t="s">
        <v>24</v>
      </c>
      <c r="O20" s="12">
        <f t="shared" si="0"/>
        <v>0</v>
      </c>
      <c r="P20" t="s">
        <v>5</v>
      </c>
    </row>
    <row r="21" spans="1:16" x14ac:dyDescent="0.25">
      <c r="B21" t="s">
        <v>31</v>
      </c>
      <c r="C21" t="s">
        <v>25</v>
      </c>
      <c r="D21" s="3">
        <v>1709.19</v>
      </c>
      <c r="E21">
        <v>1</v>
      </c>
      <c r="F21" s="3">
        <f>E21*D21</f>
        <v>1709.19</v>
      </c>
      <c r="O21" s="12">
        <f t="shared" si="0"/>
        <v>1709.19</v>
      </c>
    </row>
    <row r="22" spans="1:16" x14ac:dyDescent="0.25">
      <c r="B22" t="s">
        <v>32</v>
      </c>
      <c r="C22" t="s">
        <v>33</v>
      </c>
      <c r="D22" s="3">
        <v>4300</v>
      </c>
      <c r="E22">
        <v>1</v>
      </c>
      <c r="J22" s="3">
        <f>D22*E22</f>
        <v>4300</v>
      </c>
      <c r="O22" s="12">
        <f t="shared" si="0"/>
        <v>4300</v>
      </c>
    </row>
    <row r="23" spans="1:16" x14ac:dyDescent="0.25">
      <c r="B23" t="s">
        <v>35</v>
      </c>
      <c r="C23" t="s">
        <v>33</v>
      </c>
      <c r="D23" s="3">
        <v>1485</v>
      </c>
      <c r="E23">
        <v>1</v>
      </c>
      <c r="I23" s="3">
        <f>D23*E23</f>
        <v>1485</v>
      </c>
      <c r="O23" s="12">
        <f t="shared" si="0"/>
        <v>1485</v>
      </c>
    </row>
    <row r="24" spans="1:16" x14ac:dyDescent="0.25">
      <c r="B24" t="s">
        <v>35</v>
      </c>
      <c r="C24" t="s">
        <v>33</v>
      </c>
      <c r="D24" s="3">
        <v>1431</v>
      </c>
      <c r="E24">
        <v>1</v>
      </c>
      <c r="G24" s="8">
        <f>D24*E24</f>
        <v>1431</v>
      </c>
      <c r="O24" s="12">
        <f t="shared" si="0"/>
        <v>1431</v>
      </c>
    </row>
    <row r="25" spans="1:16" x14ac:dyDescent="0.25">
      <c r="B25" t="s">
        <v>36</v>
      </c>
      <c r="C25" t="s">
        <v>25</v>
      </c>
      <c r="D25" s="3">
        <v>2325</v>
      </c>
      <c r="E25">
        <v>1</v>
      </c>
      <c r="H25" s="3">
        <f>D25*E25</f>
        <v>2325</v>
      </c>
      <c r="O25" s="12">
        <f t="shared" si="0"/>
        <v>2325</v>
      </c>
    </row>
    <row r="26" spans="1:16" ht="9" customHeight="1" x14ac:dyDescent="0.25">
      <c r="O26" s="12">
        <f t="shared" si="0"/>
        <v>0</v>
      </c>
    </row>
    <row r="27" spans="1:16" x14ac:dyDescent="0.25">
      <c r="A27" s="1">
        <v>5</v>
      </c>
      <c r="B27" s="1" t="s">
        <v>37</v>
      </c>
      <c r="D27" s="6"/>
      <c r="F27" s="6"/>
      <c r="G27" s="6"/>
      <c r="H27" s="6"/>
      <c r="I27" s="6"/>
      <c r="J27" s="6"/>
      <c r="K27" s="6"/>
      <c r="L27" s="6"/>
      <c r="M27" s="6"/>
      <c r="O27" s="12">
        <f t="shared" si="0"/>
        <v>0</v>
      </c>
      <c r="P27" t="s">
        <v>7</v>
      </c>
    </row>
    <row r="28" spans="1:16" x14ac:dyDescent="0.25">
      <c r="B28" t="s">
        <v>38</v>
      </c>
      <c r="C28" t="s">
        <v>39</v>
      </c>
      <c r="D28" s="6">
        <f>6500+280</f>
        <v>6780</v>
      </c>
      <c r="E28">
        <v>1</v>
      </c>
      <c r="F28" s="6"/>
      <c r="G28" s="6"/>
      <c r="H28" s="6"/>
      <c r="I28" s="8">
        <f>E28*D28</f>
        <v>6780</v>
      </c>
      <c r="J28" s="6"/>
      <c r="K28" s="6"/>
      <c r="L28" s="6"/>
      <c r="M28" s="6"/>
      <c r="O28" s="12">
        <f t="shared" si="0"/>
        <v>6780</v>
      </c>
    </row>
    <row r="29" spans="1:16" ht="6.75" customHeight="1" x14ac:dyDescent="0.25">
      <c r="O29" s="12">
        <f t="shared" si="0"/>
        <v>0</v>
      </c>
    </row>
    <row r="30" spans="1:16" x14ac:dyDescent="0.25">
      <c r="A30" s="1">
        <v>6</v>
      </c>
      <c r="B30" s="1" t="s">
        <v>40</v>
      </c>
      <c r="E30">
        <v>10</v>
      </c>
      <c r="F30" s="8">
        <f>E30*166.19</f>
        <v>1661.9</v>
      </c>
      <c r="G30" s="3">
        <f>270*E30</f>
        <v>2700</v>
      </c>
      <c r="K30" s="3">
        <f>216.6*E30</f>
        <v>2166</v>
      </c>
      <c r="O30" s="12">
        <f t="shared" si="0"/>
        <v>1661.9</v>
      </c>
      <c r="P30" t="s">
        <v>82</v>
      </c>
    </row>
    <row r="31" spans="1:16" ht="7.5" customHeight="1" x14ac:dyDescent="0.25">
      <c r="O31" s="12">
        <f t="shared" si="0"/>
        <v>0</v>
      </c>
    </row>
    <row r="32" spans="1:16" x14ac:dyDescent="0.25">
      <c r="A32" s="1">
        <v>7</v>
      </c>
      <c r="B32" s="1" t="s">
        <v>42</v>
      </c>
      <c r="D32" s="6"/>
      <c r="F32" s="6"/>
      <c r="G32" s="6"/>
      <c r="H32" s="6"/>
      <c r="I32" s="6"/>
      <c r="J32" s="6"/>
      <c r="K32" s="6"/>
      <c r="L32" s="6"/>
      <c r="M32" s="6"/>
      <c r="O32" s="12">
        <f t="shared" si="0"/>
        <v>0</v>
      </c>
      <c r="P32" t="s">
        <v>7</v>
      </c>
    </row>
    <row r="33" spans="1:19" x14ac:dyDescent="0.25">
      <c r="B33" t="s">
        <v>43</v>
      </c>
      <c r="C33" t="s">
        <v>44</v>
      </c>
      <c r="D33" s="6">
        <v>403.75</v>
      </c>
      <c r="E33">
        <v>1</v>
      </c>
      <c r="F33" s="6">
        <f>D33*E33</f>
        <v>403.75</v>
      </c>
      <c r="G33" s="6"/>
      <c r="H33" s="6"/>
      <c r="I33" s="6"/>
      <c r="J33" s="6"/>
      <c r="K33" s="6"/>
      <c r="L33" s="6"/>
      <c r="M33" s="6"/>
      <c r="O33" s="12">
        <f t="shared" si="0"/>
        <v>403.75</v>
      </c>
    </row>
    <row r="34" spans="1:19" x14ac:dyDescent="0.25">
      <c r="B34" t="s">
        <v>47</v>
      </c>
      <c r="C34" t="s">
        <v>45</v>
      </c>
      <c r="D34" s="6">
        <v>350</v>
      </c>
      <c r="E34">
        <v>1</v>
      </c>
      <c r="F34" s="6"/>
      <c r="G34" s="6"/>
      <c r="H34" s="6"/>
      <c r="I34" s="8">
        <f>E34*D34</f>
        <v>350</v>
      </c>
      <c r="J34" s="6"/>
      <c r="K34" s="6"/>
      <c r="L34" s="6"/>
      <c r="M34" s="6"/>
      <c r="O34" s="12">
        <f t="shared" si="0"/>
        <v>350</v>
      </c>
    </row>
    <row r="35" spans="1:19" x14ac:dyDescent="0.25">
      <c r="B35" t="s">
        <v>46</v>
      </c>
      <c r="C35" t="s">
        <v>44</v>
      </c>
      <c r="D35" s="6">
        <v>450</v>
      </c>
      <c r="E35">
        <v>1</v>
      </c>
      <c r="F35" s="6"/>
      <c r="G35" s="6">
        <f>E35*D35</f>
        <v>450</v>
      </c>
      <c r="H35" s="6"/>
      <c r="I35" s="6"/>
      <c r="J35" s="6"/>
      <c r="K35" s="6"/>
      <c r="L35" s="6"/>
      <c r="M35" s="6"/>
      <c r="O35" s="12">
        <f t="shared" si="0"/>
        <v>450</v>
      </c>
    </row>
    <row r="36" spans="1:19" x14ac:dyDescent="0.25">
      <c r="B36" t="s">
        <v>48</v>
      </c>
      <c r="D36" s="6">
        <v>450</v>
      </c>
      <c r="E36">
        <v>1</v>
      </c>
      <c r="F36" s="6"/>
      <c r="G36" s="6"/>
      <c r="H36" s="6">
        <f>E36*D36</f>
        <v>450</v>
      </c>
      <c r="I36" s="6"/>
      <c r="J36" s="6"/>
      <c r="K36" s="6"/>
      <c r="L36" s="6"/>
      <c r="M36" s="6"/>
      <c r="O36" s="12">
        <f t="shared" si="0"/>
        <v>450</v>
      </c>
    </row>
    <row r="37" spans="1:19" ht="7.5" customHeight="1" x14ac:dyDescent="0.25">
      <c r="O37" s="12">
        <f t="shared" si="0"/>
        <v>0</v>
      </c>
    </row>
    <row r="38" spans="1:19" x14ac:dyDescent="0.25">
      <c r="A38" s="1">
        <v>8</v>
      </c>
      <c r="B38" s="1" t="s">
        <v>49</v>
      </c>
      <c r="D38" s="6"/>
      <c r="E38">
        <v>30</v>
      </c>
      <c r="F38" s="6">
        <f>E38*12.35</f>
        <v>370.5</v>
      </c>
      <c r="G38" s="6"/>
      <c r="H38" s="6"/>
      <c r="I38" s="6"/>
      <c r="J38" s="6"/>
      <c r="K38" s="6"/>
      <c r="L38" s="6"/>
      <c r="M38" s="6"/>
      <c r="O38" t="s">
        <v>74</v>
      </c>
    </row>
    <row r="39" spans="1:19" x14ac:dyDescent="0.25">
      <c r="A39" s="1">
        <v>9</v>
      </c>
      <c r="B39" s="1" t="s">
        <v>50</v>
      </c>
      <c r="D39" s="6"/>
      <c r="E39">
        <v>50</v>
      </c>
      <c r="F39" s="6">
        <f>E39*5.02</f>
        <v>250.99999999999997</v>
      </c>
      <c r="G39" s="6"/>
      <c r="H39" s="6"/>
      <c r="I39" s="6"/>
      <c r="J39" s="6"/>
      <c r="K39" s="6">
        <f>50*8.45</f>
        <v>422.49999999999994</v>
      </c>
      <c r="L39" s="8">
        <f>50*2.8</f>
        <v>140</v>
      </c>
      <c r="M39" s="6"/>
      <c r="O39" s="12">
        <f t="shared" si="0"/>
        <v>140</v>
      </c>
      <c r="P39" t="s">
        <v>61</v>
      </c>
    </row>
    <row r="40" spans="1:19" x14ac:dyDescent="0.25">
      <c r="A40" s="1">
        <v>10</v>
      </c>
      <c r="B40" s="1" t="s">
        <v>51</v>
      </c>
      <c r="D40" s="6"/>
      <c r="E40">
        <v>10</v>
      </c>
      <c r="F40" s="6">
        <f>E40*28.5</f>
        <v>285</v>
      </c>
      <c r="G40" s="6"/>
      <c r="H40" s="6"/>
      <c r="I40" s="6"/>
      <c r="J40" s="6"/>
      <c r="K40" s="6"/>
      <c r="L40" s="6"/>
      <c r="M40" s="6"/>
      <c r="O40" t="s">
        <v>75</v>
      </c>
      <c r="S40">
        <f>48*52*30</f>
        <v>74880</v>
      </c>
    </row>
    <row r="41" spans="1:19" x14ac:dyDescent="0.25">
      <c r="A41" s="1">
        <v>11</v>
      </c>
      <c r="B41" s="1" t="s">
        <v>52</v>
      </c>
      <c r="C41" t="s">
        <v>53</v>
      </c>
      <c r="D41" s="6"/>
      <c r="E41">
        <v>15</v>
      </c>
      <c r="F41" s="6"/>
      <c r="G41" s="6"/>
      <c r="H41" s="6"/>
      <c r="I41" s="6"/>
      <c r="J41" s="6"/>
      <c r="K41" s="6"/>
      <c r="L41" s="6"/>
      <c r="M41" s="6"/>
      <c r="N41" s="7">
        <f>626.2*15</f>
        <v>9393</v>
      </c>
      <c r="O41" s="12">
        <f t="shared" si="0"/>
        <v>9393</v>
      </c>
      <c r="P41" t="s">
        <v>83</v>
      </c>
    </row>
    <row r="42" spans="1:19" x14ac:dyDescent="0.25">
      <c r="A42" s="1">
        <v>12</v>
      </c>
      <c r="B42" s="1" t="s">
        <v>72</v>
      </c>
      <c r="C42" t="s">
        <v>53</v>
      </c>
      <c r="D42" s="6"/>
      <c r="E42">
        <v>5</v>
      </c>
      <c r="F42" s="6"/>
      <c r="G42" s="6"/>
      <c r="H42" s="6"/>
      <c r="I42" s="6"/>
      <c r="J42" s="6"/>
      <c r="K42" s="6"/>
      <c r="L42" s="6"/>
      <c r="M42" s="6"/>
      <c r="N42" s="7">
        <f>660.51*5</f>
        <v>3302.55</v>
      </c>
      <c r="O42" s="12">
        <f t="shared" si="0"/>
        <v>3302.55</v>
      </c>
      <c r="P42" t="s">
        <v>83</v>
      </c>
    </row>
    <row r="43" spans="1:19" x14ac:dyDescent="0.25">
      <c r="A43" s="1">
        <v>13</v>
      </c>
      <c r="B43" s="1" t="s">
        <v>76</v>
      </c>
      <c r="C43" t="s">
        <v>60</v>
      </c>
      <c r="E43">
        <v>2900</v>
      </c>
      <c r="F43" s="3">
        <v>50750</v>
      </c>
      <c r="K43" s="3">
        <v>49010</v>
      </c>
      <c r="L43" s="8">
        <v>48140</v>
      </c>
      <c r="O43" s="12">
        <f t="shared" si="0"/>
        <v>48140</v>
      </c>
      <c r="P43" t="s">
        <v>61</v>
      </c>
    </row>
    <row r="44" spans="1:19" x14ac:dyDescent="0.25">
      <c r="A44" s="1">
        <v>14</v>
      </c>
      <c r="B44" s="1" t="s">
        <v>54</v>
      </c>
      <c r="C44" t="s">
        <v>62</v>
      </c>
      <c r="F44" s="8">
        <v>312</v>
      </c>
      <c r="K44" s="3">
        <v>649</v>
      </c>
      <c r="L44" s="3">
        <f>164.5*2</f>
        <v>329</v>
      </c>
      <c r="O44" s="12">
        <f t="shared" si="0"/>
        <v>312</v>
      </c>
    </row>
    <row r="45" spans="1:19" x14ac:dyDescent="0.25">
      <c r="A45" s="1">
        <v>15</v>
      </c>
      <c r="B45" s="1" t="s">
        <v>63</v>
      </c>
      <c r="C45" t="s">
        <v>65</v>
      </c>
      <c r="F45" s="3">
        <v>4460</v>
      </c>
      <c r="K45" s="8">
        <v>4140</v>
      </c>
      <c r="L45" s="3">
        <v>4400</v>
      </c>
      <c r="O45" s="12">
        <f t="shared" si="0"/>
        <v>4140</v>
      </c>
      <c r="P45" t="s">
        <v>84</v>
      </c>
      <c r="Q45">
        <f>(O45+O46)/O43</f>
        <v>0.37616119651017865</v>
      </c>
    </row>
    <row r="46" spans="1:19" x14ac:dyDescent="0.25">
      <c r="A46" s="1">
        <v>16</v>
      </c>
      <c r="B46" s="1" t="s">
        <v>64</v>
      </c>
      <c r="C46" t="s">
        <v>66</v>
      </c>
      <c r="F46" s="3">
        <v>15040</v>
      </c>
      <c r="K46" s="8">
        <v>13968.4</v>
      </c>
      <c r="L46" s="3">
        <v>14852</v>
      </c>
      <c r="O46" s="12">
        <f t="shared" si="0"/>
        <v>13968.4</v>
      </c>
      <c r="P46" t="s">
        <v>84</v>
      </c>
    </row>
    <row r="47" spans="1:19" x14ac:dyDescent="0.25">
      <c r="A47" s="1">
        <v>17</v>
      </c>
      <c r="B47" s="1" t="s">
        <v>55</v>
      </c>
      <c r="C47" t="s">
        <v>68</v>
      </c>
      <c r="F47" s="8">
        <v>235</v>
      </c>
      <c r="K47" s="3">
        <v>84.9</v>
      </c>
      <c r="L47" s="3">
        <v>79</v>
      </c>
      <c r="O47" s="12">
        <f t="shared" si="0"/>
        <v>79</v>
      </c>
    </row>
    <row r="48" spans="1:19" x14ac:dyDescent="0.25">
      <c r="A48" s="1">
        <v>18</v>
      </c>
      <c r="B48" s="1" t="s">
        <v>56</v>
      </c>
      <c r="C48" t="s">
        <v>70</v>
      </c>
      <c r="E48">
        <v>1</v>
      </c>
      <c r="F48" s="3">
        <v>422</v>
      </c>
      <c r="K48" s="3">
        <v>399.01</v>
      </c>
      <c r="L48" s="8">
        <v>220.5</v>
      </c>
      <c r="O48" s="12">
        <f t="shared" si="0"/>
        <v>220.5</v>
      </c>
      <c r="P48" t="s">
        <v>61</v>
      </c>
    </row>
    <row r="49" spans="1:16" x14ac:dyDescent="0.25">
      <c r="A49" s="1">
        <v>19</v>
      </c>
      <c r="B49" s="1" t="s">
        <v>57</v>
      </c>
      <c r="C49" t="s">
        <v>67</v>
      </c>
      <c r="D49" s="3">
        <v>110</v>
      </c>
      <c r="E49">
        <v>50</v>
      </c>
      <c r="F49" s="3">
        <f>104.45*50</f>
        <v>5222.5</v>
      </c>
      <c r="K49" s="8">
        <f>98.01*50</f>
        <v>4900.5</v>
      </c>
      <c r="L49" s="3">
        <f>110*50</f>
        <v>5500</v>
      </c>
      <c r="O49" s="12">
        <f t="shared" si="0"/>
        <v>4900.5</v>
      </c>
      <c r="P49" t="s">
        <v>84</v>
      </c>
    </row>
    <row r="50" spans="1:16" x14ac:dyDescent="0.25">
      <c r="A50" s="1">
        <v>20</v>
      </c>
      <c r="B50" s="1" t="s">
        <v>58</v>
      </c>
    </row>
    <row r="51" spans="1:16" x14ac:dyDescent="0.25">
      <c r="B51" s="1"/>
      <c r="O51" s="13">
        <f>SUM(O41:O50)+O39+SUM(O3:O36)</f>
        <v>137467.64000000001</v>
      </c>
    </row>
    <row r="52" spans="1:16" x14ac:dyDescent="0.25">
      <c r="B52" s="1"/>
    </row>
    <row r="53" spans="1:16" x14ac:dyDescent="0.25">
      <c r="B53" s="1"/>
    </row>
    <row r="54" spans="1:16" s="1" customFormat="1" ht="15.75" thickBot="1" x14ac:dyDescent="0.3">
      <c r="B54" s="17" t="s">
        <v>59</v>
      </c>
      <c r="C54" s="17"/>
      <c r="D54" s="17"/>
      <c r="E54" s="17"/>
      <c r="F54" s="4">
        <f>SUM(F2:F53)</f>
        <v>82518.69</v>
      </c>
      <c r="G54" s="4">
        <f t="shared" ref="G54:N54" si="1">SUM(G2:G53)</f>
        <v>15811</v>
      </c>
      <c r="H54" s="4">
        <f t="shared" si="1"/>
        <v>7625</v>
      </c>
      <c r="I54" s="4">
        <f t="shared" si="1"/>
        <v>15715</v>
      </c>
      <c r="J54" s="4">
        <f t="shared" si="1"/>
        <v>11250</v>
      </c>
      <c r="K54" s="4">
        <f t="shared" si="1"/>
        <v>75740.309999999983</v>
      </c>
      <c r="L54" s="4">
        <f t="shared" si="1"/>
        <v>73660.5</v>
      </c>
      <c r="M54" s="4">
        <f t="shared" si="1"/>
        <v>4430</v>
      </c>
      <c r="N54" s="4">
        <f t="shared" si="1"/>
        <v>12695.55</v>
      </c>
    </row>
    <row r="55" spans="1:16" x14ac:dyDescent="0.25">
      <c r="A55"/>
    </row>
    <row r="56" spans="1:16" x14ac:dyDescent="0.25">
      <c r="A56"/>
    </row>
    <row r="57" spans="1:16" s="3" customFormat="1" x14ac:dyDescent="0.25">
      <c r="A57" s="2"/>
      <c r="B57" s="16" t="s">
        <v>77</v>
      </c>
      <c r="C57" s="16"/>
      <c r="D57" s="16"/>
      <c r="E57" s="16"/>
      <c r="F57" s="3">
        <f>F47+F44+F30+F4</f>
        <v>2987.53</v>
      </c>
      <c r="G57" s="3">
        <f>G24+G15+G11</f>
        <v>7061</v>
      </c>
      <c r="I57" s="3">
        <f>I34+I28</f>
        <v>7130</v>
      </c>
      <c r="K57" s="3">
        <f>K49+K46+K45</f>
        <v>23008.9</v>
      </c>
      <c r="L57" s="3">
        <f>L48+L43+L39</f>
        <v>48500.5</v>
      </c>
      <c r="N57" s="3">
        <f>N42+N41</f>
        <v>12695.55</v>
      </c>
      <c r="O57" s="3">
        <f>SUM(F57:N57)</f>
        <v>101383.48</v>
      </c>
    </row>
  </sheetData>
  <mergeCells count="7">
    <mergeCell ref="F1:N1"/>
    <mergeCell ref="B57:E57"/>
    <mergeCell ref="B54:E54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9B5B-32E2-4813-8521-2D5810D4745C}">
  <dimension ref="B1:F20"/>
  <sheetViews>
    <sheetView topLeftCell="A13" zoomScale="200" zoomScaleNormal="200" workbookViewId="0">
      <selection activeCell="B19" sqref="B19"/>
    </sheetView>
  </sheetViews>
  <sheetFormatPr defaultRowHeight="15" x14ac:dyDescent="0.25"/>
  <cols>
    <col min="1" max="1" width="5.140625" customWidth="1"/>
    <col min="2" max="2" width="29.85546875" bestFit="1" customWidth="1"/>
    <col min="3" max="3" width="13.140625" bestFit="1" customWidth="1"/>
    <col min="5" max="5" width="10.5703125" bestFit="1" customWidth="1"/>
    <col min="6" max="6" width="13" bestFit="1" customWidth="1"/>
  </cols>
  <sheetData>
    <row r="1" spans="2:6" ht="15.75" x14ac:dyDescent="0.25">
      <c r="B1" s="21" t="s">
        <v>79</v>
      </c>
      <c r="C1" s="21"/>
      <c r="D1" s="21"/>
      <c r="E1" s="21"/>
      <c r="F1" s="21"/>
    </row>
    <row r="2" spans="2:6" s="1" customFormat="1" x14ac:dyDescent="0.25">
      <c r="B2" s="14" t="s">
        <v>78</v>
      </c>
      <c r="C2" s="14" t="s">
        <v>80</v>
      </c>
      <c r="D2" s="14" t="s">
        <v>3</v>
      </c>
      <c r="E2" s="14" t="s">
        <v>2</v>
      </c>
      <c r="F2" s="14" t="s">
        <v>81</v>
      </c>
    </row>
    <row r="3" spans="2:6" x14ac:dyDescent="0.25">
      <c r="B3" t="s">
        <v>8</v>
      </c>
      <c r="C3" t="s">
        <v>4</v>
      </c>
      <c r="D3">
        <v>1</v>
      </c>
      <c r="E3" s="12">
        <f>'Evaluation '!O4</f>
        <v>778.63</v>
      </c>
      <c r="F3" s="12">
        <f>D3*E3</f>
        <v>778.63</v>
      </c>
    </row>
    <row r="4" spans="2:6" x14ac:dyDescent="0.25">
      <c r="B4" t="s">
        <v>14</v>
      </c>
      <c r="C4" t="s">
        <v>5</v>
      </c>
      <c r="D4">
        <v>1</v>
      </c>
      <c r="E4" s="12">
        <f>'Evaluation '!G11</f>
        <v>4200</v>
      </c>
      <c r="F4" s="12">
        <f t="shared" ref="F4:F19" si="0">D4*E4</f>
        <v>4200</v>
      </c>
    </row>
    <row r="5" spans="2:6" x14ac:dyDescent="0.25">
      <c r="B5" t="s">
        <v>19</v>
      </c>
      <c r="C5" t="s">
        <v>5</v>
      </c>
      <c r="D5">
        <v>1</v>
      </c>
      <c r="E5" s="12">
        <f>'Evaluation '!G15</f>
        <v>1430</v>
      </c>
      <c r="F5" s="12">
        <f t="shared" si="0"/>
        <v>1430</v>
      </c>
    </row>
    <row r="6" spans="2:6" x14ac:dyDescent="0.25">
      <c r="B6" t="s">
        <v>24</v>
      </c>
      <c r="C6" t="s">
        <v>5</v>
      </c>
      <c r="D6">
        <v>1</v>
      </c>
      <c r="E6" s="12">
        <f>'Evaluation '!G24</f>
        <v>1431</v>
      </c>
      <c r="F6" s="12">
        <f t="shared" si="0"/>
        <v>1431</v>
      </c>
    </row>
    <row r="7" spans="2:6" x14ac:dyDescent="0.25">
      <c r="B7" t="s">
        <v>37</v>
      </c>
      <c r="C7" t="s">
        <v>7</v>
      </c>
      <c r="D7">
        <v>1</v>
      </c>
      <c r="E7" s="12">
        <f>'Evaluation '!I28</f>
        <v>6780</v>
      </c>
      <c r="F7" s="12">
        <f t="shared" si="0"/>
        <v>6780</v>
      </c>
    </row>
    <row r="8" spans="2:6" x14ac:dyDescent="0.25">
      <c r="B8" t="s">
        <v>40</v>
      </c>
      <c r="C8" t="s">
        <v>4</v>
      </c>
      <c r="D8">
        <v>10</v>
      </c>
      <c r="E8">
        <v>166.19</v>
      </c>
      <c r="F8" s="12">
        <f t="shared" si="0"/>
        <v>1661.9</v>
      </c>
    </row>
    <row r="9" spans="2:6" x14ac:dyDescent="0.25">
      <c r="B9" t="s">
        <v>42</v>
      </c>
      <c r="C9" t="s">
        <v>7</v>
      </c>
      <c r="D9">
        <v>1</v>
      </c>
      <c r="E9" s="12">
        <f>'Evaluation '!I34</f>
        <v>350</v>
      </c>
      <c r="F9" s="12">
        <f t="shared" si="0"/>
        <v>350</v>
      </c>
    </row>
    <row r="10" spans="2:6" x14ac:dyDescent="0.25">
      <c r="B10" t="s">
        <v>49</v>
      </c>
      <c r="C10" t="s">
        <v>61</v>
      </c>
      <c r="D10">
        <v>50</v>
      </c>
      <c r="E10">
        <v>2.8</v>
      </c>
      <c r="F10" s="12">
        <f t="shared" si="0"/>
        <v>140</v>
      </c>
    </row>
    <row r="11" spans="2:6" x14ac:dyDescent="0.25">
      <c r="B11" t="s">
        <v>85</v>
      </c>
      <c r="C11" t="s">
        <v>71</v>
      </c>
      <c r="D11">
        <v>15</v>
      </c>
      <c r="E11">
        <v>626.20000000000005</v>
      </c>
      <c r="F11" s="12">
        <f t="shared" si="0"/>
        <v>9393</v>
      </c>
    </row>
    <row r="12" spans="2:6" x14ac:dyDescent="0.25">
      <c r="B12" t="s">
        <v>86</v>
      </c>
      <c r="C12" t="s">
        <v>71</v>
      </c>
      <c r="D12">
        <v>5</v>
      </c>
      <c r="E12">
        <v>660.51</v>
      </c>
      <c r="F12" s="12">
        <f t="shared" si="0"/>
        <v>3302.55</v>
      </c>
    </row>
    <row r="13" spans="2:6" x14ac:dyDescent="0.25">
      <c r="B13" t="s">
        <v>87</v>
      </c>
      <c r="C13" t="s">
        <v>61</v>
      </c>
      <c r="D13">
        <v>2900</v>
      </c>
      <c r="E13">
        <v>16.600000000000001</v>
      </c>
      <c r="F13" s="12">
        <f t="shared" si="0"/>
        <v>48140.000000000007</v>
      </c>
    </row>
    <row r="14" spans="2:6" x14ac:dyDescent="0.25">
      <c r="B14" t="s">
        <v>88</v>
      </c>
      <c r="C14" t="s">
        <v>4</v>
      </c>
      <c r="D14">
        <v>1</v>
      </c>
      <c r="E14" s="12">
        <f>'Evaluation '!F44</f>
        <v>312</v>
      </c>
      <c r="F14" s="12">
        <f t="shared" si="0"/>
        <v>312</v>
      </c>
    </row>
    <row r="15" spans="2:6" x14ac:dyDescent="0.25">
      <c r="B15" t="s">
        <v>89</v>
      </c>
      <c r="C15" t="s">
        <v>41</v>
      </c>
      <c r="D15">
        <v>1</v>
      </c>
      <c r="E15" s="12">
        <f>'Evaluation '!K45</f>
        <v>4140</v>
      </c>
      <c r="F15" s="12">
        <f t="shared" si="0"/>
        <v>4140</v>
      </c>
    </row>
    <row r="16" spans="2:6" x14ac:dyDescent="0.25">
      <c r="B16" t="s">
        <v>90</v>
      </c>
      <c r="C16" t="s">
        <v>41</v>
      </c>
      <c r="D16">
        <v>1</v>
      </c>
      <c r="E16" s="12">
        <f>'Evaluation '!K46</f>
        <v>13968.4</v>
      </c>
      <c r="F16" s="12">
        <f t="shared" si="0"/>
        <v>13968.4</v>
      </c>
    </row>
    <row r="17" spans="2:6" x14ac:dyDescent="0.25">
      <c r="B17" t="s">
        <v>55</v>
      </c>
      <c r="C17" t="s">
        <v>4</v>
      </c>
      <c r="D17">
        <v>1</v>
      </c>
      <c r="E17" s="12">
        <f>'Evaluation '!F47</f>
        <v>235</v>
      </c>
      <c r="F17" s="12">
        <f t="shared" si="0"/>
        <v>235</v>
      </c>
    </row>
    <row r="18" spans="2:6" x14ac:dyDescent="0.25">
      <c r="B18" t="s">
        <v>56</v>
      </c>
      <c r="C18" t="s">
        <v>61</v>
      </c>
      <c r="D18">
        <v>1</v>
      </c>
      <c r="E18" s="12">
        <f>'Evaluation '!L48</f>
        <v>220.5</v>
      </c>
      <c r="F18" s="12">
        <f t="shared" si="0"/>
        <v>220.5</v>
      </c>
    </row>
    <row r="19" spans="2:6" x14ac:dyDescent="0.25">
      <c r="B19" t="s">
        <v>57</v>
      </c>
      <c r="C19" t="s">
        <v>41</v>
      </c>
      <c r="D19" s="12">
        <f>'Evaluation '!D49</f>
        <v>110</v>
      </c>
      <c r="E19">
        <f>'Evaluation '!E49</f>
        <v>50</v>
      </c>
      <c r="F19" s="12">
        <f t="shared" si="0"/>
        <v>5500</v>
      </c>
    </row>
    <row r="20" spans="2:6" x14ac:dyDescent="0.25">
      <c r="B20" s="1" t="s">
        <v>91</v>
      </c>
      <c r="F20" s="15">
        <f>SUM(F3:F19)</f>
        <v>101982.98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 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Ledua Lesubula</dc:creator>
  <cp:lastModifiedBy>Josua Soko</cp:lastModifiedBy>
  <dcterms:created xsi:type="dcterms:W3CDTF">2024-03-22T00:35:30Z</dcterms:created>
  <dcterms:modified xsi:type="dcterms:W3CDTF">2024-03-24T07:31:48Z</dcterms:modified>
</cp:coreProperties>
</file>