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threadedComments/threadedComment1.xml" ContentType="application/vnd.ms-excel.threadedcomments+xml"/>
  <Override PartName="/xl/comments3.xml" ContentType="application/vnd.openxmlformats-officedocument.spreadsheetml.comments+xml"/>
  <Override PartName="/xl/threadedComments/threadedComment2.xml" ContentType="application/vnd.ms-excel.threadedcomments+xml"/>
  <Override PartName="/xl/comments4.xml" ContentType="application/vnd.openxmlformats-officedocument.spreadsheetml.comments+xml"/>
  <Override PartName="/xl/threadedComments/threadedComment3.xml" ContentType="application/vnd.ms-excel.threadedcomments+xml"/>
  <Override PartName="/xl/comments5.xml" ContentType="application/vnd.openxmlformats-officedocument.spreadsheetml.comments+xml"/>
  <Override PartName="/xl/threadedComments/threadedComment4.xml" ContentType="application/vnd.ms-excel.threadedcomments+xml"/>
  <Override PartName="/xl/comments6.xml" ContentType="application/vnd.openxmlformats-officedocument.spreadsheetml.comments+xml"/>
  <Override PartName="/xl/threadedComments/threadedComment5.xml" ContentType="application/vnd.ms-excel.threadedcomments+xml"/>
  <Override PartName="/xl/comments7.xml" ContentType="application/vnd.openxmlformats-officedocument.spreadsheetml.comments+xml"/>
  <Override PartName="/xl/threadedComments/threadedComment6.xml" ContentType="application/vnd.ms-excel.threadedcomments+xml"/>
  <Override PartName="/xl/comments8.xml" ContentType="application/vnd.openxmlformats-officedocument.spreadsheetml.comments+xml"/>
  <Override PartName="/xl/threadedComments/threadedComment7.xml" ContentType="application/vnd.ms-excel.threadedcomments+xml"/>
  <Override PartName="/xl/comments9.xml" ContentType="application/vnd.openxmlformats-officedocument.spreadsheetml.comments+xml"/>
  <Override PartName="/xl/threadedComments/threadedComment8.xml" ContentType="application/vnd.ms-excel.threadedcomments+xml"/>
  <Override PartName="/xl/comments10.xml" ContentType="application/vnd.openxmlformats-officedocument.spreadsheetml.comments+xml"/>
  <Override PartName="/xl/threadedComments/threadedComment9.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elinfalla/Dropbox/2020-21/_Imperial_MSc/_Project/black_grass_info/"/>
    </mc:Choice>
  </mc:AlternateContent>
  <xr:revisionPtr revIDLastSave="0" documentId="13_ncr:1_{66EBFBB3-0F74-A345-A018-C8C3845D2839}" xr6:coauthVersionLast="47" xr6:coauthVersionMax="47" xr10:uidLastSave="{00000000-0000-0000-0000-000000000000}"/>
  <bookViews>
    <workbookView xWindow="0" yWindow="0" windowWidth="28800" windowHeight="18000" activeTab="4" xr2:uid="{21FD6D02-D7F6-4092-AEE3-1D30A3DBE076}"/>
  </bookViews>
  <sheets>
    <sheet name="Metadata" sheetId="9" r:id="rId1"/>
    <sheet name="lists" sheetId="11" r:id="rId2"/>
    <sheet name="FF rotations vertical overview" sheetId="4" r:id="rId3"/>
    <sheet name="all rotns horizontal overview" sheetId="8" r:id="rId4"/>
    <sheet name="high density, high resistance" sheetId="1" r:id="rId5"/>
    <sheet name="H-D, H-R" sheetId="5" r:id="rId6"/>
    <sheet name="low density, high resistance" sheetId="2" r:id="rId7"/>
    <sheet name="L-D, H-R" sheetId="6" r:id="rId8"/>
    <sheet name="low density, low resistance" sheetId="3" r:id="rId9"/>
    <sheet name="L-D, L-R" sheetId="7" r:id="rId10"/>
    <sheet name="wheat facts" sheetId="10" r:id="rId11"/>
  </sheets>
  <definedNames>
    <definedName name="highDhighRAi">'high density, high resistance'!$C$43:$N$47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57" i="3" l="1"/>
  <c r="F54" i="3"/>
  <c r="F45" i="3"/>
  <c r="F35" i="3"/>
  <c r="F25" i="3"/>
  <c r="F15" i="3"/>
  <c r="F14" i="3"/>
  <c r="F24" i="3"/>
  <c r="F44" i="3"/>
  <c r="F34" i="3"/>
  <c r="R59" i="3" l="1"/>
  <c r="Q59" i="3"/>
  <c r="R62" i="2"/>
  <c r="R62" i="1"/>
  <c r="Q62" i="1"/>
  <c r="Q62" i="2"/>
  <c r="T59" i="3" l="1"/>
  <c r="T61" i="3"/>
  <c r="F14" i="4"/>
  <c r="F13" i="4"/>
  <c r="R37" i="4" l="1"/>
  <c r="R38" i="4"/>
  <c r="R39" i="4"/>
  <c r="R40" i="4"/>
  <c r="R36" i="4"/>
  <c r="R31" i="4"/>
  <c r="R32" i="4"/>
  <c r="R33" i="4"/>
  <c r="R34" i="4"/>
  <c r="R30" i="4"/>
  <c r="R24" i="4"/>
  <c r="R25" i="4"/>
  <c r="R26" i="4"/>
  <c r="R27" i="4"/>
  <c r="R23" i="4"/>
  <c r="R18" i="4"/>
  <c r="R19" i="4"/>
  <c r="R20" i="4"/>
  <c r="R21" i="4"/>
  <c r="R17" i="4"/>
  <c r="R11" i="4"/>
  <c r="R12" i="4"/>
  <c r="R13" i="4"/>
  <c r="R14" i="4"/>
  <c r="R15" i="4"/>
  <c r="R10" i="4"/>
  <c r="R5" i="4"/>
  <c r="R6" i="4"/>
  <c r="R7" i="4"/>
  <c r="R8" i="4"/>
  <c r="R9" i="4"/>
  <c r="R4" i="4"/>
  <c r="R41" i="4"/>
  <c r="R35" i="4"/>
  <c r="R28" i="4"/>
  <c r="R22" i="4"/>
  <c r="L37" i="4"/>
  <c r="L38" i="4"/>
  <c r="L39" i="4"/>
  <c r="L40" i="4"/>
  <c r="L36" i="4"/>
  <c r="L31" i="4"/>
  <c r="L32" i="4"/>
  <c r="L33" i="4"/>
  <c r="L34" i="4"/>
  <c r="L30" i="4"/>
  <c r="L24" i="4"/>
  <c r="L25" i="4"/>
  <c r="L26" i="4"/>
  <c r="L27" i="4"/>
  <c r="L28" i="4"/>
  <c r="L23" i="4"/>
  <c r="L18" i="4"/>
  <c r="L19" i="4"/>
  <c r="L20" i="4"/>
  <c r="L21" i="4"/>
  <c r="L22" i="4"/>
  <c r="L17" i="4"/>
  <c r="L41" i="4"/>
  <c r="L35" i="4"/>
  <c r="L15" i="4"/>
  <c r="L14" i="4"/>
  <c r="L13" i="4"/>
  <c r="L12" i="4"/>
  <c r="L11" i="4"/>
  <c r="L10" i="4"/>
  <c r="L8" i="4"/>
  <c r="L7" i="4"/>
  <c r="L6" i="4"/>
  <c r="L5" i="4"/>
  <c r="L4" i="4"/>
  <c r="F37" i="4"/>
  <c r="F38" i="4"/>
  <c r="F39" i="4"/>
  <c r="F40" i="4"/>
  <c r="F41" i="4"/>
  <c r="F36" i="4"/>
  <c r="F31" i="4"/>
  <c r="F32" i="4"/>
  <c r="F33" i="4"/>
  <c r="F34" i="4"/>
  <c r="F35" i="4"/>
  <c r="F30" i="4"/>
  <c r="F24" i="4"/>
  <c r="F25" i="4"/>
  <c r="F26" i="4"/>
  <c r="F27" i="4"/>
  <c r="F28" i="4"/>
  <c r="F23" i="4"/>
  <c r="F18" i="4"/>
  <c r="F19" i="4"/>
  <c r="F20" i="4"/>
  <c r="F21" i="4"/>
  <c r="F22" i="4"/>
  <c r="F17" i="4"/>
  <c r="F11" i="4"/>
  <c r="F12" i="4"/>
  <c r="F15" i="4"/>
  <c r="F10" i="4"/>
  <c r="F5" i="4"/>
  <c r="F6" i="4"/>
  <c r="F7" i="4"/>
  <c r="F8" i="4"/>
  <c r="F4" i="4"/>
  <c r="I11" i="8" a="1"/>
  <c r="L11" i="8" a="1"/>
  <c r="H6" i="8" a="1"/>
  <c r="J9" i="8" a="1"/>
  <c r="H9" i="8" a="1"/>
  <c r="H15" i="8" a="1"/>
  <c r="H11" i="8" a="1"/>
  <c r="H17" i="8" a="1"/>
  <c r="K6" i="8" a="1"/>
  <c r="K4" i="8" a="1"/>
  <c r="L13" i="8" a="1"/>
  <c r="K15" i="8" a="1"/>
  <c r="J8" i="8" a="1"/>
  <c r="K19" i="8" a="1"/>
  <c r="H20" i="8" a="1"/>
  <c r="L20" i="8" a="1"/>
  <c r="H18" i="8" a="1"/>
  <c r="J20" i="8" a="1"/>
  <c r="J3" i="8" a="1"/>
  <c r="H10" i="8" a="1"/>
  <c r="I5" i="8" a="1"/>
  <c r="H12" i="8" a="1"/>
  <c r="K5" i="8" a="1"/>
  <c r="I18" i="8" a="1"/>
  <c r="L10" i="8" a="1"/>
  <c r="K2" i="8" a="1"/>
  <c r="K13" i="8" a="1"/>
  <c r="J18" i="8" a="1"/>
  <c r="I19" i="8" a="1"/>
  <c r="I6" i="8" a="1"/>
  <c r="J12" i="8" a="1"/>
  <c r="K16" i="8" a="1"/>
  <c r="K3" i="8" a="1"/>
  <c r="J16" i="8" a="1"/>
  <c r="I3" i="8" a="1"/>
  <c r="K12" i="8" a="1"/>
  <c r="L3" i="8" a="1"/>
  <c r="G9" i="8" a="1"/>
  <c r="K8" i="8" a="1"/>
  <c r="L15" i="8" a="1"/>
  <c r="J13" i="8" a="1"/>
  <c r="I10" i="8" a="1"/>
  <c r="I8" i="8" a="1"/>
  <c r="G12" i="8" a="1"/>
  <c r="L12" i="8" a="1"/>
  <c r="L9" i="8" a="1"/>
  <c r="K17" i="8" a="1"/>
  <c r="L5" i="8" a="1"/>
  <c r="I17" i="8" a="1"/>
  <c r="G11" i="8" a="1"/>
  <c r="K18" i="8" a="1"/>
  <c r="J2" i="8" a="1"/>
  <c r="J10" i="8" a="1"/>
  <c r="K9" i="8" a="1"/>
  <c r="I4" i="8" a="1"/>
  <c r="H16" i="8" a="1"/>
  <c r="G4" i="8" a="1"/>
  <c r="J15" i="8" a="1"/>
  <c r="H13" i="8" a="1"/>
  <c r="I13" i="8" a="1"/>
  <c r="I20" i="8" a="1"/>
  <c r="I12" i="8" a="1"/>
  <c r="L17" i="8" a="1"/>
  <c r="L8" i="8" a="1"/>
  <c r="G16" i="8" a="1"/>
  <c r="G6" i="8" a="1"/>
  <c r="I2" i="8" a="1"/>
  <c r="G2" i="8" a="1"/>
  <c r="G17" i="8" a="1"/>
  <c r="J19" i="8" a="1"/>
  <c r="G8" i="8" a="1"/>
  <c r="J5" i="8" a="1"/>
  <c r="H4" i="8" a="1"/>
  <c r="H2" i="8" a="1"/>
  <c r="I9" i="8" a="1"/>
  <c r="H5" i="8" a="1"/>
  <c r="G15" i="8" a="1"/>
  <c r="H8" i="8" a="1"/>
  <c r="G19" i="8" a="1"/>
  <c r="J4" i="8" a="1"/>
  <c r="K20" i="8" a="1"/>
  <c r="G20" i="8" a="1"/>
  <c r="I16" i="8" a="1"/>
  <c r="L19" i="8" a="1"/>
  <c r="G10" i="8" a="1"/>
  <c r="K11" i="8" a="1"/>
  <c r="H3" i="8" a="1"/>
  <c r="G5" i="8" a="1"/>
  <c r="L4" i="8" a="1"/>
  <c r="I15" i="8" a="1"/>
  <c r="J11" i="8" a="1"/>
  <c r="G18" i="8" a="1"/>
  <c r="J6" i="8" a="1"/>
  <c r="L18" i="8" a="1"/>
  <c r="G3" i="8" a="1"/>
  <c r="G13" i="8" a="1"/>
  <c r="K10" i="8" a="1"/>
  <c r="L6" i="8" a="1"/>
  <c r="H19" i="8" a="1"/>
  <c r="L2" i="8" a="1"/>
  <c r="J17" i="8" a="1"/>
  <c r="L2" i="8" l="1"/>
  <c r="J2" i="8"/>
  <c r="K2" i="8"/>
  <c r="I2" i="8"/>
  <c r="H2" i="8"/>
  <c r="G2" i="8"/>
  <c r="L20" i="8"/>
  <c r="K20" i="8"/>
  <c r="J20" i="8"/>
  <c r="H20" i="8"/>
  <c r="I20" i="8"/>
  <c r="G20" i="8"/>
  <c r="L19" i="8"/>
  <c r="K19" i="8"/>
  <c r="J19" i="8"/>
  <c r="H19" i="8"/>
  <c r="I19" i="8"/>
  <c r="G19" i="8"/>
  <c r="J18" i="8"/>
  <c r="I18" i="8"/>
  <c r="K18" i="8"/>
  <c r="L18" i="8"/>
  <c r="H18" i="8"/>
  <c r="G18" i="8"/>
  <c r="L17" i="8"/>
  <c r="K17" i="8"/>
  <c r="J17" i="8"/>
  <c r="I17" i="8"/>
  <c r="H17" i="8"/>
  <c r="G17" i="8"/>
  <c r="K16" i="8"/>
  <c r="J16" i="8"/>
  <c r="I16" i="8"/>
  <c r="H16" i="8"/>
  <c r="G16" i="8"/>
  <c r="K15" i="8"/>
  <c r="J15" i="8"/>
  <c r="H15" i="8"/>
  <c r="L15" i="8"/>
  <c r="I15" i="8"/>
  <c r="G15" i="8"/>
  <c r="I13" i="8"/>
  <c r="K13" i="8"/>
  <c r="H13" i="8"/>
  <c r="L13" i="8"/>
  <c r="J13" i="8"/>
  <c r="G13" i="8"/>
  <c r="H12" i="8"/>
  <c r="K12" i="8"/>
  <c r="I12" i="8"/>
  <c r="L12" i="8"/>
  <c r="J12" i="8"/>
  <c r="G12" i="8"/>
  <c r="K11" i="8"/>
  <c r="J11" i="8"/>
  <c r="I11" i="8"/>
  <c r="L11" i="8"/>
  <c r="H11" i="8"/>
  <c r="G11" i="8"/>
  <c r="J10" i="8"/>
  <c r="I10" i="8"/>
  <c r="K10" i="8"/>
  <c r="L10" i="8"/>
  <c r="H10" i="8"/>
  <c r="G10" i="8"/>
  <c r="K9" i="8"/>
  <c r="I9" i="8"/>
  <c r="J9" i="8"/>
  <c r="H9" i="8"/>
  <c r="L9" i="8"/>
  <c r="G9" i="8"/>
  <c r="K8" i="8"/>
  <c r="L8" i="8"/>
  <c r="J8" i="8"/>
  <c r="H8" i="8"/>
  <c r="I8" i="8"/>
  <c r="G8" i="8"/>
  <c r="H6" i="8"/>
  <c r="L6" i="8"/>
  <c r="J6" i="8"/>
  <c r="I6" i="8"/>
  <c r="K6" i="8"/>
  <c r="G6" i="8"/>
  <c r="I5" i="8"/>
  <c r="L5" i="8"/>
  <c r="J5" i="8"/>
  <c r="K5" i="8"/>
  <c r="H5" i="8"/>
  <c r="G5" i="8"/>
  <c r="I4" i="8"/>
  <c r="L4" i="8"/>
  <c r="J4" i="8"/>
  <c r="K4" i="8"/>
  <c r="H4" i="8"/>
  <c r="G4" i="8"/>
  <c r="L3" i="8"/>
  <c r="K3" i="8"/>
  <c r="J3" i="8"/>
  <c r="H3" i="8"/>
  <c r="I3" i="8"/>
  <c r="G3" i="8"/>
  <c r="AH19" i="6"/>
  <c r="AH20" i="6"/>
  <c r="AH17" i="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Alexa Varah</author>
  </authors>
  <commentList>
    <comment ref="D21" authorId="0" shapeId="0" xr:uid="{CCF1BA5E-6CC5-4078-955B-9FF7B2792EF8}">
      <text>
        <r>
          <rPr>
            <b/>
            <sz val="9"/>
            <color indexed="81"/>
            <rFont val="Tahoma"/>
            <family val="2"/>
          </rPr>
          <t>Alexa Varah:</t>
        </r>
        <r>
          <rPr>
            <sz val="9"/>
            <color indexed="81"/>
            <rFont val="Tahoma"/>
            <family val="2"/>
          </rPr>
          <t xml:space="preserve">
these choices of machinery came from a contractor I spoke to (James?).
The KGRU min til publication suggests 1 x mouldboard plough, 1 x field cultivator, 1 x drilling pass using a power harrow/drill combo.</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tc={7B03EC48-BF6B-42D3-8533-5138250BDC21}</author>
  </authors>
  <commentList>
    <comment ref="H8" authorId="0" shapeId="0" xr:uid="{7B03EC48-BF6B-42D3-8533-5138250BDC21}">
      <text>
        <t>[Threaded comment]
Your version of Excel allows you to read this threaded comment; however, any edits to it will get removed if the file is opened in a newer version of Excel. Learn more: https://go.microsoft.com/fwlink/?linkid=870924
Comment:
    this differs in classification between ECOMOD and CFT: in the CFT it's classified as coarse but in ECOMOD it's classified as medium</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tc={C6E7A75D-AF7B-4EAF-A951-C8340C14AB2C}</author>
    <author>Alexa Varah</author>
  </authors>
  <commentList>
    <comment ref="E4" authorId="0" shapeId="0" xr:uid="{C6E7A75D-AF7B-4EAF-A951-C8340C14AB2C}">
      <text>
        <t>[Threaded comment]
Your version of Excel allows you to read this threaded comment; however, any edits to it will get removed if the file is opened in a newer version of Excel. Learn more: https://go.microsoft.com/fwlink/?linkid=870924
Comment:
    use spring oilseed rape for CFT</t>
      </text>
    </comment>
    <comment ref="E15" authorId="1" shapeId="0" xr:uid="{A1B21C7F-65A4-414C-8EED-71055EC2C5FB}">
      <text>
        <r>
          <rPr>
            <b/>
            <sz val="9"/>
            <color indexed="81"/>
            <rFont val="Tahoma"/>
            <family val="2"/>
          </rPr>
          <t>Alexa Varah:</t>
        </r>
        <r>
          <rPr>
            <sz val="9"/>
            <color indexed="81"/>
            <rFont val="Tahoma"/>
            <family val="2"/>
          </rPr>
          <t xml:space="preserve">
can't rotate back to spring linseed as linseed can't follow sugar beet</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tc={B4C7BA15-5176-43E6-93B5-2CC8ED1515AA}</author>
    <author>tc={16379C36-1A5B-4ECE-83F4-4F97129430BE}</author>
    <author>tc={3899D8C6-A755-4E97-9878-048A0012082C}</author>
    <author>tc={FA0DC5E9-5C79-4B91-911F-000AAF8D496E}</author>
    <author>tc={CCAD2424-A09F-4499-B2B6-B8E662591E48}</author>
    <author>tc={67CDE7B6-DACA-4C48-9C69-BD9FB36938BF}</author>
    <author>tc={08F44AF5-3C16-41BE-94D8-D73307E551DA}</author>
    <author>tc={62A64B9D-342B-4DA5-9B7D-DA1FA4FFBC2E}</author>
    <author>tc={177D23F1-4453-4C0B-802A-B1F53C448666}</author>
    <author>tc={21B91349-FB87-413C-9A5A-D29C6D87155F}</author>
  </authors>
  <commentList>
    <comment ref="K3" authorId="0" shapeId="0" xr:uid="{B4C7BA15-5176-43E6-93B5-2CC8ED1515AA}">
      <text>
        <t>[Threaded comment]
Your version of Excel allows you to read this threaded comment; however, any edits to it will get removed if the file is opened in a newer version of Excel. Learn more: https://go.microsoft.com/fwlink/?linkid=870924
Comment:
    NB I switched the ww and sbeet (originally, I put ww then sbeet, but you can't rotate back into spring linseed after a sugarbeet). Need to tell Rob Goodsell in case he's done an estimation for this rotation.</t>
      </text>
    </comment>
    <comment ref="A4" authorId="1" shapeId="0" xr:uid="{16379C36-1A5B-4ECE-83F4-4F97129430BE}">
      <text>
        <t>[Threaded comment]
Your version of Excel allows you to read this threaded comment; however, any edits to it will get removed if the file is opened in a newer version of Excel. Learn more: https://go.microsoft.com/fwlink/?linkid=870924
Comment:
    same rotation on heavy and light soils</t>
      </text>
    </comment>
    <comment ref="H4" authorId="2" shapeId="0" xr:uid="{3899D8C6-A755-4E97-9878-048A0012082C}">
      <text>
        <t>[Threaded comment]
Your version of Excel allows you to read this threaded comment; however, any edits to it will get removed if the file is opened in a newer version of Excel. Learn more: https://go.microsoft.com/fwlink/?linkid=870924
Comment:
    they say 'or sugar beet'</t>
      </text>
    </comment>
    <comment ref="K5" authorId="3" shapeId="0" xr:uid="{FA0DC5E9-5C79-4B91-911F-000AAF8D496E}">
      <text>
        <t>[Threaded comment]
Your version of Excel allows you to read this threaded comment; however, any edits to it will get removed if the file is opened in a newer version of Excel. Learn more: https://go.microsoft.com/fwlink/?linkid=870924
Comment:
    NB I had this down wrong as spring barley - tell Rob Goodsell.</t>
      </text>
    </comment>
    <comment ref="K6" authorId="4" shapeId="0" xr:uid="{CCAD2424-A09F-4499-B2B6-B8E662591E48}">
      <text>
        <t>[Threaded comment]
Your version of Excel allows you to read this threaded comment; however, any edits to it will get removed if the file is opened in a newer version of Excel. Learn more: https://go.microsoft.com/fwlink/?linkid=870924
Comment:
    NB I had this down wrong as spring barley - tell Rob Goodsell.</t>
      </text>
    </comment>
    <comment ref="L6" authorId="5" shapeId="0" xr:uid="{67CDE7B6-DACA-4C48-9C69-BD9FB36938BF}">
      <text>
        <t>[Threaded comment]
Your version of Excel allows you to read this threaded comment; however, any edits to it will get removed if the file is opened in a newer version of Excel. Learn more: https://go.microsoft.com/fwlink/?linkid=870924
Comment:
    NB this was previously sugar beet (my design) but I changed it back to wosr as it's simpler and there's plenty of wOSR on light soils too. Tell Rob G.</t>
      </text>
    </comment>
    <comment ref="H15" authorId="6" shapeId="0" xr:uid="{08F44AF5-3C16-41BE-94D8-D73307E551DA}">
      <text>
        <t>[Threaded comment]
Your version of Excel allows you to read this threaded comment; however, any edits to it will get removed if the file is opened in a newer version of Excel. Learn more: https://go.microsoft.com/fwlink/?linkid=870924
Comment:
    they also gave the option of winter beans here</t>
      </text>
    </comment>
    <comment ref="K15" authorId="7" shapeId="0" xr:uid="{62A64B9D-342B-4DA5-9B7D-DA1FA4FFBC2E}">
      <text>
        <t>[Threaded comment]
Your version of Excel allows you to read this threaded comment; however, any edits to it will get removed if the file is opened in a newer version of Excel. Learn more: https://go.microsoft.com/fwlink/?linkid=870924
Comment:
    they also gave the option of winter beans here</t>
      </text>
    </comment>
    <comment ref="H16" authorId="8" shapeId="0" xr:uid="{177D23F1-4453-4C0B-802A-B1F53C448666}">
      <text>
        <t>[Threaded comment]
Your version of Excel allows you to read this threaded comment; however, any edits to it will get removed if the file is opened in a newer version of Excel. Learn more: https://go.microsoft.com/fwlink/?linkid=870924
Comment:
    they also gave the option of winter beans here</t>
      </text>
    </comment>
    <comment ref="K16" authorId="9" shapeId="0" xr:uid="{21B91349-FB87-413C-9A5A-D29C6D87155F}">
      <text>
        <t>[Threaded comment]
Your version of Excel allows you to read this threaded comment; however, any edits to it will get removed if the file is opened in a newer version of Excel. Learn more: https://go.microsoft.com/fwlink/?linkid=870924
Comment:
    they also gave the option of winter beans here</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tc={2C7604EE-9855-43D4-A4B2-0089DB7051DB}</author>
    <author>tc={63EAEA59-71A0-4054-BFBA-5AB4C3A41D74}</author>
    <author>tc={DB9A3ED6-7F00-47A1-A649-395923DD43FF}</author>
    <author>tc={DE512BDC-A6DE-491B-B16D-58D407CC763D}</author>
    <author>tc={620BC854-A07D-479C-876F-3C3FFE4A982A}</author>
    <author>tc={C2E97B2C-F654-483E-ACE9-D6BB7656F746}</author>
    <author>tc={43282509-EDDC-409B-8D96-15C740A5D9EC}</author>
    <author>tc={A6EF7837-CECC-49C6-8FF4-FBEC324B42A8}</author>
    <author>tc={7F2C14CF-90CD-4DA7-B18F-EA3627C3D147}</author>
    <author>tc={553DDF66-CC4C-4D4D-AE75-BE09B94EF436}</author>
    <author>tc={9A60D7B2-35EA-41F2-88F2-8982F81C442F}</author>
    <author>tc={A239B6DB-AE96-4910-9147-70020BEDC20C}</author>
    <author>tc={41BDD731-F57D-4C93-B33C-81F71520E2A4}</author>
    <author>tc={109E338C-726C-46E5-9AFA-CAD3FABF568F}</author>
    <author>tc={E68EBE69-9D2E-4C1F-906A-0E442EC93FC8}</author>
    <author>tc={61FB27B5-6EE7-47FD-ADDC-37FEB27F9132}</author>
    <author>tc={438E5DF8-7A6C-42A0-82D2-078A2A885984}</author>
    <author>tc={B3F52AC7-1565-4374-A24A-478D0164259B}</author>
    <author>tc={9349E2B6-6C4A-4CDD-8E99-A2844EA861F4}</author>
    <author>tc={06A630B3-A791-41D7-AAD0-8ADF70F3FADC}</author>
    <author>tc={1BD425A0-66E3-4E37-865E-1BE240B38168}</author>
    <author>tc={EBA93A57-F512-4FCC-901A-8255577F234A}</author>
    <author>tc={F97AE700-4C3D-42F5-9BC3-BF925C4A4CDE}</author>
    <author>tc={6206D537-ECAF-4DE3-A2A1-9540629C9775}</author>
    <author>tc={D72A0DFF-C0A0-4DB6-B5C3-D70C8C16B80E}</author>
    <author>tc={73B388B6-9762-4189-900A-D43F0C838F8F}</author>
    <author>tc={AFF81C73-807C-4146-8F00-43E5A1054FEF}</author>
    <author>tc={6F873250-E33C-499F-91A7-AEF61571600B}</author>
    <author>tc={9FEA8895-A114-43C2-B264-F9A89050C091}</author>
    <author>tc={A614DF4A-2581-4574-91F8-D35252075B16}</author>
    <author>tc={730F3A3A-43E9-41F0-B5C0-8E0CDC2A8032}</author>
    <author>tc={8BAEF5BF-3757-445E-BA39-2C75A08FC17F}</author>
    <author>tc={5FFF85D0-7C96-43F7-925D-80F6E7AD14A2}</author>
    <author>tc={C7DD5FC4-3B75-431A-8DBF-7D4EB01C70E5}</author>
    <author>tc={545AE11D-6B5B-4E85-BBEC-542E1024E604}</author>
    <author>tc={3095641B-4991-4B87-A967-0DF816C0AECE}</author>
    <author>tc={C07EBF0E-EE6E-4094-9294-6A2658EA6DD4}</author>
    <author>tc={E0B391B5-5FBD-4B94-B05A-3CC4D0A13A2C}</author>
    <author>tc={52198685-BBB7-4A0E-BD2F-D2D54E4E814B}</author>
    <author>tc={E514388D-3082-46F2-92C2-D3AE2D2CC77C}</author>
    <author>tc={98CFC08D-2954-4E99-A108-62DD4379FA6B}</author>
    <author>tc={9A80C836-6A3E-4CF1-A997-1CC017DE6A20}</author>
    <author>tc={8B487E02-4E18-4938-B4E4-69E5392F05FD}</author>
    <author>tc={979B4AA0-0E09-419B-8AC1-E298BE0A7925}</author>
    <author>tc={F6825E85-313F-4264-81F9-D4612D2375A7}</author>
    <author>tc={7FE071E1-C412-4AD0-B8CB-B70878B0A47D}</author>
    <author>tc={87043E0C-8F67-413A-8A80-D440CE84CF67}</author>
    <author>tc={D1E40FCA-202D-4717-B360-5B40B887D6DD}</author>
    <author>tc={98F76A16-2E72-400E-98F3-EAE97185E107}</author>
    <author>tc={FF040915-9BFA-4A83-BEDB-E3456FDA2AE9}</author>
    <author>tc={76369927-F5CF-42FA-8D09-FACC20B7BD23}</author>
    <author>tc={A1965F15-8DCF-4325-8396-A70C96FC12C8}</author>
    <author>tc={5325A818-77C8-4966-A020-36F9A32219AB}</author>
    <author>tc={65E5808E-FD96-44F0-AC04-3C474C8193BB}</author>
    <author>tc={87762AE5-CAEA-4E77-B947-F87DCBD87780}</author>
    <author>tc={81386C59-B675-4F0D-B0DA-6D7ED6CB71CA}</author>
    <author>tc={B34CD106-A402-4A12-B86B-0885BAFCA64C}</author>
    <author>tc={69EEF21E-3537-4508-9E98-41D8A263659D}</author>
    <author>tc={0D6834BB-A29C-4414-AAEC-811651151869}</author>
    <author>tc={DAFEDA29-226D-4999-AB4C-D5D451150022}</author>
    <author>tc={5662357A-14D3-4ABB-B847-23F12C77C89D}</author>
    <author>tc={75E8AA7F-82B2-4560-9619-A335A446F212}</author>
    <author>tc={8878AC2A-6CDC-4BF7-821A-0E3D5DD3992E}</author>
    <author>tc={2D9D21BE-69F3-413E-A307-C60D036E67B1}</author>
    <author>tc={AB1A0698-494C-472E-9C49-54B86AD43A03}</author>
    <author>tc={5E39AB1E-EA3B-4E23-8299-A427167F94DA}</author>
    <author>tc={A891ADA5-3929-4F12-9C99-A34D22BC3315}</author>
    <author>tc={3ADBB170-B2AA-4F0B-9529-0DBF94BC89C5}</author>
    <author>tc={28FC2D03-65A0-40E9-9C11-A440604BFB52}</author>
    <author>tc={2157E909-4F85-401C-8FDB-C66EAB73C9C4}</author>
    <author>tc={DACEA3EF-F009-46C7-9B4D-8B1EBBDDEEF1}</author>
    <author>tc={56CDC1E5-F8B2-40C5-B0AD-1D4DCDC62E6C}</author>
    <author>tc={AB41B15B-54E3-4762-B632-C906293AF62F}</author>
    <author>tc={38D13129-086E-4B56-8CC4-1F21D4582CD0}</author>
    <author>tc={889F805E-9770-40C9-AA03-0FE4BCE01B9F}</author>
    <author>tc={F8A80A26-9AD7-4DAD-AA30-B9A5D350ECC6}</author>
    <author>tc={2AD48239-57A1-4B24-AACD-FAE9E7A2498E}</author>
    <author>tc={DAA7280A-C36F-4E4B-8095-5EAAD04682AD}</author>
    <author>tc={997484B3-561F-4326-8C01-056765BDE3BB}</author>
    <author>tc={6A28633D-6147-4BB6-861C-AF63E504CD6B}</author>
    <author>tc={28C79533-9A33-45B1-AF5C-4D91B5FC10EE}</author>
    <author>tc={0453C4A8-651D-4B53-B69B-8B157909523B}</author>
    <author>tc={D737CB9C-D5B9-4DC5-AFBA-4185FB5E2B16}</author>
    <author>tc={E8AB469D-E139-456F-AEC1-8CE9F0A6E9C5}</author>
    <author>tc={BFD94CA7-8C78-45F5-8CB4-B3314DB4C1AD}</author>
    <author>tc={0E487803-06A0-4415-8F03-DCD25B8071A5}</author>
    <author>tc={1B27AE42-C602-4A01-85E3-99AED0397C4E}</author>
    <author>tc={9B6A2D1B-2B59-4B43-AEFA-4931D9EC9026}</author>
    <author>tc={67DE40C0-B344-4E12-9A0F-DFA1F91A26FA}</author>
    <author>tc={18CBE3A0-8DBD-4455-A471-C97E497929CB}</author>
    <author>tc={BB9D0B6C-8FDA-42FA-9BC7-D82E000783FA}</author>
    <author>tc={93AF189C-30C0-4878-AA0A-E71E6A221506}</author>
    <author>tc={35186017-4B40-4882-9B04-692885B9A6BE}</author>
    <author>tc={91D992D5-6A0E-439D-9F76-A0530A0E5179}</author>
    <author>tc={FFBC90FE-5FC2-41D1-95C4-45963F6E5A2F}</author>
    <author>tc={A33CC7D1-5DE1-4508-9D2F-CA1548123A80}</author>
    <author>tc={0638957C-A2CF-4EF0-B93D-585EC3774650}</author>
    <author>tc={9A5B896D-2149-496C-9E23-0AD72030C558}</author>
    <author>tc={E0C1218F-5882-4054-91FF-87CEA5B851B7}</author>
    <author>tc={9D45073B-E6F0-464D-AE08-67288DB4BE20}</author>
    <author>tc={594487F2-4635-44C6-BD20-43AE70F41299}</author>
    <author>tc={161CE5A6-4CCE-438E-BAB5-7B654D7F9772}</author>
  </authors>
  <commentList>
    <comment ref="E13" authorId="0" shapeId="0" xr:uid="{2C7604EE-9855-43D4-A4B2-0089DB7051DB}">
      <text>
        <t>[Threaded comment]
Your version of Excel allows you to read this threaded comment; however, any edits to it will get removed if the file is opened in a newer version of Excel. Learn more: https://go.microsoft.com/fwlink/?linkid=870924
Comment:
    I picked:
window 15th - 31st Aug
20th Aug if have to choose</t>
      </text>
    </comment>
    <comment ref="J13" authorId="1" shapeId="0" xr:uid="{63EAEA59-71A0-4054-BFBA-5AB4C3A41D74}">
      <text>
        <t>[Threaded comment]
Your version of Excel allows you to read this threaded comment; however, any edits to it will get removed if the file is opened in a newer version of Excel. Learn more: https://go.microsoft.com/fwlink/?linkid=870924
Comment:
    disc early Sep 5cm - 4th Sep
disc late Sep 5cm - 25 Sep
Repeat in month 13</t>
      </text>
    </comment>
    <comment ref="D14" authorId="2" shapeId="0" xr:uid="{DB9A3ED6-7F00-47A1-A649-395923DD43FF}">
      <text>
        <t>[Threaded comment]
Your version of Excel allows you to read this threaded comment; however, any edits to it will get removed if the file is opened in a newer version of Excel. Learn more: https://go.microsoft.com/fwlink/?linkid=870924
Comment:
    assume maize is for forage
N.B. Both Nix 2019 and ABC 2019 say maize can be grown south of a line from Bristol to East Anglia, excluding the far SW. And that it's best on lighter land as harvesting is late. Why have they put it in the north on heavy soil?!</t>
      </text>
    </comment>
    <comment ref="E14" authorId="3" shapeId="0" xr:uid="{DE512BDC-A6DE-491B-B16D-58D407CC763D}">
      <text>
        <t>[Threaded comment]
Your version of Excel allows you to read this threaded comment; however, any edits to it will get removed if the file is opened in a newer version of Excel. Learn more: https://go.microsoft.com/fwlink/?linkid=870924
Comment:
    Late March. Go with 23rd March</t>
      </text>
    </comment>
    <comment ref="J14" authorId="4" shapeId="0" xr:uid="{620BC854-A07D-479C-876F-3C3FFE4A982A}">
      <text>
        <t>[Threaded comment]
Your version of Excel allows you to read this threaded comment; however, any edits to it will get removed if the file is opened in a newer version of Excel. Learn more: https://go.microsoft.com/fwlink/?linkid=870924
Comment:
    subsoil the day before planting</t>
      </text>
    </comment>
    <comment ref="L14" authorId="5" shapeId="0" xr:uid="{C2E97B2C-F654-483E-ACE9-D6BB7656F746}">
      <text>
        <t>[Threaded comment]
Your version of Excel allows you to read this threaded comment; however, any edits to it will get removed if the file is opened in a newer version of Excel. Learn more: https://go.microsoft.com/fwlink/?linkid=870924
Comment:
    10kg/ha applied at drilling - 7th March or give it same window as drilling
90kg/ha applied at emergence - find out when emergence is</t>
      </text>
    </comment>
    <comment ref="D15" authorId="6" shapeId="0" xr:uid="{43282509-EDDC-409B-8D96-15C740A5D9EC}">
      <text>
        <t>[Threaded comment]
Your version of Excel allows you to read this threaded comment; however, any edits to it will get removed if the file is opened in a newer version of Excel. Learn more: https://go.microsoft.com/fwlink/?linkid=870924
Comment:
    Assume all spring barley is for malting. I've used two malting varieties to get coefs for DSSAT.
AHDB barley growth guide 2018:
Spring barley is typically sown from December until late April.
Spring barley is relatively frost-sensitive, so early sowing is not common in the North.</t>
      </text>
    </comment>
    <comment ref="E15" authorId="7" shapeId="0" xr:uid="{A6EF7837-CECC-49C6-8FF4-FBEC324B42A8}">
      <text>
        <t>[Threaded comment]
Your version of Excel allows you to read this threaded comment; however, any edits to it will get removed if the file is opened in a newer version of Excel. Learn more: https://go.microsoft.com/fwlink/?linkid=870924
Comment:
    window : 1st 2 weeks March.
This is late-drilled.</t>
      </text>
    </comment>
    <comment ref="J15" authorId="8" shapeId="0" xr:uid="{7F2C14CF-90CD-4DA7-B18F-EA3627C3D147}">
      <text>
        <t>[Threaded comment]
Your version of Excel allows you to read this threaded comment; however, any edits to it will get removed if the file is opened in a newer version of Excel. Learn more: https://go.microsoft.com/fwlink/?linkid=870924
Comment:
    disc 5cm</t>
      </text>
    </comment>
    <comment ref="L15" authorId="9" shapeId="0" xr:uid="{553DDF66-CC4C-4D4D-AE75-BE09B94EF436}">
      <text>
        <t>[Threaded comment]
Your version of Excel allows you to read this threaded comment; however, any edits to it will get removed if the file is opened in a newer version of Excel. Learn more: https://go.microsoft.com/fwlink/?linkid=870924
Comment:
    apply it all in the seedbed.
For DSSAT make it 1 day after planting, OR specify 7th March</t>
      </text>
    </comment>
    <comment ref="E16" authorId="10" shapeId="0" xr:uid="{9A60D7B2-35EA-41F2-88F2-8982F81C442F}">
      <text>
        <t>[Threaded comment]
Your version of Excel allows you to read this threaded comment; however, any edits to it will get removed if the file is opened in a newer version of Excel. Learn more: https://go.microsoft.com/fwlink/?linkid=870924
Comment:
    2nd two weeks October</t>
      </text>
    </comment>
    <comment ref="F16" authorId="11" shapeId="0" xr:uid="{A239B6DB-AE96-4910-9147-70020BEDC20C}">
      <text>
        <t>[Threaded comment]
Your version of Excel allows you to read this threaded comment; however, any edits to it will get removed if the file is opened in a newer version of Excel. Learn more: https://go.microsoft.com/fwlink/?linkid=870924
Comment:
    for a target plant pop of 260 plants/m2, where TGW = 50 g/1000 seeds, germination = 80% and field losses = 20%, then 200 kg/ha (which is approx 400 seeds/m2) is sufficient.</t>
      </text>
    </comment>
    <comment ref="G16" authorId="12" shapeId="0" xr:uid="{41BDD731-F57D-4C93-B33C-81F71520E2A4}">
      <text>
        <t>[Threaded comment]
Your version of Excel allows you to read this threaded comment; however, any edits to it will get removed if the file is opened in a newer version of Excel. Learn more: https://go.microsoft.com/fwlink/?linkid=870924
Comment:
    The HGCA benchmark target population is 260plants/m2</t>
      </text>
    </comment>
    <comment ref="J16" authorId="13" shapeId="0" xr:uid="{109E338C-726C-46E5-9AFA-CAD3FABF568F}">
      <text>
        <t>[Threaded comment]
Your version of Excel allows you to read this threaded comment; however, any edits to it will get removed if the file is opened in a newer version of Excel. Learn more: https://go.microsoft.com/fwlink/?linkid=870924
Comment:
    2 stale seedbeds
disc 5cm 28th Aug and 20th Sep</t>
      </text>
    </comment>
    <comment ref="L16" authorId="14" shapeId="0" xr:uid="{E68EBE69-9D2E-4C1F-906A-0E442EC93FC8}">
      <text>
        <t>[Threaded comment]
Your version of Excel allows you to read this threaded comment; however, any edits to it will get removed if the file is opened in a newer version of Excel. Learn more: https://go.microsoft.com/fwlink/?linkid=870924
Comment:
    220kg[N]/ha total:
40 kg/ha mid-Feb to mid-March
90 kg/ha early April
90 kg/ha late April</t>
      </text>
    </comment>
    <comment ref="E17" authorId="15" shapeId="0" xr:uid="{61FB27B5-6EE7-47FD-ADDC-37FEB27F9132}">
      <text>
        <t>[Threaded comment]
Your version of Excel allows you to read this threaded comment; however, any edits to it will get removed if the file is opened in a newer version of Excel. Learn more: https://go.microsoft.com/fwlink/?linkid=870924
Comment:
    window 25th Aug - 3rd Sep</t>
      </text>
    </comment>
    <comment ref="L17" authorId="16" shapeId="0" xr:uid="{438E5DF8-7A6C-42A0-82D2-078A2A885984}">
      <text>
        <t>[Threaded comment]
Your version of Excel allows you to read this threaded comment; however, any edits to it will get removed if the file is opened in a newer version of Excel. Learn more: https://go.microsoft.com/fwlink/?linkid=870924
Comment:
    30kg/ha at drilling - 30th Aug
75ka/ha late Feb/early March - 1st March
75 kg/ha early April - 1st April</t>
      </text>
    </comment>
    <comment ref="E18" authorId="17" shapeId="0" xr:uid="{B3F52AC7-1565-4374-A24A-478D0164259B}">
      <text>
        <t>[Threaded comment]
Your version of Excel allows you to read this threaded comment; however, any edits to it will get removed if the file is opened in a newer version of Excel. Learn more: https://go.microsoft.com/fwlink/?linkid=870924
Comment:
    2nd 2 weeks October</t>
      </text>
    </comment>
    <comment ref="F18" authorId="18" shapeId="0" xr:uid="{9349E2B6-6C4A-4CDD-8E99-A2844EA861F4}">
      <text>
        <t>[Threaded comment]
Your version of Excel allows you to read this threaded comment; however, any edits to it will get removed if the file is opened in a newer version of Excel. Learn more: https://go.microsoft.com/fwlink/?linkid=870924
Comment:
    for a target plant pop of 260 plants/m2, where TGW = 50 g/1000 seeds, germination = 80% and field losses = 20%, then 200 kg/ha (which is approx 400 seeds/m2) is sufficient.</t>
      </text>
    </comment>
    <comment ref="G18" authorId="19" shapeId="0" xr:uid="{06A630B3-A791-41D7-AAD0-8ADF70F3FADC}">
      <text>
        <t>[Threaded comment]
Your version of Excel allows you to read this threaded comment; however, any edits to it will get removed if the file is opened in a newer version of Excel. Learn more: https://go.microsoft.com/fwlink/?linkid=870924
Comment:
    The HGCA benchmark target population is 260plants/m2</t>
      </text>
    </comment>
    <comment ref="J18" authorId="20" shapeId="0" xr:uid="{1BD425A0-66E3-4E37-865E-1BE240B38168}">
      <text>
        <t>[Threaded comment]
Your version of Excel allows you to read this threaded comment; however, any edits to it will get removed if the file is opened in a newer version of Excel. Learn more: https://go.microsoft.com/fwlink/?linkid=870924
Comment:
    2 stale seedbeds
disc 5cm 28th Aug and 20th Sep</t>
      </text>
    </comment>
    <comment ref="L18" authorId="21" shapeId="0" xr:uid="{EBA93A57-F512-4FCC-901A-8255577F234A}">
      <text>
        <t>[Threaded comment]
Your version of Excel allows you to read this threaded comment; however, any edits to it will get removed if the file is opened in a newer version of Excel. Learn more: https://go.microsoft.com/fwlink/?linkid=870924
Comment:
    220kg[N]/ha total:
40 kg/ha mid-Feb to mid-March
90 kg/ha early April
90 kg/ha late April</t>
      </text>
    </comment>
    <comment ref="D23" authorId="22" shapeId="0" xr:uid="{F97AE700-4C3D-42F5-9BC3-BF925C4A4CDE}">
      <text>
        <t>[Threaded comment]
Your version of Excel allows you to read this threaded comment; however, any edits to it will get removed if the file is opened in a newer version of Excel. Learn more: https://go.microsoft.com/fwlink/?linkid=870924
Comment:
    https://www.grainco.co.uk/seed.html advice:
we recommend 50 tgw as an average for winter wheat and 45 tgw for winter barley</t>
      </text>
    </comment>
    <comment ref="F23" authorId="23" shapeId="0" xr:uid="{6206D537-ECAF-4DE3-A2A1-9540629C9775}">
      <text>
        <t>[Threaded comment]
Your version of Excel allows you to read this threaded comment; however, any edits to it will get removed if the file is opened in a newer version of Excel. Learn more: https://go.microsoft.com/fwlink/?linkid=870924
Comment:
    At this seed rage (kg/ha), and with a TGW of 50g/1000 seeds, 70% germination and 25% field losses, this works out as approx 495 seeds/m2 sown, and gets target population of 260 plants/m2</t>
      </text>
    </comment>
    <comment ref="G23" authorId="24" shapeId="0" xr:uid="{D72A0DFF-C0A0-4DB6-B5C3-D70C8C16B80E}">
      <text>
        <t>[Threaded comment]
Your version of Excel allows you to read this threaded comment; however, any edits to it will get removed if the file is opened in a newer version of Excel. Learn more: https://go.microsoft.com/fwlink/?linkid=870924
Comment:
    The HGCA benchmark target population is 260 plants/m2</t>
      </text>
    </comment>
    <comment ref="L23" authorId="25" shapeId="0" xr:uid="{73B388B6-9762-4189-900A-D43F0C838F8F}">
      <text>
        <t>[Threaded comment]
Your version of Excel allows you to read this threaded comment; however, any edits to it will get removed if the file is opened in a newer version of Excel. Learn more: https://go.microsoft.com/fwlink/?linkid=870924
Comment:
    40 kg/ha in Feb
100 kg/ha early April
100 kg/ha late April</t>
      </text>
    </comment>
    <comment ref="D24" authorId="26" shapeId="0" xr:uid="{AFF81C73-807C-4146-8F00-43E5A1054FEF}">
      <text>
        <t>[Threaded comment]
Your version of Excel allows you to read this threaded comment; however, any edits to it will get removed if the file is opened in a newer version of Excel. Learn more: https://go.microsoft.com/fwlink/?linkid=870924
Comment:
    Assume all spring barley is for malting. I've used two malting varieties to get coefs for DSSAT.
AHDB barley growth guide 2018: 
Spring barley is typically sown from December until late April.
N.B. their alternative for yr 2 was fallow. Dave Brightman said this about a fallow:
"I would suggest that for fallow there would probably be two or three cultivations through the year, each preceded by glyphosate, if weather and ground conditions permitted."</t>
      </text>
    </comment>
    <comment ref="E24" authorId="27" shapeId="0" xr:uid="{6F873250-E33C-499F-91A7-AEF61571600B}">
      <text>
        <t>[Threaded comment]
Your version of Excel allows you to read this threaded comment; however, any edits to it will get removed if the file is opened in a newer version of Excel. Learn more: https://go.microsoft.com/fwlink/?linkid=870924
Comment:
    Spring barley normally sown end Feb/ March.
Dave Brightman said:
"while we might like to drill spring barley before April, in the four years we have been doing it on my heavy ground in recent times, the earliest we have started drilling [spring barley] was 25th March and the latest we have finished was 27th April. We have always applied qlyphosate at least once before drilling."
From https://www.nickersonseeds.co.uk/news/spring-barley-performs-better-as-strategic-part-of-rotation/ :
It’s important not to drill [spring barley] into cold soils, we aim for 85% establishment and if this is not achieved it’s usually because the crop has been drilled when soils are too wet or cold. We would not drill any spring barley crops before Christmas and will wait until March if ground conditions are not right.
From https://rural.struttandparker.com/wp-content/uploads/2020/02/SpringBarley_Growing_Guide_2020_StruttandParker.pdf
Unlike wheat/winter barley, spring barley does not yield more from early planting. Early planting
should only be viewed as exploiting fieldwork opportunities to mitigate the risks of wet/dry conditions later in the spring. The best yields come from the crop being sown into warm soil where it chits and emerges within two weeks. Prompt germination and rapid canopy closure reduces soil moisture evaporation, keeping the crop as competitive as it can be on grass and broad-leaved weeds</t>
      </text>
    </comment>
    <comment ref="F24" authorId="28" shapeId="0" xr:uid="{9FEA8895-A114-43C2-B264-F9A89050C091}">
      <text>
        <t>[Threaded comment]
Your version of Excel allows you to read this threaded comment; however, any edits to it will get removed if the file is opened in a newer version of Excel. Learn more: https://go.microsoft.com/fwlink/?linkid=870924
Comment:
    From https://rural.struttandparker.com/wp-content/uploads/2020/02/SpringBarley_Growing_Guide_2020_StruttandParker.pdf
In kind growing conditions/soils optimum ear number can be established from average c.300
seeds/m2. Where conditions are compromised or if drilling is delayed the seed rate must be
increased to 400+ seeds/m2 (eg on the heavy land that will grow a second wheat)
SPRING BARLEY
AHDB barley growth guide 2018:
1. Average establishment is 85%
2. In a good seedbed, typical plant establishment is between 80% (early-sown) and 95% (late-sown). In a poor seedbed, establishment can vary from 55% (early-sown) and 70% (late-sown).
3. Target spring population = 305 plants/m2
4. From Teagsac seed rate calculator Exel sheet: TGW ranges from 46.6 - 57.9</t>
      </text>
    </comment>
    <comment ref="G24" authorId="29" shapeId="0" xr:uid="{A614DF4A-2581-4574-91F8-D35252075B16}">
      <text>
        <t>[Threaded comment]
Your version of Excel allows you to read this threaded comment; however, any edits to it will get removed if the file is opened in a newer version of Excel. Learn more: https://go.microsoft.com/fwlink/?linkid=870924
Comment:
    From https://www.nickersonseeds.co.uk/news/spring-barley-performs-better-as-strategic-part-of-rotation/ :
It’s important not to drill [spring barley] into cold soils, we aim for 85% establishment and if this is not achieved it’s usually because the crop has been drilled when soils are too wet or cold. We would not drill any spring barley crops before Christmas and will wait until March if ground conditions are not right.</t>
      </text>
    </comment>
    <comment ref="I24" authorId="30" shapeId="0" xr:uid="{730F3A3A-43E9-41F0-B5C0-8E0CDC2A8032}">
      <text>
        <t>[Threaded comment]
Your version of Excel allows you to read this threaded comment; however, any edits to it will get removed if the file is opened in a newer version of Excel. Learn more: https://go.microsoft.com/fwlink/?linkid=870924
Comment:
    NB strut and parker say 5cm safer</t>
      </text>
    </comment>
    <comment ref="L24" authorId="31" shapeId="0" xr:uid="{8BAEF5BF-3757-445E-BA39-2C75A08FC17F}">
      <text>
        <t>[Threaded comment]
Your version of Excel allows you to read this threaded comment; however, any edits to it will get removed if the file is opened in a newer version of Excel. Learn more: https://go.microsoft.com/fwlink/?linkid=870924
Comment:
    Apply it all in the seedbed. 
Amount is higher than in the recommended tables (RB209) - I assume this is because it's sown so late.</t>
      </text>
    </comment>
    <comment ref="D26" authorId="32" shapeId="0" xr:uid="{5FFF85D0-7C96-43F7-925D-80F6E7AD14A2}">
      <text>
        <t>[Threaded comment]
Your version of Excel allows you to read this threaded comment; however, any edits to it will get removed if the file is opened in a newer version of Excel. Learn more: https://go.microsoft.com/fwlink/?linkid=870924
Comment:
    https://www.grainco.co.uk/seed.html advice:
we recommend 50 tgw as an average for winter wheat and 45 tgw for winter barley</t>
      </text>
    </comment>
    <comment ref="F26" authorId="33" shapeId="0" xr:uid="{C7DD5FC4-3B75-431A-8DBF-7D4EB01C70E5}">
      <text>
        <t>[Threaded comment]
Your version of Excel allows you to read this threaded comment; however, any edits to it will get removed if the file is opened in a newer version of Excel. Learn more: https://go.microsoft.com/fwlink/?linkid=870924
Comment:
    At this seed rage (kg/ha), and with a TGW of 50g/1000 seeds, 70% germination and 25% field losses, this works out as approx 495 seeds/m2 sown, and gets target population of 260 plants/m2</t>
      </text>
    </comment>
    <comment ref="G26" authorId="34" shapeId="0" xr:uid="{545AE11D-6B5B-4E85-BBEC-542E1024E604}">
      <text>
        <t>[Threaded comment]
Your version of Excel allows you to read this threaded comment; however, any edits to it will get removed if the file is opened in a newer version of Excel. Learn more: https://go.microsoft.com/fwlink/?linkid=870924
Comment:
    The HGCA benchmark target population is 260 plants/m2</t>
      </text>
    </comment>
    <comment ref="L26" authorId="35" shapeId="0" xr:uid="{3095641B-4991-4B87-A967-0DF816C0AECE}">
      <text>
        <t>[Threaded comment]
Your version of Excel allows you to read this threaded comment; however, any edits to it will get removed if the file is opened in a newer version of Excel. Learn more: https://go.microsoft.com/fwlink/?linkid=870924
Comment:
    40 kg/ha in Feb
100 kg/ha early April
100 kg/ha late April</t>
      </text>
    </comment>
    <comment ref="D27" authorId="36" shapeId="0" xr:uid="{C07EBF0E-EE6E-4094-9294-6A2658EA6DD4}">
      <text>
        <t>[Threaded comment]
Your version of Excel allows you to read this threaded comment; however, any edits to it will get removed if the file is opened in a newer version of Excel. Learn more: https://go.microsoft.com/fwlink/?linkid=870924
Comment:
    assume all spring barley is for malting</t>
      </text>
    </comment>
    <comment ref="E27" authorId="37" shapeId="0" xr:uid="{E0B391B5-5FBD-4B94-B05A-3CC4D0A13A2C}">
      <text>
        <t>[Threaded comment]
Your version of Excel allows you to read this threaded comment; however, any edits to it will get removed if the file is opened in a newer version of Excel. Learn more: https://go.microsoft.com/fwlink/?linkid=870924
Comment:
    Spring barley normally sown end Feb/ March.
From https://rural.struttandparker.com/wp-content/uploads/2020/02/SpringBarley_Growing_Guide_2020_StruttandParker.pdf
Unlike wheat/winter barley, spring barley does not yield more from early planting. Early planting
should only be viewed as exploiting fieldwork opportunities to mitigate the risks of wet/dry conditions
later in the spring. The best yields come from the crop being sown into warm soil where it chits and
emerges within two weeks. Prompt germination and rapid canopy closure reduces soil moisture
evaporation, keeping the crop as competitive as it can be on grass and broad-leaved weeds</t>
      </text>
    </comment>
    <comment ref="F27" authorId="38" shapeId="0" xr:uid="{52198685-BBB7-4A0E-BD2F-D2D54E4E814B}">
      <text>
        <t>[Threaded comment]
Your version of Excel allows you to read this threaded comment; however, any edits to it will get removed if the file is opened in a newer version of Excel. Learn more: https://go.microsoft.com/fwlink/?linkid=870924
Comment:
    From https://rural.struttandparker.com/wp-content/uploads/2020/02/SpringBarley_Growing_Guide_2020_StruttandParker.pdf
In kind growing conditions/soils optimum ear number can be established from average c.300
seeds/m2. Where conditions are compromised or if drilling is delayed the seed rate must be
increased to 400+ seeds/m2 (eg on the heavy land that will grow a second wheat)
SPRING BARLEY
AHDB barley growth guide 2018:
1. Average establishment is 85%
2. In a good seedbed, typical plant establishment is between 80% (early-sown) and 95% (late-sown). In a poor seedbed, establishment can vary from 55% (early-sown) and 70% (late-sown).
3. Target spring population = 305 plants/m2
4. TGW ranges from 46.6 - 57.9</t>
      </text>
    </comment>
    <comment ref="G27" authorId="39" shapeId="0" xr:uid="{E514388D-3082-46F2-92C2-D3AE2D2CC77C}">
      <text>
        <t>[Threaded comment]
Your version of Excel allows you to read this threaded comment; however, any edits to it will get removed if the file is opened in a newer version of Excel. Learn more: https://go.microsoft.com/fwlink/?linkid=870924
Comment:
    From https://www.nickersonseeds.co.uk/news/spring-barley-performs-better-as-strategic-part-of-rotation/ :
It’s important not to drill [spring barley] into cold soils, we aim for 85% establishment and if this is not achieved it’s usually because the crop has been drilled when soils are too wet or cold. We would not drill any spring barley crops before Christmas and will wait until March if ground conditions are not right.</t>
      </text>
    </comment>
    <comment ref="L27" authorId="40" shapeId="0" xr:uid="{98CFC08D-2954-4E99-A108-62DD4379FA6B}">
      <text>
        <t>[Threaded comment]
Your version of Excel allows you to read this threaded comment; however, any edits to it will get removed if the file is opened in a newer version of Excel. Learn more: https://go.microsoft.com/fwlink/?linkid=870924
Comment:
    Apply it all in the seedbed. 
Amount is higher than in the recommended tables (RB209) - I assume this is because it's sown so late.</t>
      </text>
    </comment>
    <comment ref="G28" authorId="41" shapeId="0" xr:uid="{9A80C836-6A3E-4CF1-A997-1CC017DE6A20}">
      <text>
        <t>[Threaded comment]
Your version of Excel allows you to read this threaded comment; however, any edits to it will get removed if the file is opened in a newer version of Excel. Learn more: https://go.microsoft.com/fwlink/?linkid=870924
Comment:
    From AHDB RL doc 2019/20: The target (spring) plant population is 40 plants/m2 for RL trials. 
Maximum seed rate is 70 seeds/m2 and may be lower if conditions permit.</t>
      </text>
    </comment>
    <comment ref="L28" authorId="42" shapeId="0" xr:uid="{8B487E02-4E18-4938-B4E4-69E5392F05FD}">
      <text>
        <t>[Threaded comment]
Your version of Excel allows you to read this threaded comment; however, any edits to it will get removed if the file is opened in a newer version of Excel. Learn more: https://go.microsoft.com/fwlink/?linkid=870924
Comment:
    30kg/ha at drilling
75ka/ha late Feb/early March - 1st March
75 kg/ha early April - 1st April</t>
      </text>
    </comment>
    <comment ref="F33" authorId="43" shapeId="0" xr:uid="{979B4AA0-0E09-419B-8AC1-E298BE0A7925}">
      <text>
        <t>[Threaded comment]
Your version of Excel allows you to read this threaded comment; however, any edits to it will get removed if the file is opened in a newer version of Excel. Learn more: https://go.microsoft.com/fwlink/?linkid=870924
Comment:
    At this seed rage (kg/ha), and with a TGW of 50g/1000 seeds, 70% germination and 25% field losses, this works out as approx 495 seeds/m2 sown, and gets target population of 260 plants/m2</t>
      </text>
    </comment>
    <comment ref="G33" authorId="44" shapeId="0" xr:uid="{F6825E85-313F-4264-81F9-D4612D2375A7}">
      <text>
        <t>[Threaded comment]
Your version of Excel allows you to read this threaded comment; however, any edits to it will get removed if the file is opened in a newer version of Excel. Learn more: https://go.microsoft.com/fwlink/?linkid=870924
Comment:
    The HGCA benchmark target population is 260plants/m2</t>
      </text>
    </comment>
    <comment ref="L33" authorId="45" shapeId="0" xr:uid="{7FE071E1-C412-4AD0-B8CB-B70878B0A47D}">
      <text>
        <t>[Threaded comment]
Your version of Excel allows you to read this threaded comment; however, any edits to it will get removed if the file is opened in a newer version of Excel. Learn more: https://go.microsoft.com/fwlink/?linkid=870924
Comment:
    40 kg/ha in Feb
100 kg/ha early April
100 kg/ha late April</t>
      </text>
    </comment>
    <comment ref="N33" authorId="46" shapeId="0" xr:uid="{87043E0C-8F67-413A-8A80-D440CE84CF67}">
      <text>
        <t>[Threaded comment]
Your version of Excel allows you to read this threaded comment; however, any edits to it will get removed if the file is opened in a newer version of Excel. Learn more: https://go.microsoft.com/fwlink/?linkid=870924
Comment:
    Used the same amt of Liberator and Defy as used on light soils in the Eastern region</t>
      </text>
    </comment>
    <comment ref="D34" authorId="47" shapeId="0" xr:uid="{D1E40FCA-202D-4717-B360-5B40B887D6DD}">
      <text>
        <t>[Threaded comment]
Your version of Excel allows you to read this threaded comment; however, any edits to it will get removed if the file is opened in a newer version of Excel. Learn more: https://go.microsoft.com/fwlink/?linkid=870924
Comment:
    Assume all spring barley is for malting. I've used two malting varieties to get coefs for DSSAT.
AHDB barley growth guide 2018: 
Spring barley is typically sown from December until late April.
N.B. their alternative for yr 2 was fallow. Dave Brightman said this about a fallow:
"I would suggest that for fallow there would probably be two or three cultivations through the year, each preceded by glyphosate, if weather and ground conditions permitted."</t>
      </text>
    </comment>
    <comment ref="E34" authorId="48" shapeId="0" xr:uid="{98F76A16-2E72-400E-98F3-EAE97185E107}">
      <text>
        <t>[Threaded comment]
Your version of Excel allows you to read this threaded comment; however, any edits to it will get removed if the file is opened in a newer version of Excel. Learn more: https://go.microsoft.com/fwlink/?linkid=870924
Comment:
    Spring barley normally sown end Feb/ March.
Dave Brightman said:
"while we might like to drill spring barley before April, in the four years we have been doing it on my heavy ground in recent times, the earliest we have started drilling [spring barley] was 25th March and the latest we have finished was 27th April. We have always applied qlyphosate at least once before drilling."
From https://rural.struttandparker.com/wp-content/uploads/2020/02/SpringBarley_Growing_Guide_2020_StruttandParker.pdf
Unlike wheat/winter barley, spring barley does not yield more from early planting. Early planting
should only be viewed as exploiting fieldwork opportunities to mitigate the risks of wet/dry conditions later in the spring. The best yields come from the crop being sown into warm soil where it chits and emerges within two weeks. Prompt germination and rapid canopy closure reduces soil moisture evaporation, keeping the crop as competitive as it can be on grass and broad-leaved weeds</t>
      </text>
    </comment>
    <comment ref="F34" authorId="49" shapeId="0" xr:uid="{FF040915-9BFA-4A83-BEDB-E3456FDA2AE9}">
      <text>
        <t>[Threaded comment]
Your version of Excel allows you to read this threaded comment; however, any edits to it will get removed if the file is opened in a newer version of Excel. Learn more: https://go.microsoft.com/fwlink/?linkid=870924
Comment:
    From https://rural.struttandparker.com/wp-content/uploads/2020/02/SpringBarley_Growing_Guide_2020_StruttandParker.pdf
In kind growing conditions/soils optimum ear number can be established from average c.300
seeds/m2. Where conditions are compromised or if drilling is delayed the seed rate must be
increased to 400+ seeds/m2 (eg on the heavy land that will grow a second wheat)
SPRING BARLEY
AHDB barley growth guide 2018:
1. Average establishment is 85%
2. In a good seedbed, typical plant establishment is between 80% (early-sown) and 95% (late-sown). In a poor seedbed, establishment can vary from 55% (early-sown) and 70% (late-sown).
3. Target spring population = 305 plants/m2
4. TGW ranges from 46.6 - 57.9</t>
      </text>
    </comment>
    <comment ref="G34" authorId="50" shapeId="0" xr:uid="{76369927-F5CF-42FA-8D09-FACC20B7BD23}">
      <text>
        <t>[Threaded comment]
Your version of Excel allows you to read this threaded comment; however, any edits to it will get removed if the file is opened in a newer version of Excel. Learn more: https://go.microsoft.com/fwlink/?linkid=870924
Comment:
    From https://www.nickersonseeds.co.uk/news/spring-barley-performs-better-as-strategic-part-of-rotation/ :
It’s important not to drill [spring barley] into cold soils, we aim for 85% establishment and if this is not achieved it’s usually because the crop has been drilled when soils are too wet or cold. We would not drill any spring barley crops before Christmas and will wait until March if ground conditions are not right.</t>
      </text>
    </comment>
    <comment ref="L34" authorId="51" shapeId="0" xr:uid="{A1965F15-8DCF-4325-8396-A70C96FC12C8}">
      <text>
        <t>[Threaded comment]
Your version of Excel allows you to read this threaded comment; however, any edits to it will get removed if the file is opened in a newer version of Excel. Learn more: https://go.microsoft.com/fwlink/?linkid=870924
Comment:
    Apply it all in the seedbed. 
Amount is higher than in the recommended tables (RB209) - I assume this is because it's sown so late.</t>
      </text>
    </comment>
    <comment ref="F36" authorId="52" shapeId="0" xr:uid="{5325A818-77C8-4966-A020-36F9A32219AB}">
      <text>
        <t>[Threaded comment]
Your version of Excel allows you to read this threaded comment; however, any edits to it will get removed if the file is opened in a newer version of Excel. Learn more: https://go.microsoft.com/fwlink/?linkid=870924
Comment:
    At this seed rage (kg/ha), and with a TGW of 50g/1000 seeds, 70% germination and 25% field losses, this works out as approx 495 seeds/m2 sown, and gets target population of 260 plants/m2</t>
      </text>
    </comment>
    <comment ref="G36" authorId="53" shapeId="0" xr:uid="{65E5808E-FD96-44F0-AC04-3C474C8193BB}">
      <text>
        <t>[Threaded comment]
Your version of Excel allows you to read this threaded comment; however, any edits to it will get removed if the file is opened in a newer version of Excel. Learn more: https://go.microsoft.com/fwlink/?linkid=870924
Comment:
    The HGCA benchmark target population is 260plants/m2</t>
      </text>
    </comment>
    <comment ref="L36" authorId="54" shapeId="0" xr:uid="{87762AE5-CAEA-4E77-B947-F87DCBD87780}">
      <text>
        <t>[Threaded comment]
Your version of Excel allows you to read this threaded comment; however, any edits to it will get removed if the file is opened in a newer version of Excel. Learn more: https://go.microsoft.com/fwlink/?linkid=870924
Comment:
    40 kg/ha in Feb
100 kg/ha early April
100 kg/ha late April</t>
      </text>
    </comment>
    <comment ref="N36" authorId="55" shapeId="0" xr:uid="{81386C59-B675-4F0D-B0DA-6D7ED6CB71CA}">
      <text>
        <t>[Threaded comment]
Your version of Excel allows you to read this threaded comment; however, any edits to it will get removed if the file is opened in a newer version of Excel. Learn more: https://go.microsoft.com/fwlink/?linkid=870924
Comment:
    Used the same amt of Liberator and Defy as used on light soils in the Eastern region</t>
      </text>
    </comment>
    <comment ref="D37" authorId="56" shapeId="0" xr:uid="{B34CD106-A402-4A12-B86B-0885BAFCA64C}">
      <text>
        <t>[Threaded comment]
Your version of Excel allows you to read this threaded comment; however, any edits to it will get removed if the file is opened in a newer version of Excel. Learn more: https://go.microsoft.com/fwlink/?linkid=870924
Comment:
    assume all spring barley is for malting</t>
      </text>
    </comment>
    <comment ref="E37" authorId="57" shapeId="0" xr:uid="{69EEF21E-3537-4508-9E98-41D8A263659D}">
      <text>
        <t>[Threaded comment]
Your version of Excel allows you to read this threaded comment; however, any edits to it will get removed if the file is opened in a newer version of Excel. Learn more: https://go.microsoft.com/fwlink/?linkid=870924
Comment:
    Spring barley normally sown end Feb/ March.
From https://rural.struttandparker.com/wp-content/uploads/2020/02/SpringBarley_Growing_Guide_2020_StruttandParker.pdf
Unlike wheat/winter barley, spring barley does not yield more from early planting. Early planting
should only be viewed as exploiting fieldwork opportunities to mitigate the risks of wet/dry conditions
later in the spring. The best yields come from the crop being sown into warm soil where it chits and
emerges within two weeks. Prompt germination and rapid canopy closure reduces soil moisture
evaporation, keeping the crop as competitive as it can be on grass and broad-leaved weeds</t>
      </text>
    </comment>
    <comment ref="F37" authorId="58" shapeId="0" xr:uid="{0D6834BB-A29C-4414-AAEC-811651151869}">
      <text>
        <t>[Threaded comment]
Your version of Excel allows you to read this threaded comment; however, any edits to it will get removed if the file is opened in a newer version of Excel. Learn more: https://go.microsoft.com/fwlink/?linkid=870924
Comment:
    From https://rural.struttandparker.com/wp-content/uploads/2020/02/SpringBarley_Growing_Guide_2020_StruttandParker.pdf
In kind growing conditions/soils optimum ear number can be established from average c.300
seeds/m2. Where conditions are compromised or if drilling is delayed the seed rate must be
increased to 400+ seeds/m2 (eg on the heavy land that will grow a second wheat)
SPRING BARLEY
AHDB barley growth guide 2018:
1. Average establishment is 85%
2. In a good seedbed, typical plant establishment is between 80% (early-sown) and 95% (late-sown). In a poor seedbed, establishment can vary from 55% (early-sown) and 70% (late-sown).
3. Target spring population = 305 plants/m2
4. TGW ranges from 46.6 - 57.9</t>
      </text>
    </comment>
    <comment ref="G37" authorId="59" shapeId="0" xr:uid="{DAFEDA29-226D-4999-AB4C-D5D451150022}">
      <text>
        <t>[Threaded comment]
Your version of Excel allows you to read this threaded comment; however, any edits to it will get removed if the file is opened in a newer version of Excel. Learn more: https://go.microsoft.com/fwlink/?linkid=870924
Comment:
    From https://www.nickersonseeds.co.uk/news/spring-barley-performs-better-as-strategic-part-of-rotation/ :
It’s important not to drill [spring barley] into cold soils, we aim for 85% establishment and if this is not achieved it’s usually because the crop has been drilled when soils are too wet or cold. We would not drill any spring barley crops before Christmas and will wait until March if ground conditions are not right.</t>
      </text>
    </comment>
    <comment ref="L37" authorId="60" shapeId="0" xr:uid="{5662357A-14D3-4ABB-B847-23F12C77C89D}">
      <text>
        <t>[Threaded comment]
Your version of Excel allows you to read this threaded comment; however, any edits to it will get removed if the file is opened in a newer version of Excel. Learn more: https://go.microsoft.com/fwlink/?linkid=870924
Comment:
    Apply it all in the seedbed. 
Amount is higher than in the recommended tables (RB209) - I assume this is because it's sown so late.</t>
      </text>
    </comment>
    <comment ref="L38" authorId="61" shapeId="0" xr:uid="{75E8AA7F-82B2-4560-9619-A335A446F212}">
      <text>
        <t>[Threaded comment]
Your version of Excel allows you to read this threaded comment; however, any edits to it will get removed if the file is opened in a newer version of Excel. Learn more: https://go.microsoft.com/fwlink/?linkid=870924
Comment:
    30kg/ha at drilling
75ka/ha late Feb/early March - 1st March
75 kg/ha early April - 1st April</t>
      </text>
    </comment>
    <comment ref="D43" authorId="62" shapeId="0" xr:uid="{8878AC2A-6CDC-4BF7-821A-0E3D5DD3992E}">
      <text>
        <t>[Threaded comment]
Your version of Excel allows you to read this threaded comment; however, any edits to it will get removed if the file is opened in a newer version of Excel. Learn more: https://go.microsoft.com/fwlink/?linkid=870924
Comment:
    SPRING OILSEED RAPE:
most varieties sown now are hybrids, see https://ahdb.org.uk/rl  page 52
SPRING LINSEED:
Nix says spring linseed is harvested end Aug - early Sep</t>
      </text>
    </comment>
    <comment ref="E43" authorId="63" shapeId="0" xr:uid="{2D9D21BE-69F3-413E-A307-C60D036E67B1}">
      <text>
        <t>[Threaded comment]
Your version of Excel allows you to read this threaded comment; however, any edits to it will get removed if the file is opened in a newer version of Excel. Learn more: https://go.microsoft.com/fwlink/?linkid=870924
Comment:
    SPRING OILSEED RAPE
(From https://www.agricentre.basf.co.uk/en/Products/InVigor/Spring-Oilseed-Rape-Seed/)
SOWING: Late march or early April are best when soil temperatures are warm enough to give the crop a quick start. The soil should be warm, around 9-10°C, with a minimum soil pH of 6-6.5.
Use a higher seed rate than for WOSR. Drill at around 80 to 90 seeds/m2, aiming to achieve a plant population of around 70 plants/m2.
From (https://www.thescottishfarmer.co.uk/arable/19045582.dsv-says-time-take-fresh-look-spring-osr/), written 30th Jan 2021: "The optimum sowing date for spring oilseed rape is from mid-March to mid-April, with a firm but moist seedbed being the aim.... Ideally, you should be aiming for between 60-80 seeds per m², depending on soil conditions and sowing date."
SPRING LINSEED
The optimum period for drilling linseed is mid March to mid April, but it can still be satisfactorily drilled into May provided there is moisture available. (From https://www.premiumcrops.com/spring-linseed/faqs.html)</t>
      </text>
    </comment>
    <comment ref="F43" authorId="64" shapeId="0" xr:uid="{AB1A0698-494C-472E-9C49-54B86AD43A03}">
      <text>
        <t>[Threaded comment]
Your version of Excel allows you to read this threaded comment; however, any edits to it will get removed if the file is opened in a newer version of Excel. Learn more: https://go.microsoft.com/fwlink/?linkid=870924
Comment:
    Seed rate for spring linseed would be 52 kg/ha. However, in DSSAT I need to use spring OSR as a proxy.
SPRING OILSEED RAPE:
From here (https://www.fwi.co.uk/arable/tips-for-sowing-spring-oilseed-rape), written in 2013: 
"Knowing the thousand grain weight of seed is one of the most critical points..... Spring varieties have a much lower value than their winter counterparts so it is easy to sow too thick a stand. Aim for 60-80 plants/sq m – use TGW to sow 120-150 seeds/sq m (conventional varieties); 100-120 seeds/sq m (hybrids).... [Although] Simon Kightley, oilseed rape specialist at NIAB TAG, advises slightly higher rates – 150/sq m for conventional and 120 for hybrids."
From here (https://www.thescottishfarmer.co.uk/arable/18097021.new-options-spring-sown-osr/), written Dec 2019 : "Target drilling rate for spring oilseed rape is around 70 seeds per m2 with the aim of achieving a plant population of around 55-65 plants per m2 , but growers should be prepared to increase this on questionable seedbeds and heavy or brashy ground"
From here (https://www.farmersguide.co.uk/spring-oilseed-rape-interest-grows-in-spring-2020%E2%80%8B/) :
"It’s also important to use a higher seed rate than for winter OSR – a rate of 80-90 seeds/m2, to achieve a plant population of 70 plants/m2 should be the target, although some people have been experimenting with lower seed rates."</t>
      </text>
    </comment>
    <comment ref="G43" authorId="65" shapeId="0" xr:uid="{5E39AB1E-EA3B-4E23-8299-A427167F94DA}">
      <text>
        <t>[Threaded comment]
Your version of Excel allows you to read this threaded comment; however, any edits to it will get removed if the file is opened in a newer version of Excel. Learn more: https://go.microsoft.com/fwlink/?linkid=870924
Comment:
    Established plant population for spring linseed would be 400 plants/m2. However, in DSSAT I need to use spring OSR as a proxy.
Spring OSR trials procedures specify that "seed rates may be adjusted to suit site conditions at the discretion of the trials operator with the aim of producing a plant population of between 80 and 100 plants / m². Hybrids should be drilled at 80% seed rate."
From here (https://www.thescottishfarmer.co.uk/arable/18097021.new-options-spring-sown-osr/), written Dec 2019 : "Target drilling rate for spring oilseed rape is around 70 seeds per m2 with the aim of achieving a plant population of around 55-65 plants per m2 , but growers should be prepared to increase this on questionable seedbeds and heavy or brashy ground"
From here (https://www.farmersguide.co.uk/spring-oilseed-rape-interest-grows-in-spring-2020%E2%80%8B/) :
"It’s also important to use a higher seed rate than for winter OSR – a rate of 80-90 seeds/m2, to achieve a plant population of 70 plants/m2 should be the target, although some people have been experimenting with lower seed rates."</t>
      </text>
    </comment>
    <comment ref="I43" authorId="66" shapeId="0" xr:uid="{A891ADA5-3929-4F12-9C99-A34D22BC3315}">
      <text>
        <t>[Threaded comment]
Your version of Excel allows you to read this threaded comment; however, any edits to it will get removed if the file is opened in a newer version of Excel. Learn more: https://go.microsoft.com/fwlink/?linkid=870924
Comment:
    NB: Stomp Aqua label says that for spring barley (it doesn't mention spring linseed) seed must be covered by a MINIMUM of 3.2cm settled soil. Normal depth for spring linseed drilling is 14-25mm (elsewhere says 1-2cm). Note that this depth isn't ok with Stomp Aqua.</t>
      </text>
    </comment>
    <comment ref="L43" authorId="67" shapeId="0" xr:uid="{3ADBB170-B2AA-4F0B-9529-0DBF94BC89C5}">
      <text>
        <t>[Threaded comment]
Your version of Excel allows you to read this threaded comment; however, any edits to it will get removed if the file is opened in a newer version of Excel. Learn more: https://go.microsoft.com/fwlink/?linkid=870924
Comment:
    SPRING OILSEED RAPE:
From RB209:
At SNS index = 0 :
light sand soil 120 kg/ha
other mineral soil 150 kg/ha.
Apply all the nitrogen in the seedbed. On light sand soils where the total rate is more than 80 kg N/ha, the dressing should be split, with 50 kg N/ha in the seedbed and the remainder by early May.
From https://www.agricentre.basf.co.uk/en/Products/InVigor/Spring-Oilseed-Rape-Seed/ :
Apply split doses of N between 100kg/ha and 150kg/ha at sowing time and at emergence. 
From https://www.thescottishfarmer.co.uk/arable/19045582.dsv-says-time-take-fresh-look-spring-osr/ (written 30th Jan 2021): "An early application of 80-100kg N/ha is advised soon after sowing and this should be followed by a further 40kg N/ha at stem elongation."
From https://www.fwi.co.uk/arable/tips-for-sowing-spring-oilseed-rape (written in 2013): Apply half of N to seed-bed and other half soon after emergence.
BUT see https://www.teagasc.ie/crops/soil--soil-fertility/crop-n-p-k-advice/oilseed-rape---spring/ :
The first split of N should be applied in late February and the remainder in the first week of April. The first split should be about 30% of the total. It is unlikely that the application of N at sowing time is justified, but if it is used, it should not exceed 40 kg/ha of N. Fertilizer applications should not be combined drilled as this may delay germination.</t>
      </text>
    </comment>
    <comment ref="N43" authorId="68" shapeId="0" xr:uid="{28FC2D03-65A0-40E9-9C11-A440604BFB52}">
      <text>
        <t>[Threaded comment]
Your version of Excel allows you to read this threaded comment; however, any edits to it will get removed if the file is opened in a newer version of Excel. Learn more: https://go.microsoft.com/fwlink/?linkid=870924
Comment:
    N.B. Stomp Aqua label says that max rate for spring barley (it doesn't mention spring linseed) is 2.9l/ha</t>
      </text>
    </comment>
    <comment ref="F44" authorId="69" shapeId="0" xr:uid="{2157E909-4F85-401C-8FDB-C66EAB73C9C4}">
      <text>
        <t>[Threaded comment]
Your version of Excel allows you to read this threaded comment; however, any edits to it will get removed if the file is opened in a newer version of Excel. Learn more: https://go.microsoft.com/fwlink/?linkid=870924
Comment:
    I originally had 300 here but the Agrii seed rate calculator says that with TGW of 630, 90% germination and 10% field losses, I need 466.67 kg/ha.</t>
      </text>
    </comment>
    <comment ref="F45" authorId="70" shapeId="0" xr:uid="{DACEA3EF-F009-46C7-9B4D-8B1EBBDDEEF1}">
      <text>
        <t>[Threaded comment]
Your version of Excel allows you to read this threaded comment; however, any edits to it will get removed if the file is opened in a newer version of Excel. Learn more: https://go.microsoft.com/fwlink/?linkid=870924
Comment:
    for a target plant pop of 260 plants/m2, where TGW = 50 g/1000 seeds, germination = 80% and field losses = 20%, then 200 kg/ha (which is approx 400 seeds/m2) is sufficient.</t>
      </text>
    </comment>
    <comment ref="G45" authorId="71" shapeId="0" xr:uid="{56CDC1E5-F8B2-40C5-B0AD-1D4DCDC62E6C}">
      <text>
        <t>[Threaded comment]
Your version of Excel allows you to read this threaded comment; however, any edits to it will get removed if the file is opened in a newer version of Excel. Learn more: https://go.microsoft.com/fwlink/?linkid=870924
Comment:
    The HGCA benchmark target population is 260plants/m2 - why have I got 400??</t>
      </text>
    </comment>
    <comment ref="L45" authorId="72" shapeId="0" xr:uid="{AB41B15B-54E3-4762-B632-C906293AF62F}">
      <text>
        <t>[Threaded comment]
Your version of Excel allows you to read this threaded comment; however, any edits to it will get removed if the file is opened in a newer version of Excel. Learn more: https://go.microsoft.com/fwlink/?linkid=870924
Comment:
    40 kg/ha in Feb, 
100 kg/ha early April, 
80 kg/ha late April.</t>
      </text>
    </comment>
    <comment ref="D46" authorId="73" shapeId="0" xr:uid="{38D13129-086E-4B56-8CC4-1F21D4582CD0}">
      <text>
        <t>[Threaded comment]
Your version of Excel allows you to read this threaded comment; however, any edits to it will get removed if the file is opened in a newer version of Excel. Learn more: https://go.microsoft.com/fwlink/?linkid=870924
Comment:
    In ECOMOD we have to use spring barley as a proxy</t>
      </text>
    </comment>
    <comment ref="E46" authorId="74" shapeId="0" xr:uid="{889F805E-9770-40C9-AA03-0FE4BCE01B9F}">
      <text>
        <t>[Threaded comment]
Your version of Excel allows you to read this threaded comment; however, any edits to it will get removed if the file is opened in a newer version of Excel. Learn more: https://go.microsoft.com/fwlink/?linkid=870924
Comment:
    optimum drilling for spring oats is March</t>
      </text>
    </comment>
    <comment ref="L46" authorId="75" shapeId="0" xr:uid="{F8A80A26-9AD7-4DAD-AA30-B9A5D350ECC6}">
      <text>
        <t>[Threaded comment]
Your version of Excel allows you to read this threaded comment; however, any edits to it will get removed if the file is opened in a newer version of Excel. Learn more: https://go.microsoft.com/fwlink/?linkid=870924
Comment:
    RB209 says nothing about when to apply so assume all applied in the seedbed</t>
      </text>
    </comment>
    <comment ref="F47" authorId="76" shapeId="0" xr:uid="{2AD48239-57A1-4B24-AACD-FAE9E7A2498E}">
      <text>
        <t>[Threaded comment]
Your version of Excel allows you to read this threaded comment; however, any edits to it will get removed if the file is opened in a newer version of Excel. Learn more: https://go.microsoft.com/fwlink/?linkid=870924
Comment:
    for a target plant pop of 260 plants/m2, where TGW = 50 g/1000 seeds, germination = 80% and field losses = 20%, then 200 kg/ha (which is approx 400 seeds/m2) is sufficient.</t>
      </text>
    </comment>
    <comment ref="G47" authorId="77" shapeId="0" xr:uid="{DAA7280A-C36F-4E4B-8095-5EAAD04682AD}">
      <text>
        <t>[Threaded comment]
Your version of Excel allows you to read this threaded comment; however, any edits to it will get removed if the file is opened in a newer version of Excel. Learn more: https://go.microsoft.com/fwlink/?linkid=870924
Comment:
    The HGCA benchmark target population is 260plants/m2 - why have I got 400??</t>
      </text>
    </comment>
    <comment ref="L47" authorId="78" shapeId="0" xr:uid="{997484B3-561F-4326-8C01-056765BDE3BB}">
      <text>
        <t>[Threaded comment]
Your version of Excel allows you to read this threaded comment; however, any edits to it will get removed if the file is opened in a newer version of Excel. Learn more: https://go.microsoft.com/fwlink/?linkid=870924
Comment:
    40 kg/ha in Feb
100 kg/ha early April
80 kg/ha late April</t>
      </text>
    </comment>
    <comment ref="D53" authorId="79" shapeId="0" xr:uid="{6A28633D-6147-4BB6-861C-AF63E504CD6B}">
      <text>
        <t>[Threaded comment]
Your version of Excel allows you to read this threaded comment; however, any edits to it will get removed if the file is opened in a newer version of Excel. Learn more: https://go.microsoft.com/fwlink/?linkid=870924
Comment:
    SPRING OILSEED RAPE:
most varieties sown now are hybrids, see https://ahdb.org.uk/rl  page 52
SPRING LINSEED:
Nix says spring linseed is harvested end Aug - early Sep</t>
      </text>
    </comment>
    <comment ref="E53" authorId="80" shapeId="0" xr:uid="{28C79533-9A33-45B1-AF5C-4D91B5FC10EE}">
      <text>
        <t>[Threaded comment]
Your version of Excel allows you to read this threaded comment; however, any edits to it will get removed if the file is opened in a newer version of Excel. Learn more: https://go.microsoft.com/fwlink/?linkid=870924
Comment:
    SPRING OILSEED RAPE
(From https://www.agricentre.basf.co.uk/en/Products/InVigor/Spring-Oilseed-Rape-Seed/)
SOWING: Late march or early April are best when soil temperatures are warm enough to give the crop a quick start. The soil should be warm, around 9-10°C, with a minimum soil pH of 6-6.5.
Use a higher seed rate than for WOSR. Drill at around 80 to 90 seeds/m2, aiming to achieve a plant population of around 70 plants/m2.
From (https://www.thescottishfarmer.co.uk/arable/19045582.dsv-says-time-take-fresh-look-spring-osr/), written 30th Jan 2021: "The optimum sowing date for spring oilseed rape is from mid-March to mid-April, with a firm but moist seedbed being the aim.... Ideally, you should be aiming for between 60-80 seeds per m², depending on soil conditions and sowing date."
SPRING LINSEED
The optimum period for drilling linseed is mid March to mid April, but it can still be satisfactorily drilled into May provided there is moisture available. (From https://www.premiumcrops.com/spring-linseed/faqs.html)</t>
      </text>
    </comment>
    <comment ref="F53" authorId="81" shapeId="0" xr:uid="{0453C4A8-651D-4B53-B69B-8B157909523B}">
      <text>
        <t>[Threaded comment]
Your version of Excel allows you to read this threaded comment; however, any edits to it will get removed if the file is opened in a newer version of Excel. Learn more: https://go.microsoft.com/fwlink/?linkid=870924
Comment:
    Seed rate for spring linseed would be 52 kg/ha. However, in DSSAT I need to use spring OSR as a proxy.
SPRING OILSEED RAPE:
From here (https://www.fwi.co.uk/arable/tips-for-sowing-spring-oilseed-rape), written in 2013: 
"Knowing the thousand grain weight of seed is one of the most critical points..... Spring varieties have a much lower value than their winter counterparts so it is easy to sow too thick a stand. Aim for 60-80 plants/sq m – use TGW to sow 120-150 seeds/sq m (conventional varieties); 100-120 seeds/sq m (hybrids).... [Although] Simon Kightley, oilseed rape specialist at NIAB TAG, advises slightly higher rates – 150/sq m for conventional and 120 for hybrids."
From here (https://www.thescottishfarmer.co.uk/arable/18097021.new-options-spring-sown-osr/), written Dec 2019 : "Target drilling rate for spring oilseed rape is around 70 seeds per m2 with the aim of achieving a plant population of around 55-65 plants per m2 , but growers should be prepared to increase this on questionable seedbeds and heavy or brashy ground"
From here (https://www.farmersguide.co.uk/spring-oilseed-rape-interest-grows-in-spring-2020%E2%80%8B/) :
"It’s also important to use a higher seed rate than for winter OSR – a rate of 80-90 seeds/m2, to achieve a plant population of 70 plants/m2 should be the target, although some people have been experimenting with lower seed rates."</t>
      </text>
    </comment>
    <comment ref="G53" authorId="82" shapeId="0" xr:uid="{D737CB9C-D5B9-4DC5-AFBA-4185FB5E2B16}">
      <text>
        <t>[Threaded comment]
Your version of Excel allows you to read this threaded comment; however, any edits to it will get removed if the file is opened in a newer version of Excel. Learn more: https://go.microsoft.com/fwlink/?linkid=870924
Comment:
    Established plant population for spring linseed would be 400 plants/m2. However, in DSSAT I need to use spring OSR as a proxy.
Spring OSR trials procedures specify that "seed rates may be adjusted to suit site conditions at the discretion of the trials operator with the aim of producing a plant population of between 80 and 100 plants / m². Hybrids should be drilled at 80% seed rate."
From here (https://www.thescottishfarmer.co.uk/arable/18097021.new-options-spring-sown-osr/), written Dec 2019 : "Target drilling rate for spring oilseed rape is around 70 seeds per m2 with the aim of achieving a plant population of around 55-65 plants per m2 , but growers should be prepared to increase this on questionable seedbeds and heavy or brashy ground"
From here (https://www.farmersguide.co.uk/spring-oilseed-rape-interest-grows-in-spring-2020%E2%80%8B/) :
"It’s also important to use a higher seed rate than for winter OSR – a rate of 80-90 seeds/m2, to achieve a plant population of 70 plants/m2 should be the target, although some people have been experimenting with lower seed rates."</t>
      </text>
    </comment>
    <comment ref="I53" authorId="83" shapeId="0" xr:uid="{E8AB469D-E139-456F-AEC1-8CE9F0A6E9C5}">
      <text>
        <t>[Threaded comment]
Your version of Excel allows you to read this threaded comment; however, any edits to it will get removed if the file is opened in a newer version of Excel. Learn more: https://go.microsoft.com/fwlink/?linkid=870924
Comment:
    NB: Stomp Aqua label says that for spring barley (it doesn't mention spring linseed) seed must be covered by a MINIMUM of 3.2cm settled soil. Normal depth for spring linseed drilling is 14-25mm (elsewhere says 1-2cm). Note that this depth isn't ok with Stomp Aqua.</t>
      </text>
    </comment>
    <comment ref="L53" authorId="84" shapeId="0" xr:uid="{BFD94CA7-8C78-45F5-8CB4-B3314DB4C1AD}">
      <text>
        <t>[Threaded comment]
Your version of Excel allows you to read this threaded comment; however, any edits to it will get removed if the file is opened in a newer version of Excel. Learn more: https://go.microsoft.com/fwlink/?linkid=870924
Comment:
    SPRING OILSEED RAPE:
From RB209:
At SNS index = 0 :
light sand soil 120 kg/ha
other mineral soil 150 kg/ha.
Apply all the nitrogen in the seedbed. On light sand soils where the total rate is more than 80 kg N/ha, the dressing should be split, with 50 kg N/ha in the seedbed and the remainder by early May.
From https://www.agricentre.basf.co.uk/en/Products/InVigor/Spring-Oilseed-Rape-Seed/ :
Apply split doses of N between 100kg/ha and 150kg/ha at sowing time and at emergence. 
From https://www.thescottishfarmer.co.uk/arable/19045582.dsv-says-time-take-fresh-look-spring-osr/ (written 30th Jan 2021): "An early application of 80-100kg N/ha is advised soon after sowing and this should be followed by a further 40kg N/ha at stem elongation."
From https://www.fwi.co.uk/arable/tips-for-sowing-spring-oilseed-rape (written in 2013): Apply half of N to seed-bed and other half soon after emergence.
BUT see https://www.teagasc.ie/crops/soil--soil-fertility/crop-n-p-k-advice/oilseed-rape---spring/ :
The first split of N should be applied in late February and the remainder in the first week of April. The first split should be about 30% of the total. It is unlikely that the application of N at sowing time is justified, but if it is used, it should not exceed 40 kg/ha of N. Fertilizer applications should not be combined drilled as this may delay germination.</t>
      </text>
    </comment>
    <comment ref="N53" authorId="85" shapeId="0" xr:uid="{0E487803-06A0-4415-8F03-DCD25B8071A5}">
      <text>
        <t>[Threaded comment]
Your version of Excel allows you to read this threaded comment; however, any edits to it will get removed if the file is opened in a newer version of Excel. Learn more: https://go.microsoft.com/fwlink/?linkid=870924
Comment:
    N.B. Stomp Aqua label says that max rate for spring barley (it doesn't mention spring linseed) is 2.9l/ha</t>
      </text>
    </comment>
    <comment ref="E54" authorId="86" shapeId="0" xr:uid="{1B27AE42-C602-4A01-85E3-99AED0397C4E}">
      <text>
        <t>[Threaded comment]
Your version of Excel allows you to read this threaded comment; however, any edits to it will get removed if the file is opened in a newer version of Excel. Learn more: https://go.microsoft.com/fwlink/?linkid=870924
Comment:
    From https://www.agrii.co.uk/blog/peas-please/ 
"...drill from early March to late April as soon as a decent seedbed can be created on ground free from compaction."
"You can drill them any time from the end of February through ‘til May"</t>
      </text>
    </comment>
    <comment ref="F54" authorId="87" shapeId="0" xr:uid="{9B6A2D1B-2B59-4B43-AEFA-4931D9EC9026}">
      <text>
        <t>[Threaded comment]
Your version of Excel allows you to read this threaded comment; however, any edits to it will get removed if the file is opened in a newer version of Excel. Learn more: https://go.microsoft.com/fwlink/?linkid=870924
Comment:
    From https://www.agrii.co.uk/blog/peas-please/ 
"bearing in mind that field losses in March can be double those from later sowings"</t>
      </text>
    </comment>
    <comment ref="G54" authorId="88" shapeId="0" xr:uid="{67DE40C0-B344-4E12-9A0F-DFA1F91A26FA}">
      <text>
        <t>[Threaded comment]
Your version of Excel allows you to read this threaded comment; however, any edits to it will get removed if the file is opened in a newer version of Excel. Learn more: https://go.microsoft.com/fwlink/?linkid=870924
Comment:
    https://www.fwi.co.uk/arable/pulses/how-to-hit-quality-specs-with-marrowfat-peas
The recommended seed rate [for marrowfat peas] is 65 seeds/sq m, but Mr Harrison drills at 72 seeds/sq m to ensure the pea crop covers the ground, as the farm is in a particularly dry area.</t>
      </text>
    </comment>
    <comment ref="F55" authorId="89" shapeId="0" xr:uid="{18CBE3A0-8DBD-4455-A471-C97E497929CB}">
      <text>
        <t>[Threaded comment]
Your version of Excel allows you to read this threaded comment; however, any edits to it will get removed if the file is opened in a newer version of Excel. Learn more: https://go.microsoft.com/fwlink/?linkid=870924
Comment:
    for a target plant pop of 260 plants/m2, where TGW = 50 g/1000 seeds, germination = 80% and field losses = 20%, then 200 kg/ha (which is approx 400 seeds/m2) is sufficient.</t>
      </text>
    </comment>
    <comment ref="L55" authorId="90" shapeId="0" xr:uid="{BB9D0B6C-8FDA-42FA-9BC7-D82E000783FA}">
      <text>
        <t>[Threaded comment]
Your version of Excel allows you to read this threaded comment; however, any edits to it will get removed if the file is opened in a newer version of Excel. Learn more: https://go.microsoft.com/fwlink/?linkid=870924
Comment:
    40 kg/ha in Feb
100 kg/ha early April
80 kg/ha late April</t>
      </text>
    </comment>
    <comment ref="E56" authorId="91" shapeId="0" xr:uid="{93AF189C-30C0-4878-AA0A-E71E6A221506}">
      <text>
        <t>[Threaded comment]
Your version of Excel allows you to read this threaded comment; however, any edits to it will get removed if the file is opened in a newer version of Excel. Learn more: https://go.microsoft.com/fwlink/?linkid=870924
Comment:
    Optimal sowing is mid-March-mid April (https://www.kws.com/gb/en/consulting/sowing/sowing-sugarbeet/), although others say March (https://www.fwi.co.uk/arable/sugar-beet/tips-on-establishing-high-yielding-sugar-beet-crops)
.
Soil needs to be dry and warm for drilling - better to wait until later in March or the start of April if necessary. 
From Farmers Weekly (https://www.fwi.co.uk/machinery/time-to-replace-ageing-beet-drills):
Ideally beet drilling should start as near as possible to 1st March once weather and soil conditions are right.</t>
      </text>
    </comment>
    <comment ref="F56" authorId="92" shapeId="0" xr:uid="{35186017-4B40-4882-9B04-692885B9A6BE}">
      <text>
        <t>[Threaded comment]
Your version of Excel allows you to read this threaded comment; however, any edits to it will get removed if the file is opened in a newer version of Excel. Learn more: https://go.microsoft.com/fwlink/?linkid=870924
Comment:
    NB this is 1.2 units per ha</t>
      </text>
    </comment>
    <comment ref="G56" authorId="93" shapeId="0" xr:uid="{91D992D5-6A0E-439D-9F76-A0530A0E5179}">
      <text>
        <t>[Threaded comment]
Your version of Excel allows you to read this threaded comment; however, any edits to it will get removed if the file is opened in a newer version of Excel. Learn more: https://go.microsoft.com/fwlink/?linkid=870924
Comment:
    i.e. aiming for 100,000 plants/ha
To achieve maximum sugar yields, you should aim for a plant density of 80,000 to 100,000 plants/ha to harvest. 100,000 is best.
From Farmers Weekly:
Accurate drilling and good establishment of between 80,000 and 100,000 plants/ha are vital foundations for good yields, points out Mr Ecclestone. Seed germination has improved dramatically in recent years and the UK’s 3600 sugar beet growers can expect to get an 80% or more establishment rate from a seed rate of 1.1-1.2 units/ha.
They go on to give an average UK yield of 66.5t/ha.</t>
      </text>
    </comment>
    <comment ref="J56" authorId="94" shapeId="0" xr:uid="{FFBC90FE-5FC2-41D1-95C4-45963F6E5A2F}">
      <text>
        <t>[Threaded comment]
Your version of Excel allows you to read this threaded comment; however, any edits to it will get removed if the file is opened in a newer version of Excel. Learn more: https://go.microsoft.com/fwlink/?linkid=870924
Comment:
    From Farmers Weekly (https://www.fwi.co.uk/machinery/time-to-replace-ageing-beet-drills): If you’re just drilling beet, a mechanical drill is probably the best and lowest-cost option. If other seeds are also being drilled, then a pneumatic drill gives a wider choice of seeding discs, which are cheaper than cell wheels on a mechanical drill. However performance tests by British Sugar have shown that pneumatic drills are not as accurate as mechanical ones.</t>
      </text>
    </comment>
    <comment ref="L56" authorId="95" shapeId="0" xr:uid="{A33CC7D1-5DE1-4508-9D2F-CA1548123A80}">
      <text>
        <t>[Threaded comment]
Your version of Excel allows you to read this threaded comment; however, any edits to it will get removed if the file is opened in a newer version of Excel. Learn more: https://go.microsoft.com/fwlink/?linkid=870924
Comment:
    Farmers said 'applied after drilling'.
From RB209 (2020) :
Nitrogen fertilisers should be
applied in spring: 30–40 kg/ha of the total N required immediately after drilling and the remainder when all the beet seedlings have emerged.</t>
      </text>
    </comment>
    <comment ref="N56" authorId="96" shapeId="0" xr:uid="{0638957C-A2CF-4EF0-B93D-585EC3774650}">
      <text>
        <t>[Threaded comment]
Your version of Excel allows you to read this threaded comment; however, any edits to it will get removed if the file is opened in a newer version of Excel. Learn more: https://go.microsoft.com/fwlink/?linkid=870924
Comment:
    Paul Drinkwater said he does 3 applicns of Betanal maxxPro on light soils (2 on heavy soils, plus a pre-em of Pyramin (chloridazon) on heavy soils). He doesn't bother with a pre-em on light soils.
Betanal maxxPro
47 g/L (4.48 % w/w) desmedipham,
75 g/L (7.23 % w/w) ethofumesate,
27 g/L (2.56 % w/w) lenacil and
60 g/L (5.73 % w/w) phenmedipham
Dosage:
Max indiv dose 1.5l/ha
Max total dose per crop 4.5l/ha
The maximum total dose must not exceed 1.0 kg ethofumesate per hectare in any three year period.
Goltix
700 g/l (58.3% w/w) metamitron
Max indiv dose 2 l/ha
Max total dose 5 l/ha,</t>
      </text>
    </comment>
    <comment ref="E57" authorId="97" shapeId="0" xr:uid="{9A5B896D-2149-496C-9E23-0AD72030C558}">
      <text>
        <t>[Threaded comment]
Your version of Excel allows you to read this threaded comment; however, any edits to it will get removed if the file is opened in a newer version of Excel. Learn more: https://go.microsoft.com/fwlink/?linkid=870924
Comment:
    optimum drilling for spring oats is March</t>
      </text>
    </comment>
    <comment ref="L57" authorId="98" shapeId="0" xr:uid="{E0C1218F-5882-4054-91FF-87CEA5B851B7}">
      <text>
        <t>[Threaded comment]
Your version of Excel allows you to read this threaded comment; however, any edits to it will get removed if the file is opened in a newer version of Excel. Learn more: https://go.microsoft.com/fwlink/?linkid=870924
Comment:
    RB209 says nothing about when to apply so assume all applied in the seedbed.
From https://www.farmersguide.co.uk/2017/11/spring-oat-opportunities/  :
"Instead of the traditional 100 kg/ha of nitrogen in a single dose, we recommend up to 150 kg N/ha in two splits – 50% at GS 30/31 to avoid over-tillering and the rest during May to maximise kernel fill and TGW. In later drilled situations the first application should probably be in the seedbed."</t>
      </text>
    </comment>
    <comment ref="F58" authorId="99" shapeId="0" xr:uid="{9D45073B-E6F0-464D-AE08-67288DB4BE20}">
      <text>
        <t>[Threaded comment]
Your version of Excel allows you to read this threaded comment; however, any edits to it will get removed if the file is opened in a newer version of Excel. Learn more: https://go.microsoft.com/fwlink/?linkid=870924
Comment:
    for a target plant pop of 260 plants/m2, where TGW = 50 g/1000 seeds, germination = 80% and field losses = 20%, then 200 kg/ha (which is approx 400 seeds/m2) is sufficient.</t>
      </text>
    </comment>
    <comment ref="J58" authorId="100" shapeId="0" xr:uid="{594487F2-4635-44C6-BD20-43AE70F41299}">
      <text>
        <t>[Threaded comment]
Your version of Excel allows you to read this threaded comment; however, any edits to it will get removed if the file is opened in a newer version of Excel. Learn more: https://go.microsoft.com/fwlink/?linkid=870924
Comment:
    NB power harrow probably not necessary on light soils so I've specified roller harrow instead. In the CFT a power harrow and a roller harrow will both be 'roller harrow'.</t>
      </text>
    </comment>
    <comment ref="L58" authorId="101" shapeId="0" xr:uid="{161CE5A6-4CCE-438E-BAB5-7B654D7F9772}">
      <text>
        <t>[Threaded comment]
Your version of Excel allows you to read this threaded comment; however, any edits to it will get removed if the file is opened in a newer version of Excel. Learn more: https://go.microsoft.com/fwlink/?linkid=870924
Comment:
    40 kg/ha in Feb
100 kg/ha early April
80 kg/ha late April</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tc={C7566C7D-CE77-41B8-A714-6F7060AF513B}</author>
    <author>tc={5A220BAF-E317-4A20-A195-9EADFDD2140D}</author>
    <author>tc={5F7EFB1B-AF1E-4ABD-B7B8-6237B5C67354}</author>
    <author>tc={4A589542-0EEC-4BAF-8D8E-825A7DA7483A}</author>
    <author>tc={794E701D-3C74-4D35-81EE-8FBB4F73779A}</author>
    <author>tc={18B75917-69C4-4459-9EE3-E9A13BEA6674}</author>
    <author>tc={9326627D-2B46-4EA1-B118-BE706D6B69C3}</author>
    <author>tc={42ED283F-9FC4-4B45-8221-56910048FB53}</author>
    <author>tc={6E8E1402-93A0-4E52-A3C7-2E2FA3BE8186}</author>
    <author>tc={7070725B-3CDE-4B92-A00D-14D88ED664C3}</author>
    <author>tc={4EFCAB82-A7FC-49D6-9E06-DC352249B7E3}</author>
    <author>tc={48B31956-5F26-4D95-8018-CBA0787676B4}</author>
    <author>tc={B4D4CFA0-0D66-4469-B5ED-230481119C4C}</author>
    <author>tc={9A96BB20-7069-44BD-914B-73B057091EC8}</author>
    <author>tc={52721FBF-E118-4326-A2E9-DFF41588A853}</author>
    <author>tc={0824FC7A-7801-4872-BA3D-E273E427D93A}</author>
    <author>tc={80A1FA6C-C0DC-4136-9EF9-1B16C3500C72}</author>
    <author>tc={65A9A4D3-7B09-49CD-964B-74BFE824CBC0}</author>
    <author>tc={5559CA30-37A0-4AB7-97BA-B2DE2FA1CB22}</author>
    <author>tc={70DC9E40-30D5-4D27-B79A-871976C0A633}</author>
    <author>tc={E18ABF31-14F9-45C5-AEFF-2453370A08B5}</author>
    <author>tc={E3F382F0-C305-4C51-90F3-445CDFFA83DD}</author>
    <author>tc={F66AB8EE-F957-4AE6-A4C2-CF02D3DE1519}</author>
    <author>tc={0AD38AB9-90ED-4841-AA90-0D1E3F70961C}</author>
    <author>tc={1B46D3EB-4A68-45A7-B84B-0772104F0184}</author>
    <author>tc={2121ED9D-1E5B-45BB-BEDC-06014B6BDC00}</author>
    <author>tc={32B15854-1BDA-49CD-8BE3-111BF06675BE}</author>
    <author>tc={8D14E924-68B8-4062-9C75-851156EED6C9}</author>
    <author>tc={3ADEF0D0-AA26-4F57-AB9D-3F4B2AD412F4}</author>
    <author>tc={6A81DA27-5DFF-4350-AD9B-FA37C98C04F8}</author>
    <author>tc={B638867A-4515-4E36-93E6-7BDD779761F4}</author>
    <author>tc={A4A47ABD-1FA2-4F04-802F-F539AE558625}</author>
    <author>tc={AD6D00D7-764A-46AB-8D33-568C5B91E55F}</author>
    <author>tc={A04C14D1-B02D-4C5C-9A02-81695158A22F}</author>
    <author>tc={DE58AE12-7FDE-4564-8A2B-C7317B643AF4}</author>
    <author>tc={9644A6D7-875C-4081-B402-76A072C6A67E}</author>
    <author>tc={95833EED-07C6-4EC6-B412-42FE504AE0AC}</author>
    <author>tc={1912DDDB-7AF3-443A-9EB2-97D81B121C2C}</author>
    <author>tc={6E57283B-FF56-48B5-8BDB-E4273C2E0E73}</author>
    <author>tc={C66D70C2-4455-4AF7-96F4-11B5402B0B09}</author>
    <author>tc={7B9AFB9A-A763-42F6-8CAC-058F89B1CFBC}</author>
    <author>tc={0BBCB148-524B-48C6-BC32-064B73C40D39}</author>
    <author>tc={140C6AFF-55FA-4E99-A8A0-26D29FEFFF42}</author>
    <author>tc={B899E003-C733-44E6-A9E5-6B35DAC76D4C}</author>
    <author>tc={F0CB637E-7B6A-4F31-99B0-DE1628711FD5}</author>
    <author>tc={7D394100-356E-4B2B-9329-23867037BAD1}</author>
    <author>tc={6393F2C8-3AC1-4E3D-926F-5CAA4176A05F}</author>
  </authors>
  <commentList>
    <comment ref="F2" authorId="0" shapeId="0" xr:uid="{C7566C7D-CE77-41B8-A714-6F7060AF513B}">
      <text>
        <t>[Threaded comment]
Your version of Excel allows you to read this threaded comment; however, any edits to it will get removed if the file is opened in a newer version of Excel. Learn more: https://go.microsoft.com/fwlink/?linkid=870924
Comment:
    this will need to be some standard soil types which we then convert in the R code into either the ECOMOD soil indices or the CFT soil type. We can use the ECOMOD Soil Index table for this as it already shows the conversions.</t>
      </text>
    </comment>
    <comment ref="G2" authorId="1" shapeId="0" xr:uid="{5A220BAF-E317-4A20-A195-9EADFDD2140D}">
      <text>
        <t>[Threaded comment]
Your version of Excel allows you to read this threaded comment; however, any edits to it will get removed if the file is opened in a newer version of Excel. Learn more: https://go.microsoft.com/fwlink/?linkid=870924
Comment:
    (need this for CFT)
Soil organic matter (%)
If you have SOC (soil organic carbon) rather than SOM, convert as follows:
SOM = SOC*1.72.
(Affects both N2O and CO2 emissions from soil).
Average SOM values (upper horizon) for each of the soil types from the 66 fields used in the Nature Sustainability analysis (minus two fields with extremely high SOM (peaty soils)):
Fine = 3.4
Medium = 2.6
Coarse = 3</t>
      </text>
    </comment>
    <comment ref="I2" authorId="2" shapeId="0" xr:uid="{5F7EFB1B-AF1E-4ABD-B7B8-6237B5C67354}">
      <text>
        <t>[Threaded comment]
Your version of Excel allows you to read this threaded comment; however, any edits to it will get removed if the file is opened in a newer version of Excel. Learn more: https://go.microsoft.com/fwlink/?linkid=870924
Comment:
    need a dropdown for this to restrict possible entries</t>
      </text>
    </comment>
    <comment ref="J2" authorId="3" shapeId="0" xr:uid="{4A589542-0EEC-4BAF-8D8E-825A7DA7483A}">
      <text>
        <t>[Threaded comment]
Your version of Excel allows you to read this threaded comment; however, any edits to it will get removed if the file is opened in a newer version of Excel. Learn more: https://go.microsoft.com/fwlink/?linkid=870924
Comment:
    this is needed to work out the finished product from production area. We don't need a separate column for the finished product as we can use the estimated yield from ECOMOD, or we can write the formula to estimate yield into the R script: we'll need to have the option of either.</t>
      </text>
    </comment>
    <comment ref="M2" authorId="4" shapeId="0" xr:uid="{794E701D-3C74-4D35-81EE-8FBB4F73779A}">
      <text>
        <t>[Threaded comment]
Your version of Excel allows you to read this threaded comment; however, any edits to it will get removed if the file is opened in a newer version of Excel. Learn more: https://go.microsoft.com/fwlink/?linkid=870924
Comment:
    think we could incorporate this into the R script...</t>
      </text>
    </comment>
    <comment ref="AB2" authorId="5" shapeId="0" xr:uid="{18B75917-69C4-4459-9EE3-E9A13BEA6674}">
      <text>
        <t>[Threaded comment]
Your version of Excel allows you to read this threaded comment; however, any edits to it will get removed if the file is opened in a newer version of Excel. Learn more: https://go.microsoft.com/fwlink/?linkid=870924
Comment:
    think we can do this using the R code by looking at the deepest tillage depth given</t>
      </text>
    </comment>
    <comment ref="AC2" authorId="6" shapeId="0" xr:uid="{9326627D-2B46-4EA1-B118-BE706D6B69C3}">
      <text>
        <t>[Threaded comment]
Your version of Excel allows you to read this threaded comment; however, any edits to it will get removed if the file is opened in a newer version of Excel. Learn more: https://go.microsoft.com/fwlink/?linkid=870924
Comment:
    Not necessary - this is for DSSAT</t>
      </text>
    </comment>
    <comment ref="BL2" authorId="7" shapeId="0" xr:uid="{42ED283F-9FC4-4B45-8221-56910048FB53}">
      <text>
        <t>[Threaded comment]
Your version of Excel allows you to read this threaded comment; however, any edits to it will get removed if the file is opened in a newer version of Excel. Learn more: https://go.microsoft.com/fwlink/?linkid=870924
Comment:
    this needs to be calculated based on application rate of active ingredient. CFT assumes 0.5l/ha a.i. per application.</t>
      </text>
    </comment>
    <comment ref="BN2" authorId="8" shapeId="0" xr:uid="{6E8E1402-93A0-4E52-A3C7-2E2FA3BE8186}">
      <text>
        <t>[Threaded comment]
Your version of Excel allows you to read this threaded comment; however, any edits to it will get removed if the file is opened in a newer version of Excel. Learn more: https://go.microsoft.com/fwlink/?linkid=870924
Comment:
    this needs to be a drop-down to restrict choices. Can just use the CFT dropdown.</t>
      </text>
    </comment>
    <comment ref="BP2" authorId="9" shapeId="0" xr:uid="{7070725B-3CDE-4B92-A00D-14D88ED664C3}">
      <text>
        <t>[Threaded comment]
Your version of Excel allows you to read this threaded comment; however, any edits to it will get removed if the file is opened in a newer version of Excel. Learn more: https://go.microsoft.com/fwlink/?linkid=870924
Comment:
    this needs to be a drop-down to restrict choices. Can just use the CFT dropdown.</t>
      </text>
    </comment>
    <comment ref="BR2" authorId="10" shapeId="0" xr:uid="{4EFCAB82-A7FC-49D6-9E06-DC352249B7E3}">
      <text>
        <t>[Threaded comment]
Your version of Excel allows you to read this threaded comment; however, any edits to it will get removed if the file is opened in a newer version of Excel. Learn more: https://go.microsoft.com/fwlink/?linkid=870924
Comment:
    this needs to be a drop-down to restrict choices. Can just use the CFT dropdown.</t>
      </text>
    </comment>
    <comment ref="BT2" authorId="11" shapeId="0" xr:uid="{48B31956-5F26-4D95-8018-CBA0787676B4}">
      <text>
        <t>[Threaded comment]
Your version of Excel allows you to read this threaded comment; however, any edits to it will get removed if the file is opened in a newer version of Excel. Learn more: https://go.microsoft.com/fwlink/?linkid=870924
Comment:
    this needs to be a drop-down to restrict choices. Can just use the CFT dropdown.</t>
      </text>
    </comment>
    <comment ref="BV2" authorId="12" shapeId="0" xr:uid="{B4D4CFA0-0D66-4469-B5ED-230481119C4C}">
      <text>
        <t>[Threaded comment]
Your version of Excel allows you to read this threaded comment; however, any edits to it will get removed if the file is opened in a newer version of Excel. Learn more: https://go.microsoft.com/fwlink/?linkid=870924
Comment:
    this needs to be a drop-down to restrict choices. Can just use the CFT dropdown.</t>
      </text>
    </comment>
    <comment ref="BX2" authorId="13" shapeId="0" xr:uid="{9A96BB20-7069-44BD-914B-73B057091EC8}">
      <text>
        <t>[Threaded comment]
Your version of Excel allows you to read this threaded comment; however, any edits to it will get removed if the file is opened in a newer version of Excel. Learn more: https://go.microsoft.com/fwlink/?linkid=870924
Comment:
    this needs to be a drop-down to restrict choices. Can just use the CFT dropdown.</t>
      </text>
    </comment>
    <comment ref="BZ2" authorId="14" shapeId="0" xr:uid="{52721FBF-E118-4326-A2E9-DFF41588A853}">
      <text>
        <t>[Threaded comment]
Your version of Excel allows you to read this threaded comment; however, any edits to it will get removed if the file is opened in a newer version of Excel. Learn more: https://go.microsoft.com/fwlink/?linkid=870924
Comment:
    use the dropdown from the CFT</t>
      </text>
    </comment>
    <comment ref="AS5" authorId="15" shapeId="0" xr:uid="{0824FC7A-7801-4872-BA3D-E273E427D93A}">
      <text>
        <t>[Threaded comment]
Your version of Excel allows you to read this threaded comment; however, any edits to it will get removed if the file is opened in a newer version of Excel. Learn more: https://go.microsoft.com/fwlink/?linkid=870924
Comment:
    They specified 'Patch spray with glyphosate in May/June, 3 l/ha'</t>
      </text>
    </comment>
    <comment ref="BJ5" authorId="16" shapeId="0" xr:uid="{80A1FA6C-C0DC-4136-9EF9-1B16C3500C72}">
      <text>
        <t>[Threaded comment]
Your version of Excel allows you to read this threaded comment; however, any edits to it will get removed if the file is opened in a newer version of Excel. Learn more: https://go.microsoft.com/fwlink/?linkid=870924
Comment:
    check</t>
      </text>
    </comment>
    <comment ref="BK5" authorId="17" shapeId="0" xr:uid="{65A9A4D3-7B09-49CD-964B-74BFE824CBC0}">
      <text>
        <t>[Threaded comment]
Your version of Excel allows you to read this threaded comment; however, any edits to it will get removed if the file is opened in a newer version of Excel. Learn more: https://go.microsoft.com/fwlink/?linkid=870924
Comment:
    check</t>
      </text>
    </comment>
    <comment ref="BM5" authorId="18" shapeId="0" xr:uid="{5559CA30-37A0-4AB7-97BA-B2DE2FA1CB22}">
      <text>
        <t>[Threaded comment]
Your version of Excel allows you to read this threaded comment; however, any edits to it will get removed if the file is opened in a newer version of Excel. Learn more: https://go.microsoft.com/fwlink/?linkid=870924
Comment:
    check</t>
      </text>
    </comment>
    <comment ref="AS6" authorId="19" shapeId="0" xr:uid="{70DC9E40-30D5-4D27-B79A-871976C0A633}">
      <text>
        <t>[Threaded comment]
Your version of Excel allows you to read this threaded comment; however, any edits to it will get removed if the file is opened in a newer version of Excel. Learn more: https://go.microsoft.com/fwlink/?linkid=870924
Comment:
    They specified 'Patch spray with glyphosate in May/June, 3 l/ha'</t>
      </text>
    </comment>
    <comment ref="AY7" authorId="20" shapeId="0" xr:uid="{E18ABF31-14F9-45C5-AEFF-2453370A08B5}">
      <text>
        <t>[Threaded comment]
Your version of Excel allows you to read this threaded comment; however, any edits to it will get removed if the file is opened in a newer version of Excel. Learn more: https://go.microsoft.com/fwlink/?linkid=870924
Comment:
    They specified 'Patch spray with glyphosate in May/June, 3 l/ha'</t>
      </text>
    </comment>
    <comment ref="AP8" authorId="21" shapeId="0" xr:uid="{E3F382F0-C305-4C51-90F3-445CDFFA83DD}">
      <text>
        <t>[Threaded comment]
Your version of Excel allows you to read this threaded comment; however, any edits to it will get removed if the file is opened in a newer version of Excel. Learn more: https://go.microsoft.com/fwlink/?linkid=870924
Comment:
    They specified 'Patch spray with glyphosate in May/June, 3 l/ha'</t>
      </text>
    </comment>
    <comment ref="AY9" authorId="22" shapeId="0" xr:uid="{F66AB8EE-F957-4AE6-A4C2-CF02D3DE1519}">
      <text>
        <t>[Threaded comment]
Your version of Excel allows you to read this threaded comment; however, any edits to it will get removed if the file is opened in a newer version of Excel. Learn more: https://go.microsoft.com/fwlink/?linkid=870924
Comment:
    They specified 'Patch spray with glyphosate in May/June, 3 l/ha'</t>
      </text>
    </comment>
    <comment ref="AS11" authorId="23" shapeId="0" xr:uid="{0AD38AB9-90ED-4841-AA90-0D1E3F70961C}">
      <text>
        <t>[Threaded comment]
Your version of Excel allows you to read this threaded comment; however, any edits to it will get removed if the file is opened in a newer version of Excel. Learn more: https://go.microsoft.com/fwlink/?linkid=870924
Comment:
    They specified 'Patch spray with glyphosate in May/June, 3 l/ha'</t>
      </text>
    </comment>
    <comment ref="BJ11" authorId="24" shapeId="0" xr:uid="{1B46D3EB-4A68-45A7-B84B-0772104F0184}">
      <text>
        <t>[Threaded comment]
Your version of Excel allows you to read this threaded comment; however, any edits to it will get removed if the file is opened in a newer version of Excel. Learn more: https://go.microsoft.com/fwlink/?linkid=870924
Comment:
    check</t>
      </text>
    </comment>
    <comment ref="BK11" authorId="25" shapeId="0" xr:uid="{2121ED9D-1E5B-45BB-BEDC-06014B6BDC00}">
      <text>
        <t>[Threaded comment]
Your version of Excel allows you to read this threaded comment; however, any edits to it will get removed if the file is opened in a newer version of Excel. Learn more: https://go.microsoft.com/fwlink/?linkid=870924
Comment:
    check</t>
      </text>
    </comment>
    <comment ref="BM11" authorId="26" shapeId="0" xr:uid="{32B15854-1BDA-49CD-8BE3-111BF06675BE}">
      <text>
        <t>[Threaded comment]
Your version of Excel allows you to read this threaded comment; however, any edits to it will get removed if the file is opened in a newer version of Excel. Learn more: https://go.microsoft.com/fwlink/?linkid=870924
Comment:
    check</t>
      </text>
    </comment>
    <comment ref="AS12" authorId="27" shapeId="0" xr:uid="{8D14E924-68B8-4062-9C75-851156EED6C9}">
      <text>
        <t>[Threaded comment]
Your version of Excel allows you to read this threaded comment; however, any edits to it will get removed if the file is opened in a newer version of Excel. Learn more: https://go.microsoft.com/fwlink/?linkid=870924
Comment:
    They specified 'Patch spray with glyphosate in May/June, 3 l/ha'</t>
      </text>
    </comment>
    <comment ref="AY13" authorId="28" shapeId="0" xr:uid="{3ADEF0D0-AA26-4F57-AB9D-3F4B2AD412F4}">
      <text>
        <t>[Threaded comment]
Your version of Excel allows you to read this threaded comment; however, any edits to it will get removed if the file is opened in a newer version of Excel. Learn more: https://go.microsoft.com/fwlink/?linkid=870924
Comment:
    They specified 'Patch spray with glyphosate in May/June, 3 l/ha'</t>
      </text>
    </comment>
    <comment ref="AP14" authorId="29" shapeId="0" xr:uid="{6A81DA27-5DFF-4350-AD9B-FA37C98C04F8}">
      <text>
        <t>[Threaded comment]
Your version of Excel allows you to read this threaded comment; however, any edits to it will get removed if the file is opened in a newer version of Excel. Learn more: https://go.microsoft.com/fwlink/?linkid=870924
Comment:
    They specified 'Patch spray with glyphosate in May/June, 3 l/ha'</t>
      </text>
    </comment>
    <comment ref="AY15" authorId="30" shapeId="0" xr:uid="{B638867A-4515-4E36-93E6-7BDD779761F4}">
      <text>
        <t>[Threaded comment]
Your version of Excel allows you to read this threaded comment; however, any edits to it will get removed if the file is opened in a newer version of Excel. Learn more: https://go.microsoft.com/fwlink/?linkid=870924
Comment:
    They specified 'Patch spray with glyphosate in May/June, 3 l/ha'</t>
      </text>
    </comment>
    <comment ref="AC18" authorId="31" shapeId="0" xr:uid="{A4A47ABD-1FA2-4F04-802F-F539AE558625}">
      <text>
        <t>[Threaded comment]
Your version of Excel allows you to read this threaded comment; however, any edits to it will get removed if the file is opened in a newer version of Excel. Learn more: https://go.microsoft.com/fwlink/?linkid=870924
Comment:
    Regular light cultivation:
disc early Sep 5cm - 4th Sep
disc late Sep 5cm - 25 Sep
Repeat in month 13</t>
      </text>
    </comment>
    <comment ref="AP18" authorId="32" shapeId="0" xr:uid="{AD6D00D7-764A-46AB-8D33-568C5B91E55F}">
      <text>
        <t>[Threaded comment]
Your version of Excel allows you to read this threaded comment; however, any edits to it will get removed if the file is opened in a newer version of Excel. Learn more: https://go.microsoft.com/fwlink/?linkid=870924
Comment:
    They specified patch spraying with glyphosate, 2 l/ha</t>
      </text>
    </comment>
    <comment ref="AM19" authorId="33" shapeId="0" xr:uid="{A04C14D1-B02D-4C5C-9A02-81695158A22F}">
      <text>
        <t>[Threaded comment]
Your version of Excel allows you to read this threaded comment; however, any edits to it will get removed if the file is opened in a newer version of Excel. Learn more: https://go.microsoft.com/fwlink/?linkid=870924
Comment:
    They specified patch spraying with glyphosate, 2 l/ha</t>
      </text>
    </comment>
    <comment ref="AS20" authorId="34" shapeId="0" xr:uid="{DE58AE12-7FDE-4564-8A2B-C7317B643AF4}">
      <text>
        <t>[Threaded comment]
Your version of Excel allows you to read this threaded comment; however, any edits to it will get removed if the file is opened in a newer version of Excel. Learn more: https://go.microsoft.com/fwlink/?linkid=870924
Comment:
    They specified patch spraying with glyphosate, 2 l/ha</t>
      </text>
    </comment>
    <comment ref="AV21" authorId="35" shapeId="0" xr:uid="{9644A6D7-875C-4081-B402-76A072C6A67E}">
      <text>
        <t>[Threaded comment]
Your version of Excel allows you to read this threaded comment; however, any edits to it will get removed if the file is opened in a newer version of Excel. Learn more: https://go.microsoft.com/fwlink/?linkid=870924
Comment:
    They specified patch spraying with glyphosate, 2 l/ha</t>
      </text>
    </comment>
    <comment ref="AV23" authorId="36" shapeId="0" xr:uid="{95833EED-07C6-4EC6-B412-42FE504AE0AC}">
      <text>
        <t>[Threaded comment]
Your version of Excel allows you to read this threaded comment; however, any edits to it will get removed if the file is opened in a newer version of Excel. Learn more: https://go.microsoft.com/fwlink/?linkid=870924
Comment:
    They specified patch spraying with glyphosate, 2 l/ha</t>
      </text>
    </comment>
    <comment ref="AY25" authorId="37" shapeId="0" xr:uid="{1912DDDB-7AF3-443A-9EB2-97D81B121C2C}">
      <text>
        <t>[Threaded comment]
Your version of Excel allows you to read this threaded comment; however, any edits to it will get removed if the file is opened in a newer version of Excel. Learn more: https://go.microsoft.com/fwlink/?linkid=870924
Comment:
    N.B. check rate on the paper version - 'Farmer Focus strategies' sheet gives different rates.</t>
      </text>
    </comment>
    <comment ref="BB25" authorId="38" shapeId="0" xr:uid="{6E57283B-FF56-48B5-8BDB-E4273C2E0E73}">
      <text>
        <t>[Threaded comment]
Your version of Excel allows you to read this threaded comment; however, any edits to it will get removed if the file is opened in a newer version of Excel. Learn more: https://go.microsoft.com/fwlink/?linkid=870924
Comment:
    N.B. check rate on the paper version - 'Farmer Focus strategies' sheet gives different rates.</t>
      </text>
    </comment>
    <comment ref="BE25" authorId="39" shapeId="0" xr:uid="{C66D70C2-4455-4AF7-96F4-11B5402B0B09}">
      <text>
        <t>[Threaded comment]
Your version of Excel allows you to read this threaded comment; however, any edits to it will get removed if the file is opened in a newer version of Excel. Learn more: https://go.microsoft.com/fwlink/?linkid=870924
Comment:
    They specified 'Patch spray with glyphosate in May/June, 3 l/ha'</t>
      </text>
    </comment>
    <comment ref="AV26" authorId="40" shapeId="0" xr:uid="{7B9AFB9A-A763-42F6-8CAC-058F89B1CFBC}">
      <text>
        <t>[Threaded comment]
Your version of Excel allows you to read this threaded comment; however, any edits to it will get removed if the file is opened in a newer version of Excel. Learn more: https://go.microsoft.com/fwlink/?linkid=870924
Comment:
    They specified 'Patch spray with glyphosate in May/June, 3 l/ha'</t>
      </text>
    </comment>
    <comment ref="AV27" authorId="41" shapeId="0" xr:uid="{0BBCB148-524B-48C6-BC32-064B73C40D39}">
      <text>
        <t>[Threaded comment]
Your version of Excel allows you to read this threaded comment; however, any edits to it will get removed if the file is opened in a newer version of Excel. Learn more: https://go.microsoft.com/fwlink/?linkid=870924
Comment:
    They specified 'Patch spray with glyphosate in May/June, 3 l/ha'</t>
      </text>
    </comment>
    <comment ref="AS28" authorId="42" shapeId="0" xr:uid="{140C6AFF-55FA-4E99-A8A0-26D29FEFFF42}">
      <text>
        <t>[Threaded comment]
Your version of Excel allows you to read this threaded comment; however, any edits to it will get removed if the file is opened in a newer version of Excel. Learn more: https://go.microsoft.com/fwlink/?linkid=870924
Comment:
    N.B. check rate on the paper version - 'Farmer Focus strategies' sheet gives different rates.</t>
      </text>
    </comment>
    <comment ref="AV28" authorId="43" shapeId="0" xr:uid="{B899E003-C733-44E6-A9E5-6B35DAC76D4C}">
      <text>
        <t>[Threaded comment]
Your version of Excel allows you to read this threaded comment; however, any edits to it will get removed if the file is opened in a newer version of Excel. Learn more: https://go.microsoft.com/fwlink/?linkid=870924
Comment:
    N.B. check rate on the paper version - 'Farmer Focus strategies' sheet gives different rates.</t>
      </text>
    </comment>
    <comment ref="AY28" authorId="44" shapeId="0" xr:uid="{F0CB637E-7B6A-4F31-99B0-DE1628711FD5}">
      <text>
        <t>[Threaded comment]
Your version of Excel allows you to read this threaded comment; however, any edits to it will get removed if the file is opened in a newer version of Excel. Learn more: https://go.microsoft.com/fwlink/?linkid=870924
Comment:
    They specified 'Patch spray with glyphosate in May/June, 3 l/ha'</t>
      </text>
    </comment>
    <comment ref="K29" authorId="45" shapeId="0" xr:uid="{7D394100-356E-4B2B-9329-23867037BAD1}">
      <text>
        <t>[Threaded comment]
Your version of Excel allows you to read this threaded comment; however, any edits to it will get removed if the file is opened in a newer version of Excel. Learn more: https://go.microsoft.com/fwlink/?linkid=870924
Comment:
    N.B. check this on the paper version - was it winter barley or spring barley?</t>
      </text>
    </comment>
    <comment ref="AV29" authorId="46" shapeId="0" xr:uid="{6393F2C8-3AC1-4E3D-926F-5CAA4176A05F}">
      <text>
        <t>[Threaded comment]
Your version of Excel allows you to read this threaded comment; however, any edits to it will get removed if the file is opened in a newer version of Excel. Learn more: https://go.microsoft.com/fwlink/?linkid=870924
Comment:
    They specified 'Patch spray with glyphosate in May/June, 3 l/ha'</t>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tc={F162997B-E0BE-4AF8-A173-A93E94F4EE41}</author>
    <author>tc={06E225A2-86B6-4031-A9D8-04FE5459AC88}</author>
    <author>tc={E500C6C4-4C31-4100-84A2-82872DD60FDF}</author>
    <author>tc={586C44D7-8BBB-47A2-B8F3-16CADA1B84C4}</author>
    <author>tc={B103BC27-27BD-407F-8BA2-78DEF86BE18C}</author>
    <author>tc={0D03D59C-8ACB-4CE3-8EBE-A438ABB3CB90}</author>
    <author>tc={2ED452EC-A5F8-4FC8-8BE3-1EDCFE89571F}</author>
    <author>tc={22128D8B-430C-4068-893B-BD362645E8CE}</author>
    <author>tc={A5D58EFE-1D76-40BD-B631-4E902E44CE40}</author>
    <author>tc={5AB94FD8-FC7D-4219-9A43-876E3A5DB9B2}</author>
    <author>tc={B0E464B9-F222-47D2-A34A-14B74E6E9550}</author>
    <author>tc={BE474BA7-C113-4CC0-A9A2-9970ADED2A2F}</author>
    <author>tc={73AC034B-79E4-46C4-B035-5F1BA51988EA}</author>
    <author>tc={4BACA2E1-A9C0-4091-91CE-31512EC705B4}</author>
    <author>tc={5CCAD584-C9FB-409C-A585-F7D9FBC5EF32}</author>
    <author>tc={863A4DEC-1093-4F09-A399-01F9366295F3}</author>
    <author>tc={FAA7CE8D-921C-4B4C-B90E-E0E4ED7122E0}</author>
    <author>tc={580CB43C-F9B1-42EB-BCD0-2D93506202A2}</author>
    <author>tc={8E33421E-41EF-4976-A46A-71D87476B473}</author>
    <author>tc={447ECBD0-78E6-40A3-8E9F-800581CC54C9}</author>
    <author>tc={29665D10-D3DE-4110-8840-41F2876F7039}</author>
    <author>tc={DCF2E555-0B95-46D6-BEDB-2C63D68F72AD}</author>
    <author>Alexa Varah</author>
    <author>tc={BFE71903-D177-4A2C-A62F-3979C94FAA29}</author>
    <author>tc={6D10FA69-2509-4462-9228-B67C37AFDF14}</author>
    <author>tc={1CB6E2DF-663C-4082-A258-48FFDBE98059}</author>
    <author>tc={B89E34C4-A5D9-4939-9077-8BD0C44AB6CF}</author>
    <author>tc={CC99DB76-BDFF-4912-BFFB-C476D78ADB95}</author>
    <author>tc={B0BE9423-0121-46FE-8CF5-11BBF8455130}</author>
    <author>tc={1762C814-A782-4850-9E76-73DA0DA496CF}</author>
    <author>tc={39788474-2A24-4371-B160-E9C859AFD3E9}</author>
    <author>tc={F657551D-E26F-4438-BE68-492B8C1350E0}</author>
    <author>tc={B321A69A-AE17-49E4-8E99-BA6D785A52C2}</author>
    <author>tc={F9E43AC8-A462-4D16-ABB3-F55173E8ACC8}</author>
    <author>tc={0B0F0F85-A750-43EE-A6F0-E6563A461421}</author>
    <author>tc={C297D091-D3A1-4DB2-A4B5-463A957F742E}</author>
    <author>tc={1B560D29-AE76-4B52-8C75-FE3A02D637CF}</author>
    <author>tc={3663FE4D-4A76-4ED7-A58C-0D521EDF729D}</author>
    <author>tc={4A39B5A6-D408-4836-94D8-ABBE2627FCDC}</author>
    <author>tc={12B4915C-A391-4766-B416-676459683C1E}</author>
    <author>tc={75C9E3B4-87D6-471E-A768-08B9507A885D}</author>
    <author>tc={DA98E900-F90D-4F3E-9BEB-3B6AE52F78B5}</author>
    <author>tc={8241B707-2460-4062-B5E8-E806C89468F3}</author>
    <author>tc={56D2B14E-C589-4CDD-A618-9CC486176154}</author>
    <author>tc={AE648729-15C4-4EAB-9236-37A3F68FD9DB}</author>
    <author>tc={39634A72-F241-4A7A-B1DB-D54B0A0BCA04}</author>
    <author>tc={44E64DA3-04CA-41FA-AF35-5904FE273F2B}</author>
    <author>tc={27E4439B-0F50-4BCF-A5C7-7A25691276D7}</author>
    <author>tc={162A7781-C324-47C5-8824-F421E7A328E4}</author>
    <author>tc={1FD03139-AB6A-4ACF-B173-FD7D0DA89282}</author>
    <author>tc={4D8383ED-224F-4DC4-9EE6-6BE0A78BA36F}</author>
    <author>tc={9BD010EA-3DEB-4433-9255-EE1059C9C9C3}</author>
    <author>tc={0CDD5648-1FE0-4098-AD89-74AEAA1DF8EB}</author>
    <author>tc={E597345D-8BF0-4B01-9BAB-C1050B28EA18}</author>
    <author>tc={A0CCB819-2F2C-444B-A856-64ADF4E7F719}</author>
    <author>tc={46CB3C17-5401-47DA-882C-073E71864078}</author>
  </authors>
  <commentList>
    <comment ref="F13" authorId="0" shapeId="0" xr:uid="{F162997B-E0BE-4AF8-A173-A93E94F4EE41}">
      <text>
        <t>[Threaded comment]
Your version of Excel allows you to read this threaded comment; however, any edits to it will get removed if the file is opened in a newer version of Excel. Learn more: https://go.microsoft.com/fwlink/?linkid=870924
Comment:
    for a target plant pop of 260 plants/m2, where TGW = 50 g/1000 seeds, germination = 80% and field losses = 20%, then 200 kg/ha (which is approx 400 seeds/m2) is sufficient.</t>
      </text>
    </comment>
    <comment ref="G13" authorId="1" shapeId="0" xr:uid="{06E225A2-86B6-4031-A9D8-04FE5459AC88}">
      <text>
        <t>[Threaded comment]
Your version of Excel allows you to read this threaded comment; however, any edits to it will get removed if the file is opened in a newer version of Excel. Learn more: https://go.microsoft.com/fwlink/?linkid=870924
Comment:
    The HGCA benchmark target population is 260plants/m2 - why did I have 350?</t>
      </text>
    </comment>
    <comment ref="L13" authorId="2" shapeId="0" xr:uid="{E500C6C4-4C31-4100-84A2-82872DD60FDF}">
      <text>
        <t>[Threaded comment]
Your version of Excel allows you to read this threaded comment; however, any edits to it will get removed if the file is opened in a newer version of Excel. Learn more: https://go.microsoft.com/fwlink/?linkid=870924
Comment:
    40 kg/ha mid-Feb to mid-March
90 kg/ha early April
90 kg/ha late April</t>
      </text>
    </comment>
    <comment ref="L14" authorId="3" shapeId="0" xr:uid="{586C44D7-8BBB-47A2-B8F3-16CADA1B84C4}">
      <text>
        <t>[Threaded comment]
Your version of Excel allows you to read this threaded comment; however, any edits to it will get removed if the file is opened in a newer version of Excel. Learn more: https://go.microsoft.com/fwlink/?linkid=870924
Comment:
    80 kg/ha mid-Feb/early March
80 kg/ha at GS30-31 (early/mid April)
40 kg/ha at GS32 (mid/late April)</t>
      </text>
    </comment>
    <comment ref="E15" authorId="4" shapeId="0" xr:uid="{B103BC27-27BD-407F-8BA2-78DEF86BE18C}">
      <text>
        <t>[Threaded comment]
Your version of Excel allows you to read this threaded comment; however, any edits to it will get removed if the file is opened in a newer version of Excel. Learn more: https://go.microsoft.com/fwlink/?linkid=870924
Comment:
    From https://www.pgro.org/downloads/PGRO-AGRONOMY-GUIDE-2017.pdf
"Spring beans are best drilled as early as possible from late February onwards provided soil conditions are satisfactory."</t>
      </text>
    </comment>
    <comment ref="G16" authorId="5" shapeId="0" xr:uid="{0D03D59C-8ACB-4CE3-8EBE-A438ABB3CB90}">
      <text>
        <t>[Threaded comment]
Your version of Excel allows you to read this threaded comment; however, any edits to it will get removed if the file is opened in a newer version of Excel. Learn more: https://go.microsoft.com/fwlink/?linkid=870924
Comment:
    The HGCA benchmark target population is 260plants/m2 - why did I have 350?</t>
      </text>
    </comment>
    <comment ref="L16" authorId="6" shapeId="0" xr:uid="{2ED452EC-A5F8-4FC8-8BE3-1EDCFE89571F}">
      <text>
        <t>[Threaded comment]
Your version of Excel allows you to read this threaded comment; however, any edits to it will get removed if the file is opened in a newer version of Excel. Learn more: https://go.microsoft.com/fwlink/?linkid=870924
Comment:
    40 kg/ha mid-Feb to mid-March
90 kg/ha early April
90 kg/ha late April</t>
      </text>
    </comment>
    <comment ref="L17" authorId="7" shapeId="0" xr:uid="{22128D8B-430C-4068-893B-BD362645E8CE}">
      <text>
        <t>[Threaded comment]
Your version of Excel allows you to read this threaded comment; however, any edits to it will get removed if the file is opened in a newer version of Excel. Learn more: https://go.microsoft.com/fwlink/?linkid=870924
Comment:
    80 kg/ha mid-Feb/early March
80 kg/ha at GS30-31 (early/mid April)
40 kg/ha at GS32 (mid/late April)</t>
      </text>
    </comment>
    <comment ref="F23" authorId="8" shapeId="0" xr:uid="{A5D58EFE-1D76-40BD-B631-4E902E44CE40}">
      <text>
        <t>[Threaded comment]
Your version of Excel allows you to read this threaded comment; however, any edits to it will get removed if the file is opened in a newer version of Excel. Learn more: https://go.microsoft.com/fwlink/?linkid=870924
Comment:
    for a target plant pop of 260 plants/m2, where TGW = 50 g/1000 seeds, germination = 80% and field losses = 20%, then 200 kg/ha (which is approx 400 seeds/m2) is sufficient.</t>
      </text>
    </comment>
    <comment ref="G23" authorId="9" shapeId="0" xr:uid="{5AB94FD8-FC7D-4219-9A43-876E3A5DB9B2}">
      <text>
        <t>[Threaded comment]
Your version of Excel allows you to read this threaded comment; however, any edits to it will get removed if the file is opened in a newer version of Excel. Learn more: https://go.microsoft.com/fwlink/?linkid=870924
Comment:
    The HGCA benchmark target population is 260plants/m2 - why did I have 350?</t>
      </text>
    </comment>
    <comment ref="L23" authorId="10" shapeId="0" xr:uid="{B0E464B9-F222-47D2-A34A-14B74E6E9550}">
      <text>
        <t>[Threaded comment]
Your version of Excel allows you to read this threaded comment; however, any edits to it will get removed if the file is opened in a newer version of Excel. Learn more: https://go.microsoft.com/fwlink/?linkid=870924
Comment:
    40 kg/ha mid-Feb to mid-March
90 kg/ha early April
90 kg/ha late April</t>
      </text>
    </comment>
    <comment ref="L24" authorId="11" shapeId="0" xr:uid="{BE474BA7-C113-4CC0-A9A2-9970ADED2A2F}">
      <text>
        <t>[Threaded comment]
Your version of Excel allows you to read this threaded comment; however, any edits to it will get removed if the file is opened in a newer version of Excel. Learn more: https://go.microsoft.com/fwlink/?linkid=870924
Comment:
    80 kg/ha mid-Feb/early March
80 kg/ha at GS30-31 (early/mid April)
40 kg/ha at GS32 (mid/late April)</t>
      </text>
    </comment>
    <comment ref="G26" authorId="12" shapeId="0" xr:uid="{73AC034B-79E4-46C4-B035-5F1BA51988EA}">
      <text>
        <t>[Threaded comment]
Your version of Excel allows you to read this threaded comment; however, any edits to it will get removed if the file is opened in a newer version of Excel. Learn more: https://go.microsoft.com/fwlink/?linkid=870924
Comment:
    The HGCA benchmark target population is 260plants/m2 - why did I have 350?</t>
      </text>
    </comment>
    <comment ref="L26" authorId="13" shapeId="0" xr:uid="{4BACA2E1-A9C0-4091-91CE-31512EC705B4}">
      <text>
        <t>[Threaded comment]
Your version of Excel allows you to read this threaded comment; however, any edits to it will get removed if the file is opened in a newer version of Excel. Learn more: https://go.microsoft.com/fwlink/?linkid=870924
Comment:
    40 kg/ha mid-Feb to mid-March
90 kg/ha early April
90 kg/ha late April</t>
      </text>
    </comment>
    <comment ref="L27" authorId="14" shapeId="0" xr:uid="{5CCAD584-C9FB-409C-A585-F7D9FBC5EF32}">
      <text>
        <t>[Threaded comment]
Your version of Excel allows you to read this threaded comment; however, any edits to it will get removed if the file is opened in a newer version of Excel. Learn more: https://go.microsoft.com/fwlink/?linkid=870924
Comment:
    80 kg/ha mid-Feb/early March
80 kg/ha at GS30-31 (early/mid April)
40 kg/ha at GS32 (mid/late April)</t>
      </text>
    </comment>
    <comment ref="D33" authorId="15" shapeId="0" xr:uid="{863A4DEC-1093-4F09-A399-01F9366295F3}">
      <text>
        <t>[Threaded comment]
Your version of Excel allows you to read this threaded comment; however, any edits to it will get removed if the file is opened in a newer version of Excel. Learn more: https://go.microsoft.com/fwlink/?linkid=870924
Comment:
    They specified to leave straw. Chop and spread</t>
      </text>
    </comment>
    <comment ref="L33" authorId="16" shapeId="0" xr:uid="{FAA7CE8D-921C-4B4C-B90E-E0E4ED7122E0}">
      <text>
        <t>[Threaded comment]
Your version of Excel allows you to read this threaded comment; however, any edits to it will get removed if the file is opened in a newer version of Excel. Learn more: https://go.microsoft.com/fwlink/?linkid=870924
Comment:
    40 kg/ha mid-Feb to mid-March
85 kg/ha early April
85 kg/ha late April</t>
      </text>
    </comment>
    <comment ref="D34" authorId="17" shapeId="0" xr:uid="{580CB43C-F9B1-42EB-BCD0-2D93506202A2}">
      <text>
        <t>[Threaded comment]
Your version of Excel allows you to read this threaded comment; however, any edits to it will get removed if the file is opened in a newer version of Excel. Learn more: https://go.microsoft.com/fwlink/?linkid=870924
Comment:
    Assume all spring barley is for malting. I've used two malting varieties to get coefs for DSSAT.
AHDB barley growth guide 2018: 
Spring barley is typically sown from December until late April.</t>
      </text>
    </comment>
    <comment ref="F34" authorId="18" shapeId="0" xr:uid="{8E33421E-41EF-4976-A46A-71D87476B473}">
      <text>
        <t>[Threaded comment]
Your version of Excel allows you to read this threaded comment; however, any edits to it will get removed if the file is opened in a newer version of Excel. Learn more: https://go.microsoft.com/fwlink/?linkid=870924
Comment:
    SPRING BARLEY
AHDB barley growth guide 2018:
1. Average establishment is 85%
2. In a good seedbed, typical plant establishment is between 80% (early-sown) and 95% (late-sown). In a poor seedbed, establishment can vary from 55% (early-sown) and 70% (late-sown).
3. Target spring population = 305 plants/m2
4. TGW ranges from 46.6 - 57.9</t>
      </text>
    </comment>
    <comment ref="J34" authorId="19" shapeId="0" xr:uid="{447ECBD0-78E6-40A3-8E9F-800581CC54C9}">
      <text>
        <t>[Threaded comment]
Your version of Excel allows you to read this threaded comment; however, any edits to it will get removed if the file is opened in a newer version of Excel. Learn more: https://go.microsoft.com/fwlink/?linkid=870924
Comment:
    5 cm</t>
      </text>
    </comment>
    <comment ref="L34" authorId="20" shapeId="0" xr:uid="{29665D10-D3DE-4110-8840-41F2876F7039}">
      <text>
        <t>[Threaded comment]
Your version of Excel allows you to read this threaded comment; however, any edits to it will get removed if the file is opened in a newer version of Excel. Learn more: https://go.microsoft.com/fwlink/?linkid=870924
Comment:
    Apply it all in the seedbed.
N.B. they specified high fertiliser rate to achieve rapid crop cover. This is the highest amount for mineral soils from RB209</t>
      </text>
    </comment>
    <comment ref="F35" authorId="21" shapeId="0" xr:uid="{DCF2E555-0B95-46D6-BEDB-2C63D68F72AD}">
      <text>
        <t>[Threaded comment]
Your version of Excel allows you to read this threaded comment; however, any edits to it will get removed if the file is opened in a newer version of Excel. Learn more: https://go.microsoft.com/fwlink/?linkid=870924
Comment:
    TGW for SY Harnass = 4.65g (from Claire Kiss, Syngenta, who provided the trials data).</t>
      </text>
    </comment>
    <comment ref="I35" authorId="22" shapeId="0" xr:uid="{D7B759A1-4898-414E-B8C3-4C6C80495C28}">
      <text>
        <r>
          <rPr>
            <b/>
            <sz val="9"/>
            <color indexed="81"/>
            <rFont val="Tahoma"/>
            <family val="2"/>
          </rPr>
          <t>Alexa Varah:</t>
        </r>
        <r>
          <rPr>
            <sz val="9"/>
            <color indexed="81"/>
            <rFont val="Tahoma"/>
            <family val="2"/>
          </rPr>
          <t xml:space="preserve">
</t>
        </r>
        <r>
          <rPr>
            <b/>
            <sz val="9"/>
            <color indexed="81"/>
            <rFont val="Tahoma"/>
            <family val="2"/>
          </rPr>
          <t>NB:</t>
        </r>
        <r>
          <rPr>
            <sz val="9"/>
            <color indexed="81"/>
            <rFont val="Tahoma"/>
            <family val="2"/>
          </rPr>
          <t xml:space="preserve"> Springbok product label says that seeds must be covered with a minimum of 15mm soil if using Springbok pre-emergence</t>
        </r>
      </text>
    </comment>
    <comment ref="L35" authorId="23" shapeId="0" xr:uid="{BFE71903-D177-4A2C-A62F-3979C94FAA29}">
      <text>
        <t>[Threaded comment]
Your version of Excel allows you to read this threaded comment; however, any edits to it will get removed if the file is opened in a newer version of Excel. Learn more: https://go.microsoft.com/fwlink/?linkid=870924
Comment:
    30kg/ha at drilling
75ka/ha late Feb/early March - 1st March
75 kg/ha early April - 1st April</t>
      </text>
    </comment>
    <comment ref="L36" authorId="24" shapeId="0" xr:uid="{6D10FA69-2509-4462-9228-B67C37AFDF14}">
      <text>
        <t>[Threaded comment]
Your version of Excel allows you to read this threaded comment; however, any edits to it will get removed if the file is opened in a newer version of Excel. Learn more: https://go.microsoft.com/fwlink/?linkid=870924
Comment:
    40 kg/ha mid-Feb to mid-March
85 kg/ha early April
85 kg/ha late April</t>
      </text>
    </comment>
    <comment ref="D37" authorId="25" shapeId="0" xr:uid="{1CB6E2DF-663C-4082-A258-48FFDBE98059}">
      <text>
        <t>[Threaded comment]
Your version of Excel allows you to read this threaded comment; however, any edits to it will get removed if the file is opened in a newer version of Excel. Learn more: https://go.microsoft.com/fwlink/?linkid=870924
Comment:
    NB they said that ww was the preferred option here unless BG control hadn't worked, in which case back to spring barley.
Assume all spring barley is for malting. I've used two malting varieties to get coefs for DSSAT.
AHDB barley growth guide 2018: 
Spring barley is typically sown from December until late April.</t>
      </text>
    </comment>
    <comment ref="F37" authorId="26" shapeId="0" xr:uid="{B89E34C4-A5D9-4939-9077-8BD0C44AB6CF}">
      <text>
        <t>[Threaded comment]
Your version of Excel allows you to read this threaded comment; however, any edits to it will get removed if the file is opened in a newer version of Excel. Learn more: https://go.microsoft.com/fwlink/?linkid=870924
Comment:
    SPRING BARLEY
AHDB barley growth guide 2018:
1. Average establishment is 85%
2. In a good seedbed, typical plant establishment is between 80% (early-sown) and 95% (late-sown). In a poor seedbed, establishment can vary from 55% (early-sown) and 70% (late-sown).
3. Target spring population = 305 plants/m2
4. TGW ranges from 46.6 - 57.9</t>
      </text>
    </comment>
    <comment ref="L37" authorId="27" shapeId="0" xr:uid="{CC99DB76-BDFF-4912-BFFB-C476D78ADB95}">
      <text>
        <t>[Threaded comment]
Your version of Excel allows you to read this threaded comment; however, any edits to it will get removed if the file is opened in a newer version of Excel. Learn more: https://go.microsoft.com/fwlink/?linkid=870924
Comment:
    Apply it all in the seedbed.
N.B. they specified high fertiliser rate to achieve rapid crop cover. This is the highest amount for mineral soils from RB209</t>
      </text>
    </comment>
    <comment ref="F43" authorId="28" shapeId="0" xr:uid="{B0BE9423-0121-46FE-8CF5-11BBF8455130}">
      <text>
        <t>[Threaded comment]
Your version of Excel allows you to read this threaded comment; however, any edits to it will get removed if the file is opened in a newer version of Excel. Learn more: https://go.microsoft.com/fwlink/?linkid=870924
Comment:
    for a target plant pop of 260 plants/m2, where TGW = 50 g/1000 seeds, germination = 80% and field losses = 20%, then 200 kg/ha (which is approx 400 seeds/m2) is sufficient.</t>
      </text>
    </comment>
    <comment ref="L43" authorId="29" shapeId="0" xr:uid="{1762C814-A782-4850-9E76-73DA0DA496CF}">
      <text>
        <t>[Threaded comment]
Your version of Excel allows you to read this threaded comment; however, any edits to it will get removed if the file is opened in a newer version of Excel. Learn more: https://go.microsoft.com/fwlink/?linkid=870924
Comment:
    40 kg/ha end Feb, 
100 kg/ha early April, 
100 kg/ha late April</t>
      </text>
    </comment>
    <comment ref="G44" authorId="30" shapeId="0" xr:uid="{39788474-2A24-4371-B160-E9C859AFD3E9}">
      <text>
        <t>[Threaded comment]
Your version of Excel allows you to read this threaded comment; however, any edits to it will get removed if the file is opened in a newer version of Excel. Learn more: https://go.microsoft.com/fwlink/?linkid=870924
Comment:
    PGRO Agronomy guide says that typical final target plant population for all varieties of spring beans, at typical growth (as opposed to vigorous growth) is 50-55 plants/m2</t>
      </text>
    </comment>
    <comment ref="F45" authorId="31" shapeId="0" xr:uid="{F657551D-E26F-4438-BE68-492B8C1350E0}">
      <text>
        <t>[Threaded comment]
Your version of Excel allows you to read this threaded comment; however, any edits to it will get removed if the file is opened in a newer version of Excel. Learn more: https://go.microsoft.com/fwlink/?linkid=870924
Comment:
    for a target plant pop of 260 plants/m2, where TGW = 50 g/1000 seeds, germination = 80% and field losses = 20%, then 200 kg/ha (which is approx 400 seeds/m2) is sufficient.</t>
      </text>
    </comment>
    <comment ref="L45" authorId="32" shapeId="0" xr:uid="{B321A69A-AE17-49E4-8E99-BA6D785A52C2}">
      <text>
        <t>[Threaded comment]
Your version of Excel allows you to read this threaded comment; however, any edits to it will get removed if the file is opened in a newer version of Excel. Learn more: https://go.microsoft.com/fwlink/?linkid=870924
Comment:
    40 kg/ha end Feb, 
100 kg/ha early April, 
100 kg/ha late April</t>
      </text>
    </comment>
    <comment ref="J46" authorId="33" shapeId="0" xr:uid="{F9E43AC8-A462-4D16-ABB3-F55173E8ACC8}">
      <text>
        <t>[Threaded comment]
Your version of Excel allows you to read this threaded comment; however, any edits to it will get removed if the file is opened in a newer version of Excel. Learn more: https://go.microsoft.com/fwlink/?linkid=870924
Comment:
    Farmers said 'min till' but as they've disced I'm specifying light cultivation. I'm assuming a direct drill here, too.</t>
      </text>
    </comment>
    <comment ref="L46" authorId="34" shapeId="0" xr:uid="{0B0F0F85-A750-43EE-A6F0-E6563A461421}">
      <text>
        <t>[Threaded comment]
Your version of Excel allows you to read this threaded comment; however, any edits to it will get removed if the file is opened in a newer version of Excel. Learn more: https://go.microsoft.com/fwlink/?linkid=870924
Comment:
    66 kg/ha (1/3) mid Feb
134 kg/ha (2/3) late March</t>
      </text>
    </comment>
    <comment ref="E47" authorId="35" shapeId="0" xr:uid="{C297D091-D3A1-4DB2-A4B5-463A957F742E}">
      <text>
        <t>[Threaded comment]
Your version of Excel allows you to read this threaded comment; however, any edits to it will get removed if the file is opened in a newer version of Excel. Learn more: https://go.microsoft.com/fwlink/?linkid=870924
Comment:
    Farmers specified 'first half August' but also specified 2 stale seedbeds. This is obvs not possible so I've got rid of the stale seedbeds.</t>
      </text>
    </comment>
    <comment ref="J47" authorId="36" shapeId="0" xr:uid="{1B560D29-AE76-4B52-8C75-FE3A02D637CF}">
      <text>
        <t>[Threaded comment]
Your version of Excel allows you to read this threaded comment; however, any edits to it will get removed if the file is opened in a newer version of Excel. Learn more: https://go.microsoft.com/fwlink/?linkid=870924
Comment:
    Farmers said to disc stale seedbed 50mm but as there's no stale seedbed I'm getting rid of the disc.</t>
      </text>
    </comment>
    <comment ref="L47" authorId="37" shapeId="0" xr:uid="{3663FE4D-4A76-4ED7-A58C-0D521EDF729D}">
      <text>
        <t>[Threaded comment]
Your version of Excel allows you to read this threaded comment; however, any edits to it will get removed if the file is opened in a newer version of Excel. Learn more: https://go.microsoft.com/fwlink/?linkid=870924
Comment:
    30kg/ha at drilling
75ka/ha late Feb/early March - 1st March
75 kg/ha early April - 1st April</t>
      </text>
    </comment>
    <comment ref="N47" authorId="38" shapeId="0" xr:uid="{4A39B5A6-D408-4836-94D8-ABBE2627FCDC}">
      <text>
        <t>[Threaded comment]
Your version of Excel allows you to read this threaded comment; however, any edits to it will get removed if the file is opened in a newer version of Excel. Learn more: https://go.microsoft.com/fwlink/?linkid=870924
Comment:
    The farmers specified 2 stale seedbeds and yet also specified planting mid August. Paper version confirms this is what they specified. I've changed this to get rid of the stale seedbeds.</t>
      </text>
    </comment>
    <comment ref="F48" authorId="39" shapeId="0" xr:uid="{12B4915C-A391-4766-B416-676459683C1E}">
      <text>
        <t>[Threaded comment]
Your version of Excel allows you to read this threaded comment; however, any edits to it will get removed if the file is opened in a newer version of Excel. Learn more: https://go.microsoft.com/fwlink/?linkid=870924
Comment:
    for a target plant pop of 260 plants/m2, where TGW = 50 g/1000 seeds, germination = 80% and field losses = 20%, then 200 kg/ha (which is approx 400 seeds/m2) is sufficient.</t>
      </text>
    </comment>
    <comment ref="L48" authorId="40" shapeId="0" xr:uid="{75C9E3B4-87D6-471E-A768-08B9507A885D}">
      <text>
        <t>[Threaded comment]
Your version of Excel allows you to read this threaded comment; however, any edits to it will get removed if the file is opened in a newer version of Excel. Learn more: https://go.microsoft.com/fwlink/?linkid=870924
Comment:
    40 kg/ha end Feb, 
100 kg/ha early April, 
100 kg/ha late April</t>
      </text>
    </comment>
    <comment ref="F53" authorId="41" shapeId="0" xr:uid="{DA98E900-F90D-4F3E-9BEB-3B6AE52F78B5}">
      <text>
        <t>[Threaded comment]
Your version of Excel allows you to read this threaded comment; however, any edits to it will get removed if the file is opened in a newer version of Excel. Learn more: https://go.microsoft.com/fwlink/?linkid=870924
Comment:
    for a target plant pop of 260 plants/m2, where TGW = 50 g/1000 seeds, germination = 80% and field losses = 20%, then 200 kg/ha (which is approx 400 seeds/m2) is sufficient.</t>
      </text>
    </comment>
    <comment ref="G53" authorId="42" shapeId="0" xr:uid="{8241B707-2460-4062-B5E8-E806C89468F3}">
      <text>
        <t>[Threaded comment]
Your version of Excel allows you to read this threaded comment; however, any edits to it will get removed if the file is opened in a newer version of Excel. Learn more: https://go.microsoft.com/fwlink/?linkid=870924
Comment:
    The HGCA benchmark target population is 260plants/m2 - why did I have 300?</t>
      </text>
    </comment>
    <comment ref="L53" authorId="43" shapeId="0" xr:uid="{56D2B14E-C589-4CDD-A618-9CC486176154}">
      <text>
        <t>[Threaded comment]
Your version of Excel allows you to read this threaded comment; however, any edits to it will get removed if the file is opened in a newer version of Excel. Learn more: https://go.microsoft.com/fwlink/?linkid=870924
Comment:
    40 kg/ha end Feb, 
100 kg/ha early April, 
100 kg/ha late April</t>
      </text>
    </comment>
    <comment ref="F55" authorId="44" shapeId="0" xr:uid="{AE648729-15C4-4EAB-9236-37A3F68FD9DB}">
      <text>
        <t>[Threaded comment]
Your version of Excel allows you to read this threaded comment; however, any edits to it will get removed if the file is opened in a newer version of Excel. Learn more: https://go.microsoft.com/fwlink/?linkid=870924
Comment:
    for a target plant pop of 260 plants/m2, where TGW = 50 g/1000 seeds, germination = 80% and field losses = 20%, then 200 kg/ha (which is approx 400 seeds/m2) is sufficient.</t>
      </text>
    </comment>
    <comment ref="G55" authorId="45" shapeId="0" xr:uid="{39634A72-F241-4A7A-B1DB-D54B0A0BCA04}">
      <text>
        <t>[Threaded comment]
Your version of Excel allows you to read this threaded comment; however, any edits to it will get removed if the file is opened in a newer version of Excel. Learn more: https://go.microsoft.com/fwlink/?linkid=870924
Comment:
    The HGCA benchmark target population is 260plants/m2 - why did I have 300?</t>
      </text>
    </comment>
    <comment ref="L55" authorId="46" shapeId="0" xr:uid="{44E64DA3-04CA-41FA-AF35-5904FE273F2B}">
      <text>
        <t>[Threaded comment]
Your version of Excel allows you to read this threaded comment; however, any edits to it will get removed if the file is opened in a newer version of Excel. Learn more: https://go.microsoft.com/fwlink/?linkid=870924
Comment:
    40 kg/ha end Feb, 
100 kg/ha early April, 
100 kg/ha late April</t>
      </text>
    </comment>
    <comment ref="L56" authorId="47" shapeId="0" xr:uid="{27E4439B-0F50-4BCF-A5C7-7A25691276D7}">
      <text>
        <t>[Threaded comment]
Your version of Excel allows you to read this threaded comment; however, any edits to it will get removed if the file is opened in a newer version of Excel. Learn more: https://go.microsoft.com/fwlink/?linkid=870924
Comment:
    66 kg/ha (1/3) mid Feb
134 kg/ha (2/3) late March</t>
      </text>
    </comment>
    <comment ref="E57" authorId="48" shapeId="0" xr:uid="{162A7781-C324-47C5-8824-F421E7A328E4}">
      <text>
        <t>[Threaded comment]
Your version of Excel allows you to read this threaded comment; however, any edits to it will get removed if the file is opened in a newer version of Excel. Learn more: https://go.microsoft.com/fwlink/?linkid=870924
Comment:
    Farmers specified 'first half August' but also specified 2 stale seedbeds. This is obvs not possible so I've got rid of the stale seedbeds.</t>
      </text>
    </comment>
    <comment ref="J57" authorId="49" shapeId="0" xr:uid="{1FD03139-AB6A-4ACF-B173-FD7D0DA89282}">
      <text>
        <t>[Threaded comment]
Your version of Excel allows you to read this threaded comment; however, any edits to it will get removed if the file is opened in a newer version of Excel. Learn more: https://go.microsoft.com/fwlink/?linkid=870924
Comment:
    Farmers said to disc stale seedbed 50mm but as there's no stale seedbed I'm getting rid of the disc.</t>
      </text>
    </comment>
    <comment ref="L57" authorId="50" shapeId="0" xr:uid="{4D8383ED-224F-4DC4-9EE6-6BE0A78BA36F}">
      <text>
        <t>[Threaded comment]
Your version of Excel allows you to read this threaded comment; however, any edits to it will get removed if the file is opened in a newer version of Excel. Learn more: https://go.microsoft.com/fwlink/?linkid=870924
Comment:
    30kg/ha at drilling
75ka/ha late Feb/early March - 1st March
75 kg/ha early April - 1st April</t>
      </text>
    </comment>
    <comment ref="N57" authorId="51" shapeId="0" xr:uid="{9BD010EA-3DEB-4433-9255-EE1059C9C9C3}">
      <text>
        <t>[Threaded comment]
Your version of Excel allows you to read this threaded comment; however, any edits to it will get removed if the file is opened in a newer version of Excel. Learn more: https://go.microsoft.com/fwlink/?linkid=870924
Comment:
    The farmers specified 2 stale seedbeds and yet also specified planting mid August. Paper version confirms this is what they specified. I've changed this to get rid of the stale seedbeds.</t>
      </text>
    </comment>
    <comment ref="F58" authorId="52" shapeId="0" xr:uid="{0CDD5648-1FE0-4098-AD89-74AEAA1DF8EB}">
      <text>
        <t>[Threaded comment]
Your version of Excel allows you to read this threaded comment; however, any edits to it will get removed if the file is opened in a newer version of Excel. Learn more: https://go.microsoft.com/fwlink/?linkid=870924
Comment:
    for a target plant pop of 260 plants/m2, where TGW = 50 g/1000 seeds, germination = 80% and field losses = 20%, then 200 kg/ha (which is approx 400 seeds/m2) is sufficient.</t>
      </text>
    </comment>
    <comment ref="G58" authorId="53" shapeId="0" xr:uid="{E597345D-8BF0-4B01-9BAB-C1050B28EA18}">
      <text>
        <t>[Threaded comment]
Your version of Excel allows you to read this threaded comment; however, any edits to it will get removed if the file is opened in a newer version of Excel. Learn more: https://go.microsoft.com/fwlink/?linkid=870924
Comment:
    The HGCA benchmark target population is 260plants/m2 - why did I have 300?</t>
      </text>
    </comment>
    <comment ref="J58" authorId="54" shapeId="0" xr:uid="{A0CCB819-2F2C-444B-A856-64ADF4E7F719}">
      <text>
        <t>[Threaded comment]
Your version of Excel allows you to read this threaded comment; however, any edits to it will get removed if the file is opened in a newer version of Excel. Learn more: https://go.microsoft.com/fwlink/?linkid=870924
Comment:
    NB power harrow probably not necessary on light soils so I've specified roller harrow instead</t>
      </text>
    </comment>
    <comment ref="L58" authorId="55" shapeId="0" xr:uid="{46CB3C17-5401-47DA-882C-073E71864078}">
      <text>
        <t>[Threaded comment]
Your version of Excel allows you to read this threaded comment; however, any edits to it will get removed if the file is opened in a newer version of Excel. Learn more: https://go.microsoft.com/fwlink/?linkid=870924
Comment:
    40 kg/ha end Feb, 
100 kg/ha early April, 
100 kg/ha late April</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tc={B631D703-389F-4497-9FBE-30552BC2596C}</author>
    <author>tc={AD44BA6D-F5BC-47D0-8773-CE09F6905A10}</author>
  </authors>
  <commentList>
    <comment ref="AK1" authorId="0" shapeId="0" xr:uid="{B631D703-389F-4497-9FBE-30552BC2596C}">
      <text>
        <t>[Threaded comment]
Your version of Excel allows you to read this threaded comment; however, any edits to it will get removed if the file is opened in a newer version of Excel. Learn more: https://go.microsoft.com/fwlink/?linkid=870924
Comment:
    this needs to be calculated based on application rate of active ingredient. CFT assumes 0.5l/ha a.i. per application.</t>
      </text>
    </comment>
    <comment ref="G21" authorId="1" shapeId="0" xr:uid="{AD44BA6D-F5BC-47D0-8773-CE09F6905A10}">
      <text>
        <t>[Threaded comment]
Your version of Excel allows you to read this threaded comment; however, any edits to it will get removed if the file is opened in a newer version of Excel. Learn more: https://go.microsoft.com/fwlink/?linkid=870924
Comment:
    NB they said that ww was the preferred crop here, unless BG control hadn't worked, in which case back to spring barley</t>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tc={B0791DEB-D475-4744-A462-FDF4F45773E6}</author>
    <author>tc={DD6C01E7-7DC8-4EC9-9AF0-3EC2011B2D7D}</author>
    <author>tc={44FF68C8-CD57-4410-9272-9FBC6D0E6976}</author>
    <author>tc={9C696807-02EE-4C75-9897-872CF9FF12BE}</author>
    <author>tc={61946C4E-839C-42FA-AAC4-26DD7703F01D}</author>
    <author>tc={95B8EADF-5C4E-4D57-A744-534FF6932FBA}</author>
    <author>tc={064A7900-BD04-4D02-9DC1-62E4A23E1226}</author>
    <author>tc={1333F020-64D3-45A0-87D2-604641FE1F68}</author>
    <author>tc={0503AB79-7E5B-4A9C-B45D-080B45A93884}</author>
    <author>tc={8936B632-ED91-42B8-8406-34D99A6AEB0A}</author>
    <author>tc={8DDB7122-5673-403C-AC60-A0C87E8C8D0C}</author>
    <author>tc={065585F0-4EDB-4480-8868-D0ECB5099808}</author>
    <author>tc={C2DF1899-E208-407E-805F-7AF1AB6C95F7}</author>
    <author>tc={306AE16F-47B2-4DD1-AC0B-8072E585A805}</author>
    <author>tc={72B9DBE1-D39E-414C-998F-52425BD0E825}</author>
    <author>tc={CEAA1F6D-3406-401E-9A7E-62D56AE99E4E}</author>
    <author>tc={C4B2CD1A-0E3D-4BF5-A30D-432782F28D2C}</author>
    <author>tc={D7AD84AC-06EA-4DBC-BB00-2D17573A69AA}</author>
    <author>tc={22DF1E84-E403-4608-84FC-F5CAD1AE727B}</author>
    <author>tc={7A81D6C6-CA44-42C6-923D-60AAAFD7C7FB}</author>
    <author>tc={ECCBC1B0-0BE4-45EB-BCD1-152129240688}</author>
    <author>tc={3EC1A9E4-952C-4AF3-A154-4B7D66642ED4}</author>
    <author>tc={895628B5-2216-4625-BAEF-D52910476418}</author>
    <author>tc={F89C709D-F26F-4F0F-9389-650A8B742A45}</author>
    <author>tc={234030C3-9169-4380-A53D-DD7FFEF4DD95}</author>
    <author>tc={B0863557-9427-4C44-90F9-5035B8837F59}</author>
    <author>tc={29D0B0D6-24A6-44A5-BB56-73321FFA6B6D}</author>
    <author>tc={D66EA189-F4DF-40B2-83FF-281D6A391170}</author>
    <author>tc={01EAE6BD-A057-48C6-AF78-9E4F94D758CA}</author>
    <author>tc={54F971C3-6C2F-4D67-BEC7-DA1FDCFB5CF4}</author>
    <author>tc={E0F0C8CC-7F9C-4D55-B928-629121724DE0}</author>
    <author>tc={F8DA62C0-3A85-4771-9538-C27CC2C8CAFA}</author>
    <author>tc={AA0E7C6D-D662-4057-82D0-67E96F0B5175}</author>
    <author>tc={6A0700AB-E150-4CCE-8953-26D58617D963}</author>
    <author>tc={590D3E84-D993-418B-861D-E4ECC01F0372}</author>
    <author>tc={33FFA86F-6757-4416-8025-8DCAD96739EC}</author>
    <author>tc={6B0E6CA0-DAE3-43EC-9D21-90778799E242}</author>
    <author>tc={7583F07D-9FFE-412B-A93D-3E47115449A2}</author>
    <author>tc={D8C8426C-C4A6-46CA-89D8-F46078F9275D}</author>
    <author>tc={C009A382-1A7E-4B05-95D9-C2A10E68E24B}</author>
    <author>tc={2D7F5FA4-F195-4750-A558-29A8D63B9F93}</author>
    <author>tc={DC351D52-2E46-450E-973C-46CBC67FB7F1}</author>
    <author>tc={ED189761-BDF8-4F73-85F2-7AAD7B5B2A11}</author>
    <author>tc={299E50FB-F45C-46F5-BB62-CE6DD7A0BAB0}</author>
    <author>tc={D956C4A8-C752-4A90-AD46-941EBA9E4AB5}</author>
    <author>tc={A463EE6B-D393-4932-B56E-E162C9932B98}</author>
    <author>tc={9386CB3C-BB74-4138-AD65-F7FA7A6FA3E4}</author>
    <author>tc={02480595-B37D-4625-A905-E755B9B505DD}</author>
    <author>tc={7C795DCF-3409-4EA4-9714-3B711C30B840}</author>
    <author>tc={163487A6-BDB4-46F5-A0ED-E9DABA56C134}</author>
    <author>tc={04560949-A5BD-4ABA-A437-869933172E48}</author>
    <author>tc={DEDF075D-B271-4949-ABAB-D229B31483CE}</author>
    <author>tc={C213CB81-BFC8-4B97-917D-A990B5549714}</author>
    <author>tc={5D1FFB22-9BE8-464C-8B99-93364A3F0919}</author>
    <author>tc={AF91C518-257F-4709-8783-5502F46F1F94}</author>
    <author>tc={13BD78E5-5673-40E4-AA9C-948FAB29EE6D}</author>
    <author>tc={9A32D5B6-9D60-4E25-A5BD-944B023326B3}</author>
    <author>tc={BD52B3D8-2DDB-4466-9B3D-5891F66D6651}</author>
    <author>tc={659A7159-02FD-432C-9533-C5338B8F31F2}</author>
    <author>tc={A989F3B2-4EAE-482C-B801-30EE7C8087E0}</author>
    <author>tc={83B87C01-9B16-4AB0-B324-7C59E2234E9E}</author>
    <author>tc={027AC907-E863-4FB8-ADED-B876D1C7E553}</author>
    <author>tc={DD0268C7-8E59-4777-9B41-2D0BCA37631C}</author>
    <author>tc={1D869A6F-297F-4E93-A21D-BAA70E6785ED}</author>
    <author>tc={99A1E5C0-18DA-4412-8ABA-1D17FC7FB295}</author>
    <author>tc={B1B5A99D-A635-4827-B929-4BA73CA7C4A7}</author>
    <author>tc={4B168091-F068-4EF1-911C-C214889D9C3C}</author>
    <author>tc={E8DF1CB7-CA87-41DE-B748-8645C75678EE}</author>
    <author>tc={00BDA3DD-2058-4846-B781-14A4854C28A0}</author>
    <author>tc={EF5B5999-1420-4567-B0F9-D22FE9366F33}</author>
    <author>tc={4374E2AE-6C86-437A-A9C1-24247020DE3C}</author>
    <author>tc={FDAE7409-1FB6-4435-BC41-8FA4A04F51DC}</author>
    <author>tc={8DC8F977-50B8-4003-B737-7D8041E15A95}</author>
    <author>tc={3F33EBE9-B73C-4146-9764-8C8FF4590506}</author>
    <author>tc={6C8CA168-7B5B-43B9-A16B-ECB4EE8BCBE2}</author>
    <author>tc={E661AF5C-3958-40A4-B6CC-FBC83BC85D83}</author>
    <author>tc={D8E33BF5-E1D1-401C-89E0-28BC42730E20}</author>
    <author>tc={71C57A63-42E8-41F9-A526-EDB823D1912F}</author>
    <author>tc={78D3E8BC-C9DA-4508-877A-F85D9493145B}</author>
    <author>tc={B42E0826-6FC0-4ECD-8A45-B05888268262}</author>
    <author>tc={D76BA0B0-0462-4259-96C7-66C0337F8563}</author>
  </authors>
  <commentList>
    <comment ref="F13" authorId="0" shapeId="0" xr:uid="{B0791DEB-D475-4744-A462-FDF4F45773E6}">
      <text>
        <t>[Threaded comment]
Your version of Excel allows you to read this threaded comment; however, any edits to it will get removed if the file is opened in a newer version of Excel. Learn more: https://go.microsoft.com/fwlink/?linkid=870924
Comment:
    AHDB winter wheat growth guide 2018:
1. the average establishment for sandy soils is 90%, compared with 65% for loams and clays.
2. However, in their 2018 ww guide they say that by the end of February, the benchmark for establishment is 70%.
3. They also say that establishment declines if sowing is delayed after mid-October and will be around
50 per cent of seeds sown in mid-November.</t>
      </text>
    </comment>
    <comment ref="G13" authorId="1" shapeId="0" xr:uid="{DD6C01E7-7DC8-4EC9-9AF0-3EC2011B2D7D}">
      <text>
        <t>[Threaded comment]
Your version of Excel allows you to read this threaded comment; however, any edits to it will get removed if the file is opened in a newer version of Excel. Learn more: https://go.microsoft.com/fwlink/?linkid=870924
Comment:
    At this seed rage (kg/ha), with a TGW of 50g and establishment of 65%, established plant population is 260 plants/m2 in the autumn (this is AHDB target popn).</t>
      </text>
    </comment>
    <comment ref="L13" authorId="2" shapeId="0" xr:uid="{44FF68C8-CD57-4410-9272-9FBC6D0E6976}">
      <text>
        <t>[Threaded comment]
Your version of Excel allows you to read this threaded comment; however, any edits to it will get removed if the file is opened in a newer version of Excel. Learn more: https://go.microsoft.com/fwlink/?linkid=870924
Comment:
    40 kg/ha mid-Feb to mid-March
90 kg/ha early April
90 kg/ha late April</t>
      </text>
    </comment>
    <comment ref="D14" authorId="3" shapeId="0" xr:uid="{9C696807-02EE-4C75-9897-872CF9FF12BE}">
      <text>
        <t>[Threaded comment]
Your version of Excel allows you to read this threaded comment; however, any edits to it will get removed if the file is opened in a newer version of Excel. Learn more: https://go.microsoft.com/fwlink/?linkid=870924
Comment:
    Sowing to 50% emergence = 150 degree days (https://www.yara.co.uk/crop-nutrition/barley/barley-growth-and-development/):
= 11-13 days in Sep
= 15-18 days in Oct
= 25-34 days in Nov
= 21-28 days in March</t>
      </text>
    </comment>
    <comment ref="E14" authorId="4" shapeId="0" xr:uid="{61946C4E-839C-42FA-AAC4-26DD7703F01D}">
      <text>
        <t>[Threaded comment]
Your version of Excel allows you to read this threaded comment; however, any edits to it will get removed if the file is opened in a newer version of Excel. Learn more: https://go.microsoft.com/fwlink/?linkid=870924
Comment:
    Winter barley should not be drilled late if at all possible as establishment will suffer and few tillers will be present.</t>
      </text>
    </comment>
    <comment ref="F14" authorId="5" shapeId="0" xr:uid="{95B8EADF-5C4E-4D57-A744-534FF6932FBA}">
      <text>
        <t>[Threaded comment]
Your version of Excel allows you to read this threaded comment; however, any edits to it will get removed if the file is opened in a newer version of Excel. Learn more: https://go.microsoft.com/fwlink/?linkid=870924
Comment:
    I'm using winter barley variety Saffron (a moderately late maturing British feed variety).
This has TGW = 57.5g
AHDB barley growth guide 2018:
1. Average establishment is 85%
2. In a good seedbed, typical plant establishment is between 80% (early-sown) and 95% (late-sown). In a poor seedbed, establishment can vary from 55% (early-sown) and 70% (late-sown).
3. Target spring population = 305 plants/m2
From (https://www.yara.co.uk/crop-nutrition/barley/barley-growth-and-development/) :
Achieving a good spring plant population of 300-350 plants / m2 is very important as barley has a very limited ability to compensate for low populations with large grain numbers in the ear.</t>
      </text>
    </comment>
    <comment ref="G14" authorId="6" shapeId="0" xr:uid="{064A7900-BD04-4D02-9DC1-62E4A23E1226}">
      <text>
        <t>[Threaded comment]
Your version of Excel allows you to read this threaded comment; however, any edits to it will get removed if the file is opened in a newer version of Excel. Learn more: https://go.microsoft.com/fwlink/?linkid=870924
Comment:
    Chose target population of 305 plants/m2 as recommended by ADAS. This was calculated using TGW = 57.5g and 85% establishment.</t>
      </text>
    </comment>
    <comment ref="L14" authorId="7" shapeId="0" xr:uid="{1333F020-64D3-45A0-87D2-604641FE1F68}">
      <text>
        <t>[Threaded comment]
Your version of Excel allows you to read this threaded comment; however, any edits to it will get removed if the file is opened in a newer version of Excel. Learn more: https://go.microsoft.com/fwlink/?linkid=870924
Comment:
    80 kg/ha mid-Feb/early March
80 kg/ha at GS30-31 (early/mid April)
40 kg/ha at GS32 (mid/late April)</t>
      </text>
    </comment>
    <comment ref="F15" authorId="8" shapeId="0" xr:uid="{0503AB79-7E5B-4A9C-B45D-080B45A93884}">
      <text>
        <t>[Threaded comment]
Your version of Excel allows you to read this threaded comment; however, any edits to it will get removed if the file is opened in a newer version of Excel. Learn more: https://go.microsoft.com/fwlink/?linkid=870924
Comment:
    3.2 kg/ha
Trials procedures gives this:
seed rate (kg/ha) = ((target pop x TSW) x 100) / (establishment % x germination %)
TGW for SY Harnass = 4.65g (from Claire Kiss, Syngenta, who provided the trials data). N.B. Harnass is a hybrid.
Establishment of 65% used based on Roques and Berry 2015 who found an average establishment of 56%, but they had some spring drought and there is none in this dataset. Trials data for VCU protocol says establishment can be as low as 60%. I've gone slightly up.</t>
      </text>
    </comment>
    <comment ref="G15" authorId="9" shapeId="0" xr:uid="{8936B632-ED91-42B8-8406-34D99A6AEB0A}">
      <text>
        <t>[Threaded comment]
Your version of Excel allows you to read this threaded comment; however, any edits to it will get removed if the file is opened in a newer version of Excel. Learn more: https://go.microsoft.com/fwlink/?linkid=870924
Comment:
    From AHDB RL doc 2019/20: The target (spring) plant population is 40 plants/m2 for RL trials. 
(Maximum seed rate is 70 seeds/m2 and may be lower if conditions permit).
NB the variety I've 'calibrated' is Harnass, which is a hybrid variety. Seed rates are generally a bit lower for hybrids. Excalibur is also a hybrid. Roques and Berry's paper (2015) on economically optimal seed rates showed seed rates should be lower than typically used. They found that optimal plant population densities ranged from &lt;10-39 plants/m2 for wOSR. I'm going with 35 plants/m2 here to account for the reduction from the RL value due to using a hybrid.</t>
      </text>
    </comment>
    <comment ref="L15" authorId="10" shapeId="0" xr:uid="{8DDB7122-5673-403C-AC60-A0C87E8C8D0C}">
      <text>
        <t>[Threaded comment]
Your version of Excel allows you to read this threaded comment; however, any edits to it will get removed if the file is opened in a newer version of Excel. Learn more: https://go.microsoft.com/fwlink/?linkid=870924
Comment:
    30kg/ha at drilling - 30th Aug
75ka/ha late Feb/early March - 1st March
75 kg/ha early April - 1st April</t>
      </text>
    </comment>
    <comment ref="F16" authorId="11" shapeId="0" xr:uid="{065585F0-4EDB-4480-8868-D0ECB5099808}">
      <text>
        <t>[Threaded comment]
Your version of Excel allows you to read this threaded comment; however, any edits to it will get removed if the file is opened in a newer version of Excel. Learn more: https://go.microsoft.com/fwlink/?linkid=870924
Comment:
    AHDB winter wheat growth guide 2018:
1. the average establishment for sandy soils is 90%, compared with 65% for loams and clays.
2. However, in their 2018 ww guide they say that by the end of February, the benchmark for establishment is 70%.
3. They also say that establishment declines if sowing is delayed after mid-October and will be around
50 per cent of seeds sown in mid-November.</t>
      </text>
    </comment>
    <comment ref="G16" authorId="12" shapeId="0" xr:uid="{C2DF1899-E208-407E-805F-7AF1AB6C95F7}">
      <text>
        <t>[Threaded comment]
Your version of Excel allows you to read this threaded comment; however, any edits to it will get removed if the file is opened in a newer version of Excel. Learn more: https://go.microsoft.com/fwlink/?linkid=870924
Comment:
    At this seed rage (kg/ha), with a TGW of 50g and establishment of 65%, established plant population is 260 plants/m2 in the autumn (this is AHDB target popn).</t>
      </text>
    </comment>
    <comment ref="L16" authorId="13" shapeId="0" xr:uid="{306AE16F-47B2-4DD1-AC0B-8072E585A805}">
      <text>
        <t>[Threaded comment]
Your version of Excel allows you to read this threaded comment; however, any edits to it will get removed if the file is opened in a newer version of Excel. Learn more: https://go.microsoft.com/fwlink/?linkid=870924
Comment:
    40 kg/ha mid-Feb to mid-March
90 kg/ha early April
90 kg/ha late April</t>
      </text>
    </comment>
    <comment ref="F23" authorId="14" shapeId="0" xr:uid="{72B9DBE1-D39E-414C-998F-52425BD0E825}">
      <text>
        <t>[Threaded comment]
Your version of Excel allows you to read this threaded comment; however, any edits to it will get removed if the file is opened in a newer version of Excel. Learn more: https://go.microsoft.com/fwlink/?linkid=870924
Comment:
    AHDB winter wheat growth guide 2018:
1. the average establishment for sandy soils is 90%, compared with 65% for loams and clays.
2. However, in their 2018 ww guide they say that by the end of February, the benchmark for establishment is 70%.
3. They also say that establishment declines if sowing is delayed after mid-October and will be around
50 per cent of seeds sown in mid-November.</t>
      </text>
    </comment>
    <comment ref="G23" authorId="15" shapeId="0" xr:uid="{CEAA1F6D-3406-401E-9A7E-62D56AE99E4E}">
      <text>
        <t>[Threaded comment]
Your version of Excel allows you to read this threaded comment; however, any edits to it will get removed if the file is opened in a newer version of Excel. Learn more: https://go.microsoft.com/fwlink/?linkid=870924
Comment:
    At this seed rage (kg/ha), with a TGW of 50g and establishment of 65%, established plant population is 260 plants/m2 in the autumn (this is AHDB target popn).</t>
      </text>
    </comment>
    <comment ref="L23" authorId="16" shapeId="0" xr:uid="{C4B2CD1A-0E3D-4BF5-A30D-432782F28D2C}">
      <text>
        <t>[Threaded comment]
Your version of Excel allows you to read this threaded comment; however, any edits to it will get removed if the file is opened in a newer version of Excel. Learn more: https://go.microsoft.com/fwlink/?linkid=870924
Comment:
    40 kg/ha mid-Feb to mid-March
90 kg/ha early April
90 kg/ha late April</t>
      </text>
    </comment>
    <comment ref="D24" authorId="17" shapeId="0" xr:uid="{D7AD84AC-06EA-4DBC-BB00-2D17573A69AA}">
      <text>
        <t>[Threaded comment]
Your version of Excel allows you to read this threaded comment; however, any edits to it will get removed if the file is opened in a newer version of Excel. Learn more: https://go.microsoft.com/fwlink/?linkid=870924
Comment:
    Sowing to 50% emergence = 150 degree days (https://www.yara.co.uk/crop-nutrition/barley/barley-growth-and-development/):
= 11-13 days in Sep
= 15-18 days in Oct
= 25-34 days in Nov
= 21-28 days in March</t>
      </text>
    </comment>
    <comment ref="E24" authorId="18" shapeId="0" xr:uid="{22DF1E84-E403-4608-84FC-F5CAD1AE727B}">
      <text>
        <t>[Threaded comment]
Your version of Excel allows you to read this threaded comment; however, any edits to it will get removed if the file is opened in a newer version of Excel. Learn more: https://go.microsoft.com/fwlink/?linkid=870924
Comment:
    Winter barley should not be drilled late if at all possible as establishment will suffer and few tillers will be present.</t>
      </text>
    </comment>
    <comment ref="F24" authorId="19" shapeId="0" xr:uid="{7A81D6C6-CA44-42C6-923D-60AAAFD7C7FB}">
      <text>
        <t>[Threaded comment]
Your version of Excel allows you to read this threaded comment; however, any edits to it will get removed if the file is opened in a newer version of Excel. Learn more: https://go.microsoft.com/fwlink/?linkid=870924
Comment:
    I'm using winter barley variety Saffron (a moderately late maturing British feed variety).
This has TGW = 57.5g
AHDB barley growth guide 2018:
1. Average establishment is 85%
2. In a good seedbed, typical plant establishment is between 80% (early-sown) and 95% (late-sown). In a poor seedbed, establishment can vary from 55% (early-sown) and 70% (late-sown).
3. Target spring population = 305 plants/m2
From (https://www.yara.co.uk/crop-nutrition/barley/barley-growth-and-development/) :
Achieving a good spring plant population of 300-350 plants / m2 is very important as barley has a very limited ability to compensate for low populations with large grain numbers in the ear.</t>
      </text>
    </comment>
    <comment ref="G24" authorId="20" shapeId="0" xr:uid="{ECCBC1B0-0BE4-45EB-BCD1-152129240688}">
      <text>
        <t>[Threaded comment]
Your version of Excel allows you to read this threaded comment; however, any edits to it will get removed if the file is opened in a newer version of Excel. Learn more: https://go.microsoft.com/fwlink/?linkid=870924
Comment:
    Chose target population of 305 plants/m2 as recommended by ADAS. This was calculated using TGW = 57.5g and 85% establishment.</t>
      </text>
    </comment>
    <comment ref="L24" authorId="21" shapeId="0" xr:uid="{3EC1A9E4-952C-4AF3-A154-4B7D66642ED4}">
      <text>
        <t>[Threaded comment]
Your version of Excel allows you to read this threaded comment; however, any edits to it will get removed if the file is opened in a newer version of Excel. Learn more: https://go.microsoft.com/fwlink/?linkid=870924
Comment:
    80 kg/ha mid-Feb/early March
80 kg/ha at GS30-31 (early/mid April)
40 kg/ha at GS32 (mid/late April)</t>
      </text>
    </comment>
    <comment ref="F25" authorId="22" shapeId="0" xr:uid="{895628B5-2216-4625-BAEF-D52910476418}">
      <text>
        <t>[Threaded comment]
Your version of Excel allows you to read this threaded comment; however, any edits to it will get removed if the file is opened in a newer version of Excel. Learn more: https://go.microsoft.com/fwlink/?linkid=870924
Comment:
    3.2 kg/ha
Trials procedures gives this:
seed rate (kg/ha) = ((target pop x TSW) x 100) / (establishment % x germination %)
TGW for SY Harnass = 4.65g (from Claire Kiss, Syngenta, who provided the trials data). N.B. Harnass is a hybrid.
Establishment of 65% used based on Roques and Berry 2015 who found an average establishment of 56%, but they had some spring drought and there is none in this dataset. Trials data for VCU protocol says establishment can be as low as 60%. I've gone slightly up.</t>
      </text>
    </comment>
    <comment ref="G25" authorId="23" shapeId="0" xr:uid="{F89C709D-F26F-4F0F-9389-650A8B742A45}">
      <text>
        <t>[Threaded comment]
Your version of Excel allows you to read this threaded comment; however, any edits to it will get removed if the file is opened in a newer version of Excel. Learn more: https://go.microsoft.com/fwlink/?linkid=870924
Comment:
    From AHDB RL doc 2019/20: The target (spring) plant population is 40 plants/m2 for RL trials. 
(Maximum seed rate is 70 seeds/m2 and may be lower if conditions permit).
NB the variety I've 'calibrated' is Harnass, which is a hybrid variety. Seed rates are generally a bit lower for hybrids. Excalibur is also a hybrid. Roques and Berry's paper (2015) on economically optimal seed rates showed seed rates should be lower than typically used. They found that optimal plant population densities ranged from &lt;10-39 plants/m2 for wOSR. I'm going with 35 plants/m2 here to account for the reduction from the RL value due to using a hybrid.</t>
      </text>
    </comment>
    <comment ref="L25" authorId="24" shapeId="0" xr:uid="{234030C3-9169-4380-A53D-DD7FFEF4DD95}">
      <text>
        <t>[Threaded comment]
Your version of Excel allows you to read this threaded comment; however, any edits to it will get removed if the file is opened in a newer version of Excel. Learn more: https://go.microsoft.com/fwlink/?linkid=870924
Comment:
    30kg/ha at drilling - 30th Aug
75ka/ha late Feb/early March - 1st March
75 kg/ha early April - 1st April</t>
      </text>
    </comment>
    <comment ref="F26" authorId="25" shapeId="0" xr:uid="{B0863557-9427-4C44-90F9-5035B8837F59}">
      <text>
        <t>[Threaded comment]
Your version of Excel allows you to read this threaded comment; however, any edits to it will get removed if the file is opened in a newer version of Excel. Learn more: https://go.microsoft.com/fwlink/?linkid=870924
Comment:
    AHDB winter wheat growth guide 2018:
1. the average establishment for sandy soils is 90%, compared with 65% for loams and clays.
2. However, in their 2018 ww guide they say that by the end of February, the benchmark for establishment is 70%.
3. They also say that establishment declines if sowing is delayed after mid-October and will be around
50 per cent of seeds sown in mid-November.</t>
      </text>
    </comment>
    <comment ref="G26" authorId="26" shapeId="0" xr:uid="{29D0B0D6-24A6-44A5-BB56-73321FFA6B6D}">
      <text>
        <t>[Threaded comment]
Your version of Excel allows you to read this threaded comment; however, any edits to it will get removed if the file is opened in a newer version of Excel. Learn more: https://go.microsoft.com/fwlink/?linkid=870924
Comment:
    At this seed rage (kg/ha), with a TGW of 50g and establishment of 65%, established plant population is 260 plants/m2 in the autumn (this is AHDB target popn).</t>
      </text>
    </comment>
    <comment ref="L26" authorId="27" shapeId="0" xr:uid="{D66EA189-F4DF-40B2-83FF-281D6A391170}">
      <text>
        <t>[Threaded comment]
Your version of Excel allows you to read this threaded comment; however, any edits to it will get removed if the file is opened in a newer version of Excel. Learn more: https://go.microsoft.com/fwlink/?linkid=870924
Comment:
    40 kg/ha mid-Feb to mid-March
90 kg/ha early April
90 kg/ha late April</t>
      </text>
    </comment>
    <comment ref="F33" authorId="28" shapeId="0" xr:uid="{01EAE6BD-A057-48C6-AF78-9E4F94D758CA}">
      <text>
        <t>[Threaded comment]
Your version of Excel allows you to read this threaded comment; however, any edits to it will get removed if the file is opened in a newer version of Excel. Learn more: https://go.microsoft.com/fwlink/?linkid=870924
Comment:
    AHDB winter wheat growth guide 2018:
1. the average establishment for sandy soils is 90%, compared with 65% for loams and clays.
2. However, in their 2018 ww guide they say that by the end of February, the benchmark for establishment is 70%.
3. They also say that establishment declines if sowing is delayed after mid-October and will be around
50 per cent of seeds sown in mid-November.</t>
      </text>
    </comment>
    <comment ref="G33" authorId="29" shapeId="0" xr:uid="{54F971C3-6C2F-4D67-BEC7-DA1FDCFB5CF4}">
      <text>
        <t>[Threaded comment]
Your version of Excel allows you to read this threaded comment; however, any edits to it will get removed if the file is opened in a newer version of Excel. Learn more: https://go.microsoft.com/fwlink/?linkid=870924
Comment:
    At this seed rage (kg/ha), with a TGW of 50g and establishment of 65%, established plant population is 260 plants/m2 in the autumn (this is AHDB target popn).</t>
      </text>
    </comment>
    <comment ref="L33" authorId="30" shapeId="0" xr:uid="{E0F0C8CC-7F9C-4D55-B928-629121724DE0}">
      <text>
        <t>[Threaded comment]
Your version of Excel allows you to read this threaded comment; however, any edits to it will get removed if the file is opened in a newer version of Excel. Learn more: https://go.microsoft.com/fwlink/?linkid=870924
Comment:
    40 kg/ha mid-Feb to mid-March
90 kg/ha early April
90 kg/ha late April</t>
      </text>
    </comment>
    <comment ref="D34" authorId="31" shapeId="0" xr:uid="{F8DA62C0-3A85-4771-9538-C27CC2C8CAFA}">
      <text>
        <t>[Threaded comment]
Your version of Excel allows you to read this threaded comment; however, any edits to it will get removed if the file is opened in a newer version of Excel. Learn more: https://go.microsoft.com/fwlink/?linkid=870924
Comment:
    Sowing to 50% emergence = 150 degree days (https://www.yara.co.uk/crop-nutrition/barley/barley-growth-and-development/):
= 11-13 days in Sep
= 15-18 days in Oct
= 25-34 days in Nov
= 21-28 days in March</t>
      </text>
    </comment>
    <comment ref="E34" authorId="32" shapeId="0" xr:uid="{AA0E7C6D-D662-4057-82D0-67E96F0B5175}">
      <text>
        <t>[Threaded comment]
Your version of Excel allows you to read this threaded comment; however, any edits to it will get removed if the file is opened in a newer version of Excel. Learn more: https://go.microsoft.com/fwlink/?linkid=870924
Comment:
    Winter barley should not be drilled late if at all possible as establishment will suffer and few tillers will be present.</t>
      </text>
    </comment>
    <comment ref="F34" authorId="33" shapeId="0" xr:uid="{6A0700AB-E150-4CCE-8953-26D58617D963}">
      <text>
        <t>[Threaded comment]
Your version of Excel allows you to read this threaded comment; however, any edits to it will get removed if the file is opened in a newer version of Excel. Learn more: https://go.microsoft.com/fwlink/?linkid=870924
Comment:
    I'm using winter barley variety Saffron (a moderately late maturing British feed variety).
This has TGW = 57.5g
AHDB barley growth guide 2018:
1. Average establishment is 85%
2. In a good seedbed, typical plant establishment is between 80% (early-sown) and 95% (late-sown). In a poor seedbed, establishment can vary from 55% (early-sown) and 70% (late-sown).
3. Target spring population = 305 plants/m2
From (https://www.yara.co.uk/crop-nutrition/barley/barley-growth-and-development/) :
Achieving a good spring plant population of 300-350 plants / m2 is very important as barley has a very limited ability to compensate for low populations with large grain numbers in the ear.</t>
      </text>
    </comment>
    <comment ref="G34" authorId="34" shapeId="0" xr:uid="{590D3E84-D993-418B-861D-E4ECC01F0372}">
      <text>
        <t>[Threaded comment]
Your version of Excel allows you to read this threaded comment; however, any edits to it will get removed if the file is opened in a newer version of Excel. Learn more: https://go.microsoft.com/fwlink/?linkid=870924
Comment:
    Chose target population of 305 plants/m2 as recommended by ADAS. This was calculated using TGW = 57.5g and 85% establishment.</t>
      </text>
    </comment>
    <comment ref="L34" authorId="35" shapeId="0" xr:uid="{33FFA86F-6757-4416-8025-8DCAD96739EC}">
      <text>
        <t>[Threaded comment]
Your version of Excel allows you to read this threaded comment; however, any edits to it will get removed if the file is opened in a newer version of Excel. Learn more: https://go.microsoft.com/fwlink/?linkid=870924
Comment:
    80 kg/ha mid-Feb/early March
80 kg/ha at GS30-31 (early/mid April)
40 kg/ha at GS32 (mid/late April)</t>
      </text>
    </comment>
    <comment ref="F35" authorId="36" shapeId="0" xr:uid="{6B0E6CA0-DAE3-43EC-9D21-90778799E242}">
      <text>
        <t>[Threaded comment]
Your version of Excel allows you to read this threaded comment; however, any edits to it will get removed if the file is opened in a newer version of Excel. Learn more: https://go.microsoft.com/fwlink/?linkid=870924
Comment:
    3.2 kg/ha
Trials procedures gives this:
seed rate (kg/ha) = ((target pop x TSW) x 100) / (establishment % x germination %)
TGW for SY Harnass = 4.65g (from Claire Kiss, Syngenta, who provided the trials data). N.B. Harnass is a hybrid.
Establishment of 65% used based on Roques and Berry 2015 who found an average establishment of 56%, but they had some spring drought and there is none in this dataset. Trials data for VCU protocol says establishment can be as low as 60%. I've gone slightly up.</t>
      </text>
    </comment>
    <comment ref="G35" authorId="37" shapeId="0" xr:uid="{7583F07D-9FFE-412B-A93D-3E47115449A2}">
      <text>
        <t>[Threaded comment]
Your version of Excel allows you to read this threaded comment; however, any edits to it will get removed if the file is opened in a newer version of Excel. Learn more: https://go.microsoft.com/fwlink/?linkid=870924
Comment:
    From AHDB RL doc 2019/20: The target (spring) plant population is 40 plants/m2 for RL trials. 
(Maximum seed rate is 70 seeds/m2 and may be lower if conditions permit).
NB the variety I've 'calibrated' is Harnass, which is a hybrid variety. Seed rates are generally a bit lower for hybrids. Excalibur is also a hybrid. Roques and Berry's paper (2015) on economically optimal seed rates showed seed rates should be lower than typically used. They found that optimal plant population densities ranged from &lt;10-39 plants/m2 for wOSR. I'm going with 35 plants/m2 here to account for the reduction from the RL value due to using a hybrid.</t>
      </text>
    </comment>
    <comment ref="L35" authorId="38" shapeId="0" xr:uid="{D8C8426C-C4A6-46CA-89D8-F46078F9275D}">
      <text>
        <t>[Threaded comment]
Your version of Excel allows you to read this threaded comment; however, any edits to it will get removed if the file is opened in a newer version of Excel. Learn more: https://go.microsoft.com/fwlink/?linkid=870924
Comment:
    30kg/ha at drilling - 30th Aug
75ka/ha late Feb/early March - 1st March
75 kg/ha early April - 1st April</t>
      </text>
    </comment>
    <comment ref="F36" authorId="39" shapeId="0" xr:uid="{C009A382-1A7E-4B05-95D9-C2A10E68E24B}">
      <text>
        <t>[Threaded comment]
Your version of Excel allows you to read this threaded comment; however, any edits to it will get removed if the file is opened in a newer version of Excel. Learn more: https://go.microsoft.com/fwlink/?linkid=870924
Comment:
    AHDB winter wheat growth guide 2018:
1. the average establishment for sandy soils is 90%, compared with 65% for loams and clays.
2. However, in their 2018 ww guide they say that by the end of February, the benchmark for establishment is 70%.
3. They also say that establishment declines if sowing is delayed after mid-October and will be around
50 per cent of seeds sown in mid-November.</t>
      </text>
    </comment>
    <comment ref="G36" authorId="40" shapeId="0" xr:uid="{2D7F5FA4-F195-4750-A558-29A8D63B9F93}">
      <text>
        <t>[Threaded comment]
Your version of Excel allows you to read this threaded comment; however, any edits to it will get removed if the file is opened in a newer version of Excel. Learn more: https://go.microsoft.com/fwlink/?linkid=870924
Comment:
    At this seed rage (kg/ha), with a TGW of 50g and establishment of 65%, established plant population is 260 plants/m2 in the autumn (this is AHDB target popn).</t>
      </text>
    </comment>
    <comment ref="L36" authorId="41" shapeId="0" xr:uid="{DC351D52-2E46-450E-973C-46CBC67FB7F1}">
      <text>
        <t>[Threaded comment]
Your version of Excel allows you to read this threaded comment; however, any edits to it will get removed if the file is opened in a newer version of Excel. Learn more: https://go.microsoft.com/fwlink/?linkid=870924
Comment:
    40 kg/ha mid-Feb to mid-March
90 kg/ha early April
90 kg/ha late April</t>
      </text>
    </comment>
    <comment ref="F43" authorId="42" shapeId="0" xr:uid="{ED189761-BDF8-4F73-85F2-7AAD7B5B2A11}">
      <text>
        <t>[Threaded comment]
Your version of Excel allows you to read this threaded comment; however, any edits to it will get removed if the file is opened in a newer version of Excel. Learn more: https://go.microsoft.com/fwlink/?linkid=870924
Comment:
    AHDB winter wheat growth guide 2018:
1. the average establishment for sandy soils is 90%, compared with 65% for loams and clays.
2. However, in their 2018 ww guide they say that by the end of February, the benchmark for establishment is 70%.
3. They also say that establishment declines if sowing is delayed after mid-October and will be around
50 per cent of seeds sown in mid-November.</t>
      </text>
    </comment>
    <comment ref="G43" authorId="43" shapeId="0" xr:uid="{299E50FB-F45C-46F5-BB62-CE6DD7A0BAB0}">
      <text>
        <t>[Threaded comment]
Your version of Excel allows you to read this threaded comment; however, any edits to it will get removed if the file is opened in a newer version of Excel. Learn more: https://go.microsoft.com/fwlink/?linkid=870924
Comment:
    At this seed rage (kg/ha), with a TGW of 50g and establishment of 65%, established plant population is 260 plants/m2 in the autumn (this is AHDB target popn).</t>
      </text>
    </comment>
    <comment ref="L43" authorId="44" shapeId="0" xr:uid="{D956C4A8-C752-4A90-AD46-941EBA9E4AB5}">
      <text>
        <t>[Threaded comment]
Your version of Excel allows you to read this threaded comment; however, any edits to it will get removed if the file is opened in a newer version of Excel. Learn more: https://go.microsoft.com/fwlink/?linkid=870924
Comment:
    40 kg/ha mid-Feb to mid-March
90 kg/ha early April
90 kg/ha late April</t>
      </text>
    </comment>
    <comment ref="D44" authorId="45" shapeId="0" xr:uid="{A463EE6B-D393-4932-B56E-E162C9932B98}">
      <text>
        <t>[Threaded comment]
Your version of Excel allows you to read this threaded comment; however, any edits to it will get removed if the file is opened in a newer version of Excel. Learn more: https://go.microsoft.com/fwlink/?linkid=870924
Comment:
    Sowing to 50% emergence = 150 degree days (https://www.yara.co.uk/crop-nutrition/barley/barley-growth-and-development/):
= 11-13 days in Sep
= 15-18 days in Oct
= 25-34 days in Nov
= 21-28 days in March</t>
      </text>
    </comment>
    <comment ref="E44" authorId="46" shapeId="0" xr:uid="{9386CB3C-BB74-4138-AD65-F7FA7A6FA3E4}">
      <text>
        <t>[Threaded comment]
Your version of Excel allows you to read this threaded comment; however, any edits to it will get removed if the file is opened in a newer version of Excel. Learn more: https://go.microsoft.com/fwlink/?linkid=870924
Comment:
    Winter barley should not be drilled late if at all possible as establishment will suffer and few tillers will be present.</t>
      </text>
    </comment>
    <comment ref="F44" authorId="47" shapeId="0" xr:uid="{02480595-B37D-4625-A905-E755B9B505DD}">
      <text>
        <t>[Threaded comment]
Your version of Excel allows you to read this threaded comment; however, any edits to it will get removed if the file is opened in a newer version of Excel. Learn more: https://go.microsoft.com/fwlink/?linkid=870924
Comment:
    I'm using winter barley variety Saffron (a moderately late maturing British feed variety).
This has TGW = 57.5g
AHDB barley growth guide 2018:
1. Average establishment is 85%
2. In a good seedbed, typical plant establishment is between 80% (early-sown) and 95% (late-sown). In a poor seedbed, establishment can vary from 55% (early-sown) and 70% (late-sown).
3. Target spring population = 305 plants/m2
From (https://www.yara.co.uk/crop-nutrition/barley/barley-growth-and-development/) :
Achieving a good spring plant population of 300-350 plants / m2 is very important as barley has a very limited ability to compensate for low populations with large grain numbers in the ear.</t>
      </text>
    </comment>
    <comment ref="G44" authorId="48" shapeId="0" xr:uid="{7C795DCF-3409-4EA4-9714-3B711C30B840}">
      <text>
        <t>[Threaded comment]
Your version of Excel allows you to read this threaded comment; however, any edits to it will get removed if the file is opened in a newer version of Excel. Learn more: https://go.microsoft.com/fwlink/?linkid=870924
Comment:
    Chose target population of 305 plants/m2 as recommended by ADAS. This was calculated using TGW = 57.5g and 85% establishment.</t>
      </text>
    </comment>
    <comment ref="L44" authorId="49" shapeId="0" xr:uid="{163487A6-BDB4-46F5-A0ED-E9DABA56C134}">
      <text>
        <t>[Threaded comment]
Your version of Excel allows you to read this threaded comment; however, any edits to it will get removed if the file is opened in a newer version of Excel. Learn more: https://go.microsoft.com/fwlink/?linkid=870924
Comment:
    80 kg/ha mid-Feb/early March
80 kg/ha at GS30-31 (early/mid April)
40 kg/ha at GS32 (mid/late April)</t>
      </text>
    </comment>
    <comment ref="F45" authorId="50" shapeId="0" xr:uid="{04560949-A5BD-4ABA-A437-869933172E48}">
      <text>
        <t>[Threaded comment]
Your version of Excel allows you to read this threaded comment; however, any edits to it will get removed if the file is opened in a newer version of Excel. Learn more: https://go.microsoft.com/fwlink/?linkid=870924
Comment:
    3.2 kg/ha
Trials procedures gives this:
seed rate (kg/ha) = ((target pop x TSW) x 100) / (establishment % x germination %)
TGW for SY Harnass = 4.65g (from Claire Kiss, Syngenta, who provided the trials data). N.B. Harnass is a hybrid.
Establishment of 65% used based on Roques and Berry 2015 who found an average establishment of 56%, but they had some spring drought and there is none in this dataset. Trials data for VCU protocol says establishment can be as low as 60%. I've gone slightly up.</t>
      </text>
    </comment>
    <comment ref="G45" authorId="51" shapeId="0" xr:uid="{DEDF075D-B271-4949-ABAB-D229B31483CE}">
      <text>
        <t>[Threaded comment]
Your version of Excel allows you to read this threaded comment; however, any edits to it will get removed if the file is opened in a newer version of Excel. Learn more: https://go.microsoft.com/fwlink/?linkid=870924
Comment:
    From AHDB RL doc 2019/20: The target (spring) plant population is 40 plants/m2 for RL trials. 
(Maximum seed rate is 70 seeds/m2 and may be lower if conditions permit).
NB the variety I've 'calibrated' is Harnass, which is a hybrid variety. Seed rates are generally a bit lower for hybrids. Excalibur is also a hybrid. Roques and Berry's paper (2015) on economically optimal seed rates showed seed rates should be lower than typically used. They found that optimal plant population densities ranged from &lt;10-39 plants/m2 for wOSR. I'm going with 35 plants/m2 here to account for the reduction from the RL value due to using a hybrid.</t>
      </text>
    </comment>
    <comment ref="L45" authorId="52" shapeId="0" xr:uid="{C213CB81-BFC8-4B97-917D-A990B5549714}">
      <text>
        <t>[Threaded comment]
Your version of Excel allows you to read this threaded comment; however, any edits to it will get removed if the file is opened in a newer version of Excel. Learn more: https://go.microsoft.com/fwlink/?linkid=870924
Comment:
    30kg/ha at drilling - 30th Aug
75ka/ha late Feb/early March - 1st March
75 kg/ha early April - 1st April</t>
      </text>
    </comment>
    <comment ref="F46" authorId="53" shapeId="0" xr:uid="{5D1FFB22-9BE8-464C-8B99-93364A3F0919}">
      <text>
        <t>[Threaded comment]
Your version of Excel allows you to read this threaded comment; however, any edits to it will get removed if the file is opened in a newer version of Excel. Learn more: https://go.microsoft.com/fwlink/?linkid=870924
Comment:
    AHDB winter wheat growth guide 2018:
1. the average establishment for sandy soils is 90%, compared with 65% for loams and clays.
2. However, in their 2018 ww guide they say that by the end of February, the benchmark for establishment is 70%.
3. They also say that establishment declines if sowing is delayed after mid-October and will be around
50 per cent of seeds sown in mid-November.</t>
      </text>
    </comment>
    <comment ref="G46" authorId="54" shapeId="0" xr:uid="{AF91C518-257F-4709-8783-5502F46F1F94}">
      <text>
        <t>[Threaded comment]
Your version of Excel allows you to read this threaded comment; however, any edits to it will get removed if the file is opened in a newer version of Excel. Learn more: https://go.microsoft.com/fwlink/?linkid=870924
Comment:
    At this seed rage (kg/ha), with a TGW of 50g and establishment of 65%, established plant population is 260 plants/m2 in the autumn (this is AHDB target popn).</t>
      </text>
    </comment>
    <comment ref="L46" authorId="55" shapeId="0" xr:uid="{13BD78E5-5673-40E4-AA9C-948FAB29EE6D}">
      <text>
        <t>[Threaded comment]
Your version of Excel allows you to read this threaded comment; however, any edits to it will get removed if the file is opened in a newer version of Excel. Learn more: https://go.microsoft.com/fwlink/?linkid=870924
Comment:
    40 kg/ha mid-Feb to mid-March
90 kg/ha early April
90 kg/ha late April</t>
      </text>
    </comment>
    <comment ref="E53" authorId="56" shapeId="0" xr:uid="{9A32D5B6-9D60-4E25-A5BD-944B023326B3}">
      <text>
        <t>[Threaded comment]
Your version of Excel allows you to read this threaded comment; however, any edits to it will get removed if the file is opened in a newer version of Excel. Learn more: https://go.microsoft.com/fwlink/?linkid=870924
Comment:
    The group specified 20th October</t>
      </text>
    </comment>
    <comment ref="F53" authorId="57" shapeId="0" xr:uid="{BD52B3D8-2DDB-4466-9B3D-5891F66D6651}">
      <text>
        <t>[Threaded comment]
Your version of Excel allows you to read this threaded comment; however, any edits to it will get removed if the file is opened in a newer version of Excel. Learn more: https://go.microsoft.com/fwlink/?linkid=870924
Comment:
    AHDB winter wheat growth guide 2018:
1. the average establishment for sandy soils is 90%, compared with 65% for loams and clays.
2. However, in their 2018 ww guide they say that by the end of February, the benchmark for establishment is 70%.
3. They also say that establishment declines if sowing is delayed after mid-October and will be around
50 per cent of seeds sown in mid-November.</t>
      </text>
    </comment>
    <comment ref="G53" authorId="58" shapeId="0" xr:uid="{659A7159-02FD-432C-9533-C5338B8F31F2}">
      <text>
        <t>[Threaded comment]
Your version of Excel allows you to read this threaded comment; however, any edits to it will get removed if the file is opened in a newer version of Excel. Learn more: https://go.microsoft.com/fwlink/?linkid=870924
Comment:
    At this seed rage (kg/ha), with a TGW of 50g and establishment of 65%, established plant population is 260 plants/m2 in the autumn (this is AHDB target popn).</t>
      </text>
    </comment>
    <comment ref="J53" authorId="59" shapeId="0" xr:uid="{A989F3B2-4EAE-482C-B801-30EE7C8087E0}">
      <text>
        <t>[Threaded comment]
Your version of Excel allows you to read this threaded comment; however, any edits to it will get removed if the file is opened in a newer version of Excel. Learn more: https://go.microsoft.com/fwlink/?linkid=870924
Comment:
    The group specified minimum tillage (5cm)</t>
      </text>
    </comment>
    <comment ref="L53" authorId="60" shapeId="0" xr:uid="{83B87C01-9B16-4AB0-B324-7C59E2234E9E}">
      <text>
        <t>[Threaded comment]
Your version of Excel allows you to read this threaded comment; however, any edits to it will get removed if the file is opened in a newer version of Excel. Learn more: https://go.microsoft.com/fwlink/?linkid=870924
Comment:
    40 kg/ha mid-Feb to mid-March
85 kg/ha early April
85 kg/ha late April</t>
      </text>
    </comment>
    <comment ref="E54" authorId="61" shapeId="0" xr:uid="{027AC907-E863-4FB8-ADED-B876D1C7E553}">
      <text>
        <t>[Threaded comment]
Your version of Excel allows you to read this threaded comment; however, any edits to it will get removed if the file is opened in a newer version of Excel. Learn more: https://go.microsoft.com/fwlink/?linkid=870924
Comment:
    UK National Lists Trials' target date is 23rd August</t>
      </text>
    </comment>
    <comment ref="F54" authorId="62" shapeId="0" xr:uid="{DD0268C7-8E59-4777-9B41-2D0BCA37631C}">
      <text>
        <t>[Threaded comment]
Your version of Excel allows you to read this threaded comment; however, any edits to it will get removed if the file is opened in a newer version of Excel. Learn more: https://go.microsoft.com/fwlink/?linkid=870924
Comment:
    3.2 kg/ha
Trials procedures gives this:
seed rate (kg/ha) = ((target pop x TSW) x 100) / (establishment % x germination %)
TGW for SY Harnass = 4.65g (from Claire Kiss, Syngenta, who provided the trials data). N.B. Harnass is a hybrid.
Establishment of 65% used based on Roques and Berry 2015 who found an average establishment of 56%, but they had some spring drought and there is none in this dataset. Trials data for VCU protocol says establishment can be as low as 60%. I've gone slightly up.</t>
      </text>
    </comment>
    <comment ref="G54" authorId="63" shapeId="0" xr:uid="{1D869A6F-297F-4E93-A21D-BAA70E6785ED}">
      <text>
        <t>[Threaded comment]
Your version of Excel allows you to read this threaded comment; however, any edits to it will get removed if the file is opened in a newer version of Excel. Learn more: https://go.microsoft.com/fwlink/?linkid=870924
Comment:
    From AHDB RL doc 2019/20: The target (spring) plant population is 40 plants/m2 for RL trials. 
(Maximum seed rate is 70 seeds/m2 and may be lower if conditions permit).
NB the variety I've 'calibrated' is Harnass, which is a hybrid variety. Seed rates are generally a bit lower for hybrids. Excalibur is also a hybrid. Roques and Berry's paper (2015) on economically optimal seed rates showed seed rates should be lower than typically used. They found that optimal plant population densities ranged from &lt;10-39 plants/m2 for wOSR. I'm going with 35 plants/m2 here to account for the reduction from the RL value due to using a hybrid.</t>
      </text>
    </comment>
    <comment ref="L54" authorId="64" shapeId="0" xr:uid="{99A1E5C0-18DA-4412-8ABA-1D17FC7FB295}">
      <text>
        <t>[Threaded comment]
Your version of Excel allows you to read this threaded comment; however, any edits to it will get removed if the file is opened in a newer version of Excel. Learn more: https://go.microsoft.com/fwlink/?linkid=870924
Comment:
    30kg/ha at drilling - 30th Aug
75ka/ha late Feb/early March - 1st March
75 kg/ha early April - 1st April</t>
      </text>
    </comment>
    <comment ref="E55" authorId="65" shapeId="0" xr:uid="{B1B5A99D-A635-4827-B929-4BA73CA7C4A7}">
      <text>
        <t>[Threaded comment]
Your version of Excel allows you to read this threaded comment; however, any edits to it will get removed if the file is opened in a newer version of Excel. Learn more: https://go.microsoft.com/fwlink/?linkid=870924
Comment:
    The group specified 20th October</t>
      </text>
    </comment>
    <comment ref="F55" authorId="66" shapeId="0" xr:uid="{4B168091-F068-4EF1-911C-C214889D9C3C}">
      <text>
        <t>[Threaded comment]
Your version of Excel allows you to read this threaded comment; however, any edits to it will get removed if the file is opened in a newer version of Excel. Learn more: https://go.microsoft.com/fwlink/?linkid=870924
Comment:
    AHDB winter wheat growth guide 2018:
1. the average establishment for sandy soils is 90%, compared with 65% for loams and clays.
2. However, in their 2018 ww guide they say that by the end of February, the benchmark for establishment is 70%.
3. They also say that establishment declines if sowing is delayed after mid-October and will be around
50 per cent of seeds sown in mid-November.</t>
      </text>
    </comment>
    <comment ref="G55" authorId="67" shapeId="0" xr:uid="{E8DF1CB7-CA87-41DE-B748-8645C75678EE}">
      <text>
        <t>[Threaded comment]
Your version of Excel allows you to read this threaded comment; however, any edits to it will get removed if the file is opened in a newer version of Excel. Learn more: https://go.microsoft.com/fwlink/?linkid=870924
Comment:
    At this seed rage (kg/ha), with a TGW of 50g and establishment of 65%, established plant population is 260 plants/m2 in the autumn (this is AHDB target popn).</t>
      </text>
    </comment>
    <comment ref="L55" authorId="68" shapeId="0" xr:uid="{00BDA3DD-2058-4846-B781-14A4854C28A0}">
      <text>
        <t>[Threaded comment]
Your version of Excel allows you to read this threaded comment; however, any edits to it will get removed if the file is opened in a newer version of Excel. Learn more: https://go.microsoft.com/fwlink/?linkid=870924
Comment:
    40 kg/ha mid-Feb to mid-March
85 kg/ha early April
85 kg/ha late April</t>
      </text>
    </comment>
    <comment ref="E56" authorId="69" shapeId="0" xr:uid="{EF5B5999-1420-4567-B0F9-D22FE9366F33}">
      <text>
        <t>[Threaded comment]
Your version of Excel allows you to read this threaded comment; however, any edits to it will get removed if the file is opened in a newer version of Excel. Learn more: https://go.microsoft.com/fwlink/?linkid=870924
Comment:
    The group specified 20th October</t>
      </text>
    </comment>
    <comment ref="F56" authorId="70" shapeId="0" xr:uid="{4374E2AE-6C86-437A-A9C1-24247020DE3C}">
      <text>
        <t>[Threaded comment]
Your version of Excel allows you to read this threaded comment; however, any edits to it will get removed if the file is opened in a newer version of Excel. Learn more: https://go.microsoft.com/fwlink/?linkid=870924
Comment:
    AHDB winter wheat growth guide 2018:
1. the average establishment for sandy soils is 90%, compared with 65% for loams and clays.
2. However, in their 2018 ww guide they say that by the end of February, the benchmark for establishment is 70%.
3. They also say that establishment declines if sowing is delayed after mid-October and will be around
50 per cent of seeds sown in mid-November.</t>
      </text>
    </comment>
    <comment ref="G56" authorId="71" shapeId="0" xr:uid="{FDAE7409-1FB6-4435-BC41-8FA4A04F51DC}">
      <text>
        <t>[Threaded comment]
Your version of Excel allows you to read this threaded comment; however, any edits to it will get removed if the file is opened in a newer version of Excel. Learn more: https://go.microsoft.com/fwlink/?linkid=870924
Comment:
    At this seed rage (kg/ha), with a TGW of 50g and establishment of 65%, established plant population is 260 plants/m2 in the autumn (this is AHDB target popn).</t>
      </text>
    </comment>
    <comment ref="L56" authorId="72" shapeId="0" xr:uid="{8DC8F977-50B8-4003-B737-7D8041E15A95}">
      <text>
        <t>[Threaded comment]
Your version of Excel allows you to read this threaded comment; however, any edits to it will get removed if the file is opened in a newer version of Excel. Learn more: https://go.microsoft.com/fwlink/?linkid=870924
Comment:
    40 kg/ha mid-Feb to mid-March
85 kg/ha early April
85 kg/ha late April</t>
      </text>
    </comment>
    <comment ref="E57" authorId="73" shapeId="0" xr:uid="{3F33EBE9-B73C-4146-9764-8C8FF4590506}">
      <text>
        <t>[Threaded comment]
Your version of Excel allows you to read this threaded comment; however, any edits to it will get removed if the file is opened in a newer version of Excel. Learn more: https://go.microsoft.com/fwlink/?linkid=870924
Comment:
    UK National Lists Trials' target date is 23rd August</t>
      </text>
    </comment>
    <comment ref="F57" authorId="74" shapeId="0" xr:uid="{6C8CA168-7B5B-43B9-A16B-ECB4EE8BCBE2}">
      <text>
        <t>[Threaded comment]
Your version of Excel allows you to read this threaded comment; however, any edits to it will get removed if the file is opened in a newer version of Excel. Learn more: https://go.microsoft.com/fwlink/?linkid=870924
Comment:
    3.2 kg/ha
Trials procedures gives this:
seed rate (kg/ha) = ((target pop x TSW) x 100) / (establishment % x germination %)
TGW for SY Harnass = 4.65g (from Claire Kiss, Syngenta, who provided the trials data). N.B. Harnass is a hybrid.
Establishment of 65% used based on Roques and Berry 2015 who found an average establishment of 56%, but they had some spring drought and there is none in this dataset. Trials data for VCU protocol says establishment can be as low as 60%. I've gone slightly up.</t>
      </text>
    </comment>
    <comment ref="G57" authorId="75" shapeId="0" xr:uid="{E661AF5C-3958-40A4-B6CC-FBC83BC85D83}">
      <text>
        <t>[Threaded comment]
Your version of Excel allows you to read this threaded comment; however, any edits to it will get removed if the file is opened in a newer version of Excel. Learn more: https://go.microsoft.com/fwlink/?linkid=870924
Comment:
    From AHDB RL doc 2019/20: The target (spring) plant population is 40 plants/m2 for RL trials. 
(Maximum seed rate is 70 seeds/m2 and may be lower if conditions permit).
NB the variety I've 'calibrated' is Harnass, which is a hybrid variety. Seed rates are generally a bit lower for hybrids. Excalibur is also a hybrid. Roques and Berry's paper (2015) on economically optimal seed rates showed seed rates should be lower than typically used. They found that optimal plant population densities ranged from &lt;10-39 plants/m2 for wOSR. I'm going with 35 plants/m2 here to account for the reduction from the RL value due to using a hybrid.</t>
      </text>
    </comment>
    <comment ref="L57" authorId="76" shapeId="0" xr:uid="{D8E33BF5-E1D1-401C-89E0-28BC42730E20}">
      <text>
        <t>[Threaded comment]
Your version of Excel allows you to read this threaded comment; however, any edits to it will get removed if the file is opened in a newer version of Excel. Learn more: https://go.microsoft.com/fwlink/?linkid=870924
Comment:
    30kg/ha at drilling - 30th Aug
75ka/ha late Feb/early March - 1st March
75 kg/ha early April - 1st April</t>
      </text>
    </comment>
    <comment ref="E58" authorId="77" shapeId="0" xr:uid="{71C57A63-42E8-41F9-A526-EDB823D1912F}">
      <text>
        <t>[Threaded comment]
Your version of Excel allows you to read this threaded comment; however, any edits to it will get removed if the file is opened in a newer version of Excel. Learn more: https://go.microsoft.com/fwlink/?linkid=870924
Comment:
    The group specified 20th October</t>
      </text>
    </comment>
    <comment ref="F58" authorId="78" shapeId="0" xr:uid="{78D3E8BC-C9DA-4508-877A-F85D9493145B}">
      <text>
        <t>[Threaded comment]
Your version of Excel allows you to read this threaded comment; however, any edits to it will get removed if the file is opened in a newer version of Excel. Learn more: https://go.microsoft.com/fwlink/?linkid=870924
Comment:
    AHDB winter wheat growth guide 2018:
1. the average establishment for sandy soils is 90%, compared with 65% for loams and clays.
2. However, in their 2018 ww guide they say that by the end of February, the benchmark for establishment is 70%.
3. They also say that establishment declines if sowing is delayed after mid-October and will be around
50 per cent of seeds sown in mid-November.</t>
      </text>
    </comment>
    <comment ref="G58" authorId="79" shapeId="0" xr:uid="{B42E0826-6FC0-4ECD-8A45-B05888268262}">
      <text>
        <t>[Threaded comment]
Your version of Excel allows you to read this threaded comment; however, any edits to it will get removed if the file is opened in a newer version of Excel. Learn more: https://go.microsoft.com/fwlink/?linkid=870924
Comment:
    At this seed rage (kg/ha), with a TGW of 50g and establishment of 65%, established plant population is 260 plants/m2 in the autumn (this is AHDB target popn).</t>
      </text>
    </comment>
    <comment ref="L58" authorId="80" shapeId="0" xr:uid="{D76BA0B0-0462-4259-96C7-66C0337F8563}">
      <text>
        <t>[Threaded comment]
Your version of Excel allows you to read this threaded comment; however, any edits to it will get removed if the file is opened in a newer version of Excel. Learn more: https://go.microsoft.com/fwlink/?linkid=870924
Comment:
    40 kg/ha mid-Feb to mid-March
85 kg/ha early April
85 kg/ha late April</t>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tc={57315EE5-4E77-46AD-BA7F-B17027F86379}</author>
    <author>tc={500E1C93-5A38-4866-9A8C-79AC540D7D80}</author>
    <author>tc={745F9B0D-C0F2-4D33-8E84-EAE2019F8974}</author>
    <author>tc={7BA30AB2-06D1-4743-8938-B25DFD81383B}</author>
    <author>tc={5F833165-2332-47AD-97A9-3A217CF1CA7F}</author>
    <author>tc={BFA9CF17-E5E4-48EF-89CE-AC60EE5E0840}</author>
    <author>tc={03CAB34F-24D4-4A85-A322-2089E47FA350}</author>
    <author>tc={7C9E2C43-1690-45EA-A6E9-01DD00E03793}</author>
    <author>tc={BFF72FE7-372D-47CB-9082-C343A80AE3DD}</author>
    <author>tc={EC52BB33-E693-41F0-85E4-27F9B1C5063A}</author>
    <author>tc={E8C6D6E7-5227-4F05-B4E7-DF00F1E62689}</author>
    <author>tc={DB6C7F5C-2727-4459-BB82-33A6059E114D}</author>
    <author>tc={104DE4CF-0D94-4941-9285-23B3514828FF}</author>
    <author>tc={49FC4ECD-0B1F-4BE4-9C36-083E8457B0B5}</author>
    <author>tc={DB3E9507-E7FA-477E-99A7-4ECF1096FBC2}</author>
    <author>tc={496F3834-D29F-4157-9958-6FBB29765BB1}</author>
    <author>tc={48449445-4D89-444E-80A9-77715E8A8A40}</author>
    <author>tc={8F6A64E3-77C5-42EE-B8BE-DB90AAE15AE4}</author>
    <author>tc={C8288611-FA0E-4FBF-8713-6EBD7ACB77DD}</author>
    <author>tc={C7F0DED2-25DC-49ED-BD73-BDBE24FDA4B1}</author>
    <author>tc={0415F916-1579-4116-A0A7-F021A2EFF93F}</author>
    <author>tc={AD7AF6A7-EFCB-4BC0-937E-88D4AB11A2BD}</author>
    <author>tc={3C366245-0E79-4869-978B-946D1542B458}</author>
  </authors>
  <commentList>
    <comment ref="AK1" authorId="0" shapeId="0" xr:uid="{57315EE5-4E77-46AD-BA7F-B17027F86379}">
      <text>
        <t>[Threaded comment]
Your version of Excel allows you to read this threaded comment; however, any edits to it will get removed if the file is opened in a newer version of Excel. Learn more: https://go.microsoft.com/fwlink/?linkid=870924
Comment:
    this needs to be calculated based on application rate of active ingredient. CFT assumes 0.5l/ha a.i. per application.</t>
      </text>
    </comment>
    <comment ref="S11" authorId="1" shapeId="0" xr:uid="{500E1C93-5A38-4866-9A8C-79AC540D7D80}">
      <text>
        <t>[Threaded comment]
Your version of Excel allows you to read this threaded comment; however, any edits to it will get removed if the file is opened in a newer version of Excel. Learn more: https://go.microsoft.com/fwlink/?linkid=870924
Comment:
    N.B. check that the Atlantis is for the spot spraying rather than at drilling</t>
      </text>
    </comment>
    <comment ref="R12" authorId="2" shapeId="0" xr:uid="{745F9B0D-C0F2-4D33-8E84-EAE2019F8974}">
      <text>
        <t>[Threaded comment]
Your version of Excel allows you to read this threaded comment; however, any edits to it will get removed if the file is opened in a newer version of Excel. Learn more: https://go.microsoft.com/fwlink/?linkid=870924
Comment:
    spot spraying - with what?</t>
      </text>
    </comment>
    <comment ref="AJ12" authorId="3" shapeId="0" xr:uid="{7BA30AB2-06D1-4743-8938-B25DFD81383B}">
      <text>
        <t>[Threaded comment]
Your version of Excel allows you to read this threaded comment; however, any edits to it will get removed if the file is opened in a newer version of Excel. Learn more: https://go.microsoft.com/fwlink/?linkid=870924
Comment:
    this will change when add spot spraying</t>
      </text>
    </comment>
    <comment ref="S14" authorId="4" shapeId="0" xr:uid="{5F833165-2332-47AD-97A9-3A217CF1CA7F}">
      <text>
        <t>[Threaded comment]
Your version of Excel allows you to read this threaded comment; however, any edits to it will get removed if the file is opened in a newer version of Excel. Learn more: https://go.microsoft.com/fwlink/?linkid=870924
Comment:
    N.B. check that the Atlantis is for the spot spraying rather than at drilling</t>
      </text>
    </comment>
    <comment ref="T15" authorId="5" shapeId="0" xr:uid="{BFA9CF17-E5E4-48EF-89CE-AC60EE5E0840}">
      <text>
        <t>[Threaded comment]
Your version of Excel allows you to read this threaded comment; however, any edits to it will get removed if the file is opened in a newer version of Excel. Learn more: https://go.microsoft.com/fwlink/?linkid=870924
Comment:
    spot spraying - with what?</t>
      </text>
    </comment>
    <comment ref="AJ15" authorId="6" shapeId="0" xr:uid="{03CAB34F-24D4-4A85-A322-2089E47FA350}">
      <text>
        <t>[Threaded comment]
Your version of Excel allows you to read this threaded comment; however, any edits to it will get removed if the file is opened in a newer version of Excel. Learn more: https://go.microsoft.com/fwlink/?linkid=870924
Comment:
    this will change when add spot spraying</t>
      </text>
    </comment>
    <comment ref="S17" authorId="7" shapeId="0" xr:uid="{7C9E2C43-1690-45EA-A6E9-01DD00E03793}">
      <text>
        <t>[Threaded comment]
Your version of Excel allows you to read this threaded comment; however, any edits to it will get removed if the file is opened in a newer version of Excel. Learn more: https://go.microsoft.com/fwlink/?linkid=870924
Comment:
    N.B. check that the Atlantis is for the spot spraying rather than at drilling</t>
      </text>
    </comment>
    <comment ref="R18" authorId="8" shapeId="0" xr:uid="{BFF72FE7-372D-47CB-9082-C343A80AE3DD}">
      <text>
        <t>[Threaded comment]
Your version of Excel allows you to read this threaded comment; however, any edits to it will get removed if the file is opened in a newer version of Excel. Learn more: https://go.microsoft.com/fwlink/?linkid=870924
Comment:
    spot spraying - with what?</t>
      </text>
    </comment>
    <comment ref="AJ18" authorId="9" shapeId="0" xr:uid="{EC52BB33-E693-41F0-85E4-27F9B1C5063A}">
      <text>
        <t>[Threaded comment]
Your version of Excel allows you to read this threaded comment; however, any edits to it will get removed if the file is opened in a newer version of Excel. Learn more: https://go.microsoft.com/fwlink/?linkid=870924
Comment:
    this will change when add spot spraying</t>
      </text>
    </comment>
    <comment ref="S20" authorId="10" shapeId="0" xr:uid="{E8C6D6E7-5227-4F05-B4E7-DF00F1E62689}">
      <text>
        <t>[Threaded comment]
Your version of Excel allows you to read this threaded comment; however, any edits to it will get removed if the file is opened in a newer version of Excel. Learn more: https://go.microsoft.com/fwlink/?linkid=870924
Comment:
    N.B. check that the Atlantis is for the spot spraying rather than at drilling</t>
      </text>
    </comment>
    <comment ref="T21" authorId="11" shapeId="0" xr:uid="{DB6C7F5C-2727-4459-BB82-33A6059E114D}">
      <text>
        <t>[Threaded comment]
Your version of Excel allows you to read this threaded comment; however, any edits to it will get removed if the file is opened in a newer version of Excel. Learn more: https://go.microsoft.com/fwlink/?linkid=870924
Comment:
    spot spraying 3l/ha with glyphosate 360 in May/June - so make the rate 0.3l/ha to account for patch spraying</t>
      </text>
    </comment>
    <comment ref="S23" authorId="12" shapeId="0" xr:uid="{104DE4CF-0D94-4941-9285-23B3514828FF}">
      <text>
        <t>[Threaded comment]
Your version of Excel allows you to read this threaded comment; however, any edits to it will get removed if the file is opened in a newer version of Excel. Learn more: https://go.microsoft.com/fwlink/?linkid=870924
Comment:
    N.B. check that the Atlantis is for the spot spraying rather than at drilling</t>
      </text>
    </comment>
    <comment ref="R24" authorId="13" shapeId="0" xr:uid="{49FC4ECD-0B1F-4BE4-9C36-083E8457B0B5}">
      <text>
        <t>[Threaded comment]
Your version of Excel allows you to read this threaded comment; however, any edits to it will get removed if the file is opened in a newer version of Excel. Learn more: https://go.microsoft.com/fwlink/?linkid=870924
Comment:
    spot spraying - with what?</t>
      </text>
    </comment>
    <comment ref="AJ24" authorId="14" shapeId="0" xr:uid="{DB3E9507-E7FA-477E-99A7-4ECF1096FBC2}">
      <text>
        <t>[Threaded comment]
Your version of Excel allows you to read this threaded comment; however, any edits to it will get removed if the file is opened in a newer version of Excel. Learn more: https://go.microsoft.com/fwlink/?linkid=870924
Comment:
    this will change when add spot spraying</t>
      </text>
    </comment>
    <comment ref="S26" authorId="15" shapeId="0" xr:uid="{496F3834-D29F-4157-9958-6FBB29765BB1}">
      <text>
        <t>[Threaded comment]
Your version of Excel allows you to read this threaded comment; however, any edits to it will get removed if the file is opened in a newer version of Excel. Learn more: https://go.microsoft.com/fwlink/?linkid=870924
Comment:
    N.B. check that the Atlantis is for the spot spraying rather than at drilling</t>
      </text>
    </comment>
    <comment ref="T27" authorId="16" shapeId="0" xr:uid="{48449445-4D89-444E-80A9-77715E8A8A40}">
      <text>
        <t>[Threaded comment]
Your version of Excel allows you to read this threaded comment; however, any edits to it will get removed if the file is opened in a newer version of Excel. Learn more: https://go.microsoft.com/fwlink/?linkid=870924
Comment:
    spot spraying - with what?</t>
      </text>
    </comment>
    <comment ref="AJ27" authorId="17" shapeId="0" xr:uid="{8F6A64E3-77C5-42EE-B8BE-DB90AAE15AE4}">
      <text>
        <t>[Threaded comment]
Your version of Excel allows you to read this threaded comment; however, any edits to it will get removed if the file is opened in a newer version of Excel. Learn more: https://go.microsoft.com/fwlink/?linkid=870924
Comment:
    this will change when add spot spraying</t>
      </text>
    </comment>
    <comment ref="S29" authorId="18" shapeId="0" xr:uid="{C8288611-FA0E-4FBF-8713-6EBD7ACB77DD}">
      <text>
        <t>[Threaded comment]
Your version of Excel allows you to read this threaded comment; however, any edits to it will get removed if the file is opened in a newer version of Excel. Learn more: https://go.microsoft.com/fwlink/?linkid=870924
Comment:
    N.B. check that the Atlantis is for the spot spraying rather than at drilling</t>
      </text>
    </comment>
    <comment ref="R30" authorId="19" shapeId="0" xr:uid="{C7F0DED2-25DC-49ED-BD73-BDBE24FDA4B1}">
      <text>
        <t>[Threaded comment]
Your version of Excel allows you to read this threaded comment; however, any edits to it will get removed if the file is opened in a newer version of Excel. Learn more: https://go.microsoft.com/fwlink/?linkid=870924
Comment:
    spot spraying - with what?</t>
      </text>
    </comment>
    <comment ref="AJ30" authorId="20" shapeId="0" xr:uid="{0415F916-1579-4116-A0A7-F021A2EFF93F}">
      <text>
        <t>[Threaded comment]
Your version of Excel allows you to read this threaded comment; however, any edits to it will get removed if the file is opened in a newer version of Excel. Learn more: https://go.microsoft.com/fwlink/?linkid=870924
Comment:
    this will change when add spot spraying</t>
      </text>
    </comment>
    <comment ref="S32" authorId="21" shapeId="0" xr:uid="{AD7AF6A7-EFCB-4BC0-937E-88D4AB11A2BD}">
      <text>
        <t>[Threaded comment]
Your version of Excel allows you to read this threaded comment; however, any edits to it will get removed if the file is opened in a newer version of Excel. Learn more: https://go.microsoft.com/fwlink/?linkid=870924
Comment:
    N.B. check that the Atlantis is for the spot spraying rather than at drilling</t>
      </text>
    </comment>
    <comment ref="T33" authorId="22" shapeId="0" xr:uid="{3C366245-0E79-4869-978B-946D1542B458}">
      <text>
        <t>[Threaded comment]
Your version of Excel allows you to read this threaded comment; however, any edits to it will get removed if the file is opened in a newer version of Excel. Learn more: https://go.microsoft.com/fwlink/?linkid=870924
Comment:
    spot spraying 3l/ha with glyphosate 360 in May/June - so make the rate 0.3l/ha to account for patch spraying</t>
      </text>
    </comment>
  </commentList>
</comments>
</file>

<file path=xl/sharedStrings.xml><?xml version="1.0" encoding="utf-8"?>
<sst xmlns="http://schemas.openxmlformats.org/spreadsheetml/2006/main" count="2992" uniqueCount="622">
  <si>
    <t>High density, high resistance</t>
  </si>
  <si>
    <t>year</t>
  </si>
  <si>
    <t>crop</t>
  </si>
  <si>
    <t>drill date</t>
  </si>
  <si>
    <t>mid-March</t>
  </si>
  <si>
    <t>3rd week Oct</t>
  </si>
  <si>
    <t>tillage</t>
  </si>
  <si>
    <t>subsoil</t>
  </si>
  <si>
    <t>disc stale seedbed then direct drill</t>
  </si>
  <si>
    <t>light cultivation</t>
  </si>
  <si>
    <t>fertiliser type</t>
  </si>
  <si>
    <t>ammonium nitrate 35%N</t>
  </si>
  <si>
    <t>herbicide regime</t>
  </si>
  <si>
    <t>spring linseed</t>
  </si>
  <si>
    <t>spring beans</t>
  </si>
  <si>
    <t>winter wheat</t>
  </si>
  <si>
    <t>spring oats</t>
  </si>
  <si>
    <t>disc stale seedbed, subsoil</t>
  </si>
  <si>
    <t>(kg/ha)</t>
  </si>
  <si>
    <t xml:space="preserve">seedrate </t>
  </si>
  <si>
    <t xml:space="preserve">established plant population </t>
  </si>
  <si>
    <t>(cm)</t>
  </si>
  <si>
    <r>
      <t>(plants/m</t>
    </r>
    <r>
      <rPr>
        <vertAlign val="superscript"/>
        <sz val="10"/>
        <color theme="1"/>
        <rFont val="Calibri"/>
        <family val="2"/>
        <scheme val="minor"/>
      </rPr>
      <t>2</t>
    </r>
    <r>
      <rPr>
        <sz val="10"/>
        <color theme="1"/>
        <rFont val="Calibri"/>
        <family val="2"/>
        <scheme val="minor"/>
      </rPr>
      <t>)</t>
    </r>
  </si>
  <si>
    <t>row spacing</t>
  </si>
  <si>
    <t xml:space="preserve">planting depth </t>
  </si>
  <si>
    <t xml:space="preserve">fertiliser rate </t>
  </si>
  <si>
    <t>(kg[N]/ha)</t>
  </si>
  <si>
    <t>maize</t>
  </si>
  <si>
    <t>spring barley</t>
  </si>
  <si>
    <t>winter OSR</t>
  </si>
  <si>
    <t>18 month fallow</t>
  </si>
  <si>
    <t>August</t>
  </si>
  <si>
    <t>March</t>
  </si>
  <si>
    <t>mid- to late-October</t>
  </si>
  <si>
    <t>late August</t>
  </si>
  <si>
    <t>-</t>
  </si>
  <si>
    <t>regular light cultivation</t>
  </si>
  <si>
    <t>April</t>
  </si>
  <si>
    <t>plough</t>
  </si>
  <si>
    <t>direct drill</t>
  </si>
  <si>
    <t>Black-grass herbicide regime</t>
  </si>
  <si>
    <r>
      <rPr>
        <sz val="20"/>
        <color theme="0"/>
        <rFont val="Calibri"/>
        <family val="2"/>
        <scheme val="minor"/>
      </rPr>
      <t xml:space="preserve">EASTERN REGIONS
</t>
    </r>
    <r>
      <rPr>
        <sz val="11"/>
        <color theme="0"/>
        <rFont val="Calibri"/>
        <family val="2"/>
        <scheme val="minor"/>
      </rPr>
      <t>Clay soil</t>
    </r>
  </si>
  <si>
    <r>
      <t xml:space="preserve">CENTRAL REGIONS
</t>
    </r>
    <r>
      <rPr>
        <sz val="11"/>
        <color theme="0"/>
        <rFont val="Calibri"/>
        <family val="2"/>
        <scheme val="minor"/>
      </rPr>
      <t>Heavy soil</t>
    </r>
  </si>
  <si>
    <r>
      <t xml:space="preserve">NORTHERN REGIONS
</t>
    </r>
    <r>
      <rPr>
        <sz val="11"/>
        <color theme="0"/>
        <rFont val="Calibri"/>
        <family val="2"/>
        <scheme val="minor"/>
      </rPr>
      <t>Heavy/medium soil</t>
    </r>
  </si>
  <si>
    <t>Region:</t>
  </si>
  <si>
    <t>back to top ↑</t>
  </si>
  <si>
    <t>(click region to go straight there)</t>
  </si>
  <si>
    <t>1. Glyphosate 360, 3 l/ha, on stale seedbed 
2. Glyphosate 360, 3 l/ha, on stale seedbed
3. Glyphosate 360, 3 l/ha, on stale seedbed
4. Pre-em at drilling, tank mix:
    Liberator (400 g/l flufenacet, 100 g/l diflufenican) 0.6 l/ha + 
    Crystal (60 g/l flufenacet, 300 g/l pendimethalin) 4 l/ha
5. Pre-em at drilling: Avadex XL (15% w/w tri-allate) 15kg/ha
6. Post-em tank mix:
    Liberator (400 g/l flufenacet, 100 g/l diflufenican) 0.6 l/ha + 
    Defy (800 g/l prosulfocarb) 5 l/ha
7. Patch spray with glyphosate 360, 3 l/ha</t>
  </si>
  <si>
    <t>1. Glyphosate 360, 3 l/ha, on stale seedbed 
2. Glyphosate 360, 3 l/ha, on stale seedbed
3. Glyphosate 360, 3 l/ha, on stale seedbed
4. Glyphosate 360, 3 l/ha, on stale seedbed
5. Pre-em at drilling: Liberator (400 g/l flufenacet, 100 g/l diflufenican) 0.4 l/ha
6. Patch spray with glyphosate 360, 3 l/ha</t>
  </si>
  <si>
    <t>Low density, high resistance</t>
  </si>
  <si>
    <t>winter barley</t>
  </si>
  <si>
    <t>early/mid October</t>
  </si>
  <si>
    <t>mid March</t>
  </si>
  <si>
    <t>October</t>
  </si>
  <si>
    <t>inversion plough</t>
  </si>
  <si>
    <t>minimum tillage</t>
  </si>
  <si>
    <t>1. Glyphosate 360, 2 l/ha, on stale seedbed
2. Glyphosate 360, 2 l/ha, on stale seedbed
3. Glyphosate 360, 2 l/ha, on stale seedbed
4. Glyphosate 360, 2 l/ha, on stale seedbed
5. Liberator (400 g/l flufenacet, 100 g/l diflufenican) 0.4 l/ha</t>
  </si>
  <si>
    <t>1. Pre-em Springbok (200 g/l metazachlor, 200 g/l dimethenamid-p ) 2.5 l/ha
2. Centurion Max (120g/l clethodim) 1 l/ha
3. Kerb Flo 500 (500 g/l propyzamide) 1.7 l/ha
4. Crawler (600 g/kg carbetamide) 2.5 kg/ha</t>
  </si>
  <si>
    <r>
      <t xml:space="preserve">EASTERN REGIONS
</t>
    </r>
    <r>
      <rPr>
        <sz val="11"/>
        <color theme="0"/>
        <rFont val="Calibri"/>
        <family val="2"/>
        <scheme val="minor"/>
      </rPr>
      <t>Heavy soil</t>
    </r>
  </si>
  <si>
    <t>3rd week October</t>
  </si>
  <si>
    <t>mid October</t>
  </si>
  <si>
    <t>Low density, low resistance</t>
  </si>
  <si>
    <r>
      <t xml:space="preserve">NORTHERN REGIONS
</t>
    </r>
    <r>
      <rPr>
        <sz val="11"/>
        <color theme="0"/>
        <rFont val="Calibri"/>
        <family val="2"/>
        <scheme val="minor"/>
      </rPr>
      <t>Heavy soil</t>
    </r>
  </si>
  <si>
    <t>September</t>
  </si>
  <si>
    <t>1. Laser (200 g/l cycloxydim) 1 l/ha, mid Sep
2. Kerb Flo 500 (500 g/l propyzamide) 1 l/ha, early Nov</t>
  </si>
  <si>
    <t>high D high R</t>
  </si>
  <si>
    <t>region</t>
  </si>
  <si>
    <t>soil</t>
  </si>
  <si>
    <t>east</t>
  </si>
  <si>
    <t>heavy</t>
  </si>
  <si>
    <t>sprlinseed</t>
  </si>
  <si>
    <t>sprbeans</t>
  </si>
  <si>
    <t>ww</t>
  </si>
  <si>
    <t>yr</t>
  </si>
  <si>
    <t>light</t>
  </si>
  <si>
    <t>central</t>
  </si>
  <si>
    <t>sprbar</t>
  </si>
  <si>
    <t>wosr</t>
  </si>
  <si>
    <t>sprpeas</t>
  </si>
  <si>
    <t>north</t>
  </si>
  <si>
    <t>low D high R</t>
  </si>
  <si>
    <t>wbar</t>
  </si>
  <si>
    <t>low D low R</t>
  </si>
  <si>
    <t>* grey text indicates that the farmers did not provide info for these years so I added it myself.</t>
  </si>
  <si>
    <r>
      <rPr>
        <b/>
        <sz val="10"/>
        <color theme="1"/>
        <rFont val="Calibri"/>
        <family val="2"/>
        <scheme val="minor"/>
      </rPr>
      <t xml:space="preserve">NB: </t>
    </r>
    <r>
      <rPr>
        <sz val="10"/>
        <color theme="1"/>
        <rFont val="Calibri"/>
        <family val="2"/>
        <scheme val="minor"/>
      </rPr>
      <t>All rotations for light soils were designed by me: I did it by adapting the rotations for heavy soils, getting advice and input from four farmers via email.</t>
    </r>
  </si>
  <si>
    <t>When text is same colour as the background, it means the rotation for light soils is the same as the rotation for heavy soils.</t>
  </si>
  <si>
    <r>
      <t xml:space="preserve">EASTERN REGIONS
</t>
    </r>
    <r>
      <rPr>
        <sz val="11"/>
        <color theme="0"/>
        <rFont val="Calibri"/>
        <family val="2"/>
        <scheme val="minor"/>
      </rPr>
      <t>Light soil</t>
    </r>
  </si>
  <si>
    <t>peas</t>
  </si>
  <si>
    <t>disc stale seedbed, spring plough</t>
  </si>
  <si>
    <r>
      <t xml:space="preserve">EASTERN REGIONS
</t>
    </r>
    <r>
      <rPr>
        <sz val="11"/>
        <color theme="0"/>
        <rFont val="Calibri"/>
        <family val="2"/>
        <scheme val="minor"/>
      </rPr>
      <t>Light soil</t>
    </r>
    <r>
      <rPr>
        <sz val="20"/>
        <color theme="0"/>
        <rFont val="Calibri"/>
        <family val="2"/>
        <scheme val="minor"/>
      </rPr>
      <t xml:space="preserve"> 
</t>
    </r>
    <r>
      <rPr>
        <sz val="11"/>
        <color theme="0"/>
        <rFont val="Calibri"/>
        <family val="2"/>
        <scheme val="minor"/>
      </rPr>
      <t>- sandy loam</t>
    </r>
  </si>
  <si>
    <t>then rotate back to spring linseed</t>
  </si>
  <si>
    <t>Ai</t>
  </si>
  <si>
    <t>Ai.i</t>
  </si>
  <si>
    <t>Aiii</t>
  </si>
  <si>
    <t>Aiii.i</t>
  </si>
  <si>
    <r>
      <t xml:space="preserve">CENTRAL REGIONS
</t>
    </r>
    <r>
      <rPr>
        <sz val="11"/>
        <color theme="0"/>
        <rFont val="Calibri"/>
        <family val="2"/>
        <scheme val="minor"/>
      </rPr>
      <t>Light soil</t>
    </r>
  </si>
  <si>
    <t>mid-late August</t>
  </si>
  <si>
    <t>Code:</t>
  </si>
  <si>
    <t>East
heavy soil</t>
  </si>
  <si>
    <t>East
light soil</t>
  </si>
  <si>
    <t>Aii &amp; Aii.i</t>
  </si>
  <si>
    <t>North
all soils</t>
  </si>
  <si>
    <t>Central
heavy soil</t>
  </si>
  <si>
    <t>Central
light soil</t>
  </si>
  <si>
    <t>Bi</t>
  </si>
  <si>
    <t>Bi.i</t>
  </si>
  <si>
    <t>Biii</t>
  </si>
  <si>
    <t>Biii.i</t>
  </si>
  <si>
    <t>Bii</t>
  </si>
  <si>
    <t>Bii.i</t>
  </si>
  <si>
    <r>
      <t xml:space="preserve">1. Glyphosate 360, 3 l/ha, on stale seedbed 
2. Glyphosate 360, 3 l/ha, on stale seedbed
3. Pre-em: Hurricane SC (500 g/l diflufenican) </t>
    </r>
    <r>
      <rPr>
        <sz val="10"/>
        <rFont val="Calibri"/>
        <family val="2"/>
        <scheme val="minor"/>
      </rPr>
      <t>0.25 l/ha</t>
    </r>
    <r>
      <rPr>
        <sz val="10"/>
        <color theme="1"/>
        <rFont val="Calibri"/>
        <family val="2"/>
        <scheme val="minor"/>
      </rPr>
      <t xml:space="preserve">
4. Patch spray with glyphosate 360 in May/June, 3 l/ha - so make this 0.3l/ha to account for patch spraying</t>
    </r>
  </si>
  <si>
    <t>1. Glyphosate 360, 2 l/ha, on stale seedbed
2. Glyphosate 360, 2 l/ha, on stale seedbed
3. Pre-em tank mix: 
    Crystal (60 g/l flufenacet, 300 g/l pendimethalin) 2 l/ha + 
    Defy (800 g/l prosulfocarb) 2 l/ha
4. Patch spray with glyphosate 360, 2 l/ha - so make this 0.2l/ha to account for patch spraying</t>
  </si>
  <si>
    <t>1. Glyphosate 360, 2 l/ha, in autumn at end of 18 month fallow
2. Glyphosate 360, 2 l/ha, in autumn at end of 18 month fallow
3. Patch spray with glyphosate 360, 2 l/ha - so make this 0.2l/ha to account for patch spraying</t>
  </si>
  <si>
    <t xml:space="preserve">1. Glyphosate 360, 2 l/ha, on stale seedbed
2. Glyphosate 360, 2 l/ha, on stale seedbed
3. Pre-em at drilling: Avadex XL (15% w/w tri-allate) 15kg/ha
4. Pre-em, tank mix: 
    Crystal (60 g/l flufenacet, 300 g/l pendimethalin) 4 l/ha + 
    Liberator (400 g/l flufenacet, 100 g/l diflufenican) 0.3 l/ha
5. Patch spray with glyphosate 360, 2 l/ha - so make this 0.2l/ha to account for patch spraying
</t>
  </si>
  <si>
    <t>1. Glyphosate 360, 2 l/ha, on stale seedbed
2. Glyphosate 360, 2 l/ha, on stale seedbed
3. Pre-em at drilling: Avadex XL (15% w/w tri-allate) 15kg/ha
4. Pre-em, tank mix: 
    Crystal (60 g/l flufenacet, 300 g/l pendimethalin) 4 l/ha + 
    Liberator (400 g/l flufenacet, 100 g/l diflufenican) 0.3 l/ha
5. Patch spray with glyphosate 360, 2 l/ha - so make this 0.2l/ha to account for patch spraying</t>
  </si>
  <si>
    <r>
      <t>1. Glyphosate 360,</t>
    </r>
    <r>
      <rPr>
        <sz val="10"/>
        <rFont val="Calibri"/>
        <family val="2"/>
        <scheme val="minor"/>
      </rPr>
      <t xml:space="preserve"> 2</t>
    </r>
    <r>
      <rPr>
        <sz val="10"/>
        <color theme="1"/>
        <rFont val="Calibri"/>
        <family val="2"/>
        <scheme val="minor"/>
      </rPr>
      <t xml:space="preserve"> l/ha, pre-drill
2. Centurion Max (120 g/l clethodim) 1 l/ha, late Sep / early Oct
3. Kerb 50WP (50% propyzamide, i.e. 500 g/l) 2.1 l/ha, mid Nov</t>
    </r>
  </si>
  <si>
    <t>1. Glyphosate 360, 3 l/ha, on stale seedbed 
2. Glyphosate 360, 3 l/ha, on stale seedbed
3. Glyphosate 360, 3 l/ha, on stale seedbed
4. Glyphosate 360, 3 l/ha, on stale seedbed
5. Pre-em at drilling: Liberator (400 g/l flufenacet, 100 g/l diflufenican) 0.4 l/ha
6. Patch spray with glyphosate 360, 3 l/ha - so make this 0.3l/ha to account for patch spraying</t>
  </si>
  <si>
    <t>1. Glyphosate 360, 3 l/ha, on stale seedbed 
2. Glyphosate 360, 3 l/ha, on stale seedbed
3. Glyphosate 360, 3 l/ha, on stale seedbed
4. Glyphosate 360, 3 l/ha, on stale seedbed
5. Pre-em at drilling: Nirvana  (250 g/l pendimethalin, 16.7 g/l imazamox) 4 l/ha
6. Patch spray with glyphosate 360, 3 l/ha - so make this 0.3l/ha to account for patch spraying</t>
  </si>
  <si>
    <t>Baseline</t>
  </si>
  <si>
    <t>variant</t>
  </si>
  <si>
    <t>rotation</t>
  </si>
  <si>
    <t>initcond</t>
  </si>
  <si>
    <t>drillmonth</t>
  </si>
  <si>
    <t>drilldate</t>
  </si>
  <si>
    <t>delayedsowing_ECOMOD</t>
  </si>
  <si>
    <t>seedrate_ECOMOD</t>
  </si>
  <si>
    <t>tillage_ECOMOD</t>
  </si>
  <si>
    <t>TNAME</t>
  </si>
  <si>
    <t>h1_product</t>
  </si>
  <si>
    <t>h1_dose</t>
  </si>
  <si>
    <t>h2_product</t>
  </si>
  <si>
    <t>h2_dose</t>
  </si>
  <si>
    <t>h3_product</t>
  </si>
  <si>
    <t>h3_dose</t>
  </si>
  <si>
    <t>h4_product</t>
  </si>
  <si>
    <t>h4_dose</t>
  </si>
  <si>
    <t>h5_product</t>
  </si>
  <si>
    <t>h5_dose</t>
  </si>
  <si>
    <t>h6_product</t>
  </si>
  <si>
    <t>h6_dose</t>
  </si>
  <si>
    <t>h7_product</t>
  </si>
  <si>
    <t>h7_dose</t>
  </si>
  <si>
    <t>h8_product</t>
  </si>
  <si>
    <t>h8_dose</t>
  </si>
  <si>
    <t>h9_product</t>
  </si>
  <si>
    <t>h9_dose</t>
  </si>
  <si>
    <t>patch spray?</t>
  </si>
  <si>
    <t>rouging?</t>
  </si>
  <si>
    <t>bgDose</t>
  </si>
  <si>
    <t>glyDose</t>
  </si>
  <si>
    <t>BGandGly_spraydays</t>
  </si>
  <si>
    <t>pestic_applicns_CFT</t>
  </si>
  <si>
    <t># stale seedbeds</t>
  </si>
  <si>
    <t>Group</t>
  </si>
  <si>
    <t>PREV YR</t>
  </si>
  <si>
    <t>no</t>
  </si>
  <si>
    <t>ploughing</t>
  </si>
  <si>
    <t>A</t>
  </si>
  <si>
    <t>i</t>
  </si>
  <si>
    <t>highDhighR</t>
  </si>
  <si>
    <t>clay</t>
  </si>
  <si>
    <t>lightcultivation</t>
  </si>
  <si>
    <t>disc stale seedbed Sep</t>
  </si>
  <si>
    <t>Glyphosate 360</t>
  </si>
  <si>
    <t>Stomp</t>
  </si>
  <si>
    <t>y</t>
  </si>
  <si>
    <t>David Comont, Paul Drinkwater, Will Green, Andrew Crossley</t>
  </si>
  <si>
    <t>late</t>
  </si>
  <si>
    <t>subsoiling</t>
  </si>
  <si>
    <t>subsoil after disc, Sep</t>
  </si>
  <si>
    <t>Nirvana</t>
  </si>
  <si>
    <t>Liberator</t>
  </si>
  <si>
    <t>Defy (tank mix with Liberator)</t>
  </si>
  <si>
    <t>Avadex XL</t>
  </si>
  <si>
    <t>Flufenacet</t>
  </si>
  <si>
    <t>latest</t>
  </si>
  <si>
    <t>Hurricane SC</t>
  </si>
  <si>
    <t>ii</t>
  </si>
  <si>
    <t>heavy_medium</t>
  </si>
  <si>
    <t>fallow</t>
  </si>
  <si>
    <t>Richard Hull, Richard Wainwright, Peter Gadd, Will Staunton</t>
  </si>
  <si>
    <t>subsoiler</t>
  </si>
  <si>
    <t>Crystal</t>
  </si>
  <si>
    <t>Defy</t>
  </si>
  <si>
    <t>Avadex Excel 15G</t>
  </si>
  <si>
    <t>directdrilling</t>
  </si>
  <si>
    <t>Centurion Max</t>
  </si>
  <si>
    <t>Kerb</t>
  </si>
  <si>
    <t>n</t>
  </si>
  <si>
    <t>iii</t>
  </si>
  <si>
    <t>Laura Crook, Rob Fox, David Brightman, Tom Allen-Stevens</t>
  </si>
  <si>
    <t>moldboard plough 25cm</t>
  </si>
  <si>
    <t>Metazachlor</t>
  </si>
  <si>
    <t>Propyzamide</t>
  </si>
  <si>
    <t>Crawler</t>
  </si>
  <si>
    <t>iv</t>
  </si>
  <si>
    <t>.highDhighR</t>
  </si>
  <si>
    <t>grass ley</t>
  </si>
  <si>
    <t>NA</t>
  </si>
  <si>
    <t>Alternative given by Laura's group:</t>
  </si>
  <si>
    <t>1. Glyphosate 360, 3 l/ha, on stale seedbed 
2. Glyphosate 360, 3 l/ha, on stale seedbed
3. Pre-em application, tank mix: 
    Liberator (400 g/l flufenacet, 100 g/l diflufenican) 0.6 l/ha + 
    Defy (800 g/l prosulfocarb) 5 l/ha
4. Patch spray with Glyphosate 360 in May/June, 3 l/ha - so make this 0.3l/ha to account for patch spraying</t>
  </si>
  <si>
    <t>1. Glyphosate 360, 3 l/ha, on stale seedbed 
2. Glyphosate 360, 3 l/ha, on stale seedbed
3. Glyphosate 360, 3 l/ha, on stale seedbed
4. Nirvana (250 g/l pendimethalin, 16.7 g/l imazamox) 4.5 l/ha
5. Centurion Max (120g/l clethodim) 1 l/ha
6. Patch spray with Glyphosate 360 in May/June, 3 l/ha - so make this 0.3l/ha to account for patch spraying</t>
  </si>
  <si>
    <t xml:space="preserve">1. Glyphosate 360, 3 l/ha, on stale seedbed 
2. Glyphosate 360, 3 l/ha, on stale seedbed
3. Pre-em application, tank mix: 
    Liberator (400 g/l flufenacet, 100 g/l diflufenican) 0.6 l/ha + 
    Defy (800 g/l prosulfocarb) 5 l/ha
4. Patch spray with Glyphosate 360 in May/June, 3 l/ha - so make this 0.3l/ha to account for patch spraying
</t>
  </si>
  <si>
    <t>1. Glyphosate 540, 1 l/ha, on stale seedbed early Sep
2. Glyphosate 540, 1 l/ha, on stale seedbed early Oct
3. Pre-em, tank mix:
    Liberator (400 g/l flufenacet, 100 g/l diflufenican) 0.6 l/ha + 
    Defy (800 g/l prosulfocarb) 4 l/ha</t>
  </si>
  <si>
    <t>1. Glyphosate 540 (i.e. Roundup Ultimate), 1 l/ha, on stale seedbed early Sep
2. Glyphosate 540, 1 l/ha, on stale seedbed early Oct
3. Pre-em at drilling: Avadex XL (15% w/w tri-allate) 15kg/ha
4. Pre-em, tank mix: 
    Crystal (60 g/l flufenacet, 300 g/l pendimethalin) 4 l/ha + 
    Liberator (400 g/l flufenacet, 100 g/l diflufenican) 0.3 l/ha</t>
  </si>
  <si>
    <t>1. Glyphosate 540, 1 l/ha, on stale seedbed early Sep
2. Glyphosate 540, 1 l/ha, on stale seedbed early Oct
3. Pre-em at drilling: Avadex XL (15% w/w tri-allate) 15kg/ha
4. Pre-em, tank mix: 
    Crystal (60 g/l flufenacet, 300 g/l pendimethalin) 4 l/ha + 
    Liberator (400 g/l flufenacet, 100 g/l diflufenican) 0.3 l/ha</t>
  </si>
  <si>
    <t>1. Glyphosate 540, 1 l/ha, on stale seedbed early Sep
2. Glyphosate 540, 1 l/ha, on stale seedbed early Oct
3. Pre-em tank mix:
    Liberator (400 g/l flufenacet, 100 g/l diflufenican) 0.6 l/ha + 
    Defy (800 g/l prosulfocarb) 4 l/ha</t>
  </si>
  <si>
    <t>North
light soils</t>
  </si>
  <si>
    <t>North
heavy soils</t>
  </si>
  <si>
    <r>
      <t xml:space="preserve">CENTRAL REGIONS
</t>
    </r>
    <r>
      <rPr>
        <sz val="11"/>
        <color theme="0"/>
        <rFont val="Calibri"/>
        <family val="2"/>
        <scheme val="minor"/>
      </rPr>
      <t>All soils</t>
    </r>
  </si>
  <si>
    <t>Central
all soils</t>
  </si>
  <si>
    <t>B</t>
  </si>
  <si>
    <t>lowDhighR</t>
  </si>
  <si>
    <t>disc stale seedbed late Aug</t>
  </si>
  <si>
    <t>Linuron</t>
  </si>
  <si>
    <t>Rob Freckleton, Ed Brooks, Sarah Cook, Paul Gosling</t>
  </si>
  <si>
    <t>minimumtillage</t>
  </si>
  <si>
    <t>5cm mintil (before drilling?)</t>
  </si>
  <si>
    <t>Springbok</t>
  </si>
  <si>
    <t>Kerb Flo 500</t>
  </si>
  <si>
    <t>mintil (before drilling?)</t>
  </si>
  <si>
    <r>
      <t xml:space="preserve">NORTHERN REGIONS
</t>
    </r>
    <r>
      <rPr>
        <sz val="11"/>
        <color theme="0"/>
        <rFont val="Calibri"/>
        <family val="2"/>
        <scheme val="minor"/>
      </rPr>
      <t>Light soil</t>
    </r>
  </si>
  <si>
    <t>Ci</t>
  </si>
  <si>
    <t>Ci.i</t>
  </si>
  <si>
    <t>Cii</t>
  </si>
  <si>
    <t>Cii.i</t>
  </si>
  <si>
    <t>Ciii</t>
  </si>
  <si>
    <r>
      <t xml:space="preserve">EASTERN REGIONS
</t>
    </r>
    <r>
      <rPr>
        <sz val="11"/>
        <color theme="0"/>
        <rFont val="Calibri"/>
        <family val="2"/>
        <scheme val="minor"/>
      </rPr>
      <t>All soils</t>
    </r>
  </si>
  <si>
    <t>North
heavy soil</t>
  </si>
  <si>
    <t>North
light soil</t>
  </si>
  <si>
    <t>East
all soils</t>
  </si>
  <si>
    <t>Ciii.i</t>
  </si>
  <si>
    <t>C</t>
  </si>
  <si>
    <t>lowDlowR</t>
  </si>
  <si>
    <t>Atlantis</t>
  </si>
  <si>
    <t>taken from Ciii - made it the same as that</t>
  </si>
  <si>
    <t>Laser</t>
  </si>
  <si>
    <t>ii.i</t>
  </si>
  <si>
    <t>taken from Ciii.i - made it the same as that</t>
  </si>
  <si>
    <t>glyphosate</t>
  </si>
  <si>
    <t>iii.i</t>
  </si>
  <si>
    <t>adapted from the above</t>
  </si>
  <si>
    <t>i &amp; i.i</t>
  </si>
  <si>
    <t>iii &amp; iii.i</t>
  </si>
  <si>
    <t>sugar beet</t>
  </si>
  <si>
    <t>check</t>
  </si>
  <si>
    <t>strategy</t>
  </si>
  <si>
    <t>initial density &amp; resistatce state</t>
  </si>
  <si>
    <t>Farmer Focus Ai</t>
  </si>
  <si>
    <t>med/heavy</t>
  </si>
  <si>
    <t>high density, high resistance</t>
  </si>
  <si>
    <t>Paul Drinkwater, Will Green, Andrew Crossley (David Comont) - East, clay</t>
  </si>
  <si>
    <t>Farmer Focus Ai.i</t>
  </si>
  <si>
    <t>Farmer Focus Aii + Aii.i</t>
  </si>
  <si>
    <t>Peter Gadd, Richard Wainwright, Will Staunton (Richard Hull) - North, heavy/medium soils</t>
  </si>
  <si>
    <t>all</t>
  </si>
  <si>
    <t>as above</t>
  </si>
  <si>
    <t>Farmer Focus Aiii</t>
  </si>
  <si>
    <t>David Brightman, Rob Fox, Tom Allen-Stevens (Laura Crook) - Warwicks/Oxon, heavy soil</t>
  </si>
  <si>
    <t>Farmer Focus Aiii.i</t>
  </si>
  <si>
    <t>adapted from above (replaced spring beans with spring peas)</t>
  </si>
  <si>
    <t>Farmer Focus Bi</t>
  </si>
  <si>
    <t>low density, high resistance</t>
  </si>
  <si>
    <t>Paul Drinkwater, Will Green, Andrew Crossley  (David Comont)</t>
  </si>
  <si>
    <t>Farmer Focus Bi.i</t>
  </si>
  <si>
    <t>Farmer Focus Bii</t>
  </si>
  <si>
    <t>Peter Gadd, Richard Wainwright, Will Staunton (Richard Hull)</t>
  </si>
  <si>
    <t>Farmer Focus Bii.i</t>
  </si>
  <si>
    <t>Farmer Focus Biii + Biii.i</t>
  </si>
  <si>
    <t>Ed Brooks, Sarah Cook, Paul Gosling (Rob Freckleton)</t>
  </si>
  <si>
    <t>Farmer Focus Ci &amp; Ci.i</t>
  </si>
  <si>
    <t>low density, low resistance</t>
  </si>
  <si>
    <t>Ed Brooks, Sarah Cook, Paul Gosling (Rob Freckleton) - they did it for clay soils, east region</t>
  </si>
  <si>
    <t>Farmer Focus Cii</t>
  </si>
  <si>
    <t>same as strategy made by Laura Crook's group</t>
  </si>
  <si>
    <t>Farmer Focus Cii.i</t>
  </si>
  <si>
    <t>Farmer Focus Ciii</t>
  </si>
  <si>
    <t>David Brightman, Rob Fox, Tom Allen-Stevens (Laura Crook)</t>
  </si>
  <si>
    <t>Farmer Focus Ciii.i</t>
  </si>
  <si>
    <t>baseline / BAU (med-heavy soils)</t>
  </si>
  <si>
    <t>low/medium, high/very high</t>
  </si>
  <si>
    <t>just use this for all soils</t>
  </si>
  <si>
    <t>baseline / BAU (light soils)</t>
  </si>
  <si>
    <t>potatoes</t>
  </si>
  <si>
    <t>continuous ww</t>
  </si>
  <si>
    <t>spring cropping (med-heavy soil)</t>
  </si>
  <si>
    <t>low/medium, high/v high</t>
  </si>
  <si>
    <t>spring cropping (light soil)</t>
  </si>
  <si>
    <t>grass/fallow</t>
  </si>
  <si>
    <t>(Rob, as discussed I don't think you can do this one but I've included it for my own reference)</t>
  </si>
  <si>
    <t xml:space="preserve"> Adapted from the above, this time for light soil</t>
  </si>
  <si>
    <t>Peter Gadd, Richard Wainwright, Will Staunton (Richard Hull) - North, heavy/medium soils. Same rotation on light soils.</t>
  </si>
  <si>
    <t>adapted from the above, for light soils</t>
  </si>
  <si>
    <t>Peter Gadd, Richard Wainwright, Will Staunton (Richard Hull) - North, heavy/medium soils.</t>
  </si>
  <si>
    <t>adapted from the above for light soils</t>
  </si>
  <si>
    <t>same as strategy for central region</t>
  </si>
  <si>
    <t>Date</t>
  </si>
  <si>
    <t>Author</t>
  </si>
  <si>
    <t>Contents</t>
  </si>
  <si>
    <t>Alexa Varah</t>
  </si>
  <si>
    <t>Crop rotations aimed at controlling herbicide-resistant black-grass.</t>
  </si>
  <si>
    <t xml:space="preserve">Some of these were designed by the BGRI Farmer Focus group, to target fields with specific black-grass density and resistance states, and considering soil type and region. </t>
  </si>
  <si>
    <t>Assumptions</t>
  </si>
  <si>
    <t>Sheet name</t>
  </si>
  <si>
    <t>FF rotations vertical overview</t>
  </si>
  <si>
    <t xml:space="preserve">Farmer-deisgned rotations </t>
  </si>
  <si>
    <t>'business as usual'</t>
  </si>
  <si>
    <t>Contains details of the following strategies:</t>
  </si>
  <si>
    <t>continuous winter wheat</t>
  </si>
  <si>
    <t>spring cropping</t>
  </si>
  <si>
    <t>This sheet also contains a column to check that the overview matches the more detailed sheets.</t>
  </si>
  <si>
    <t>H-D, H-R</t>
  </si>
  <si>
    <t>L-D, H-R</t>
  </si>
  <si>
    <t>This sheet contains details of the farmer-designed strategy for combating initial low/medium densities of resistant black-grass</t>
  </si>
  <si>
    <t>This sheet contains details of the farmer-designed strategy for combating initial high/ very high densities of resistant black-grass</t>
  </si>
  <si>
    <t>This gives some additional details of the above strategy, including total amounts of herbicide applied and number of spraying operations.</t>
  </si>
  <si>
    <t>L-D, L-R</t>
  </si>
  <si>
    <t>This sheet contains details of the farmer-designed strategy for combating initial low/medium densities of susceptible black-grass</t>
  </si>
  <si>
    <r>
      <rPr>
        <b/>
        <sz val="11"/>
        <color theme="9" tint="-0.499984740745262"/>
        <rFont val="Calibri"/>
        <family val="2"/>
        <scheme val="minor"/>
      </rPr>
      <t>2.</t>
    </r>
    <r>
      <rPr>
        <sz val="11"/>
        <color theme="9" tint="-0.499984740745262"/>
        <rFont val="Calibri"/>
        <family val="2"/>
        <scheme val="minor"/>
      </rPr>
      <t xml:space="preserve"> There is no resistance to glyphosate.</t>
    </r>
  </si>
  <si>
    <r>
      <t>This sheet contains a basic overview of the Farmer Focus (</t>
    </r>
    <r>
      <rPr>
        <i/>
        <sz val="11"/>
        <color theme="1"/>
        <rFont val="Calibri"/>
        <family val="2"/>
        <scheme val="minor"/>
      </rPr>
      <t>i.e.</t>
    </r>
    <r>
      <rPr>
        <sz val="11"/>
        <color theme="1"/>
        <rFont val="Calibri"/>
        <family val="2"/>
        <scheme val="minor"/>
      </rPr>
      <t xml:space="preserve"> the farmer-designed) rotations</t>
    </r>
  </si>
  <si>
    <r>
      <t>all rot</t>
    </r>
    <r>
      <rPr>
        <vertAlign val="superscript"/>
        <sz val="11"/>
        <color theme="1"/>
        <rFont val="Calibri"/>
        <family val="2"/>
        <scheme val="minor"/>
      </rPr>
      <t>n</t>
    </r>
    <r>
      <rPr>
        <sz val="11"/>
        <color theme="1"/>
        <rFont val="Calibri"/>
        <family val="2"/>
        <scheme val="minor"/>
      </rPr>
      <t>s horizontal overview</t>
    </r>
  </si>
  <si>
    <t>The number of day degrees wheat needs to get from sowing to emergence</t>
  </si>
  <si>
    <t>Fortnightly fall in establishment rate from early October  </t>
  </si>
  <si>
    <t>Target number of plants/sq m in spring to maximise yields</t>
  </si>
  <si>
    <t>3-4cm</t>
  </si>
  <si>
    <t>Depth seed should be planted for optimal emergence</t>
  </si>
  <si>
    <t>Key facts on successful late drilling of wheat</t>
  </si>
  <si>
    <t>https://www.fwi.co.uk/arable/establishment/successfully-establish-late-drilled-wheat</t>
  </si>
  <si>
    <t>from:</t>
  </si>
  <si>
    <t>From https://www.fwi.co.uk/arable/establishment/successfully-establish-late-drilled-wheat:</t>
  </si>
  <si>
    <t>Seed rates:</t>
  </si>
  <si>
    <t>Target number of plants/sq m in spring to maximise yields = 260 plants/m2</t>
  </si>
  <si>
    <t>For wheat, "average establishment on sandy soils is 90%, but on loams and clays it is 65%.</t>
  </si>
  <si>
    <t>Crops drilled in September and October in good conditions achieve establishment rates of 60-80% – but by mid-November this has often fallen to 50%, dropping at a rate of 5% a fortnight from early October onwards.</t>
  </si>
  <si>
    <t>Raising seed rates can help. By mid-October, they should have gone up to a minimum of 350 seeds/sq m, with rates of 400-450 seeds/sq m being used at the later November dates.You need 320 plants in the spring with later drilled crops, compared with 260-280 plants with earlier drillings.</t>
  </si>
  <si>
    <t>Delayed sowing reduces the tillering period and for each month the operation is delayed, an extra 50 plants/sq m are needed to compensate for reduced tillering.</t>
  </si>
  <si>
    <t>This will help to achieve the 400 fertile shoots/sq m (400 ears/sq m) that are required for maximum yields.</t>
  </si>
  <si>
    <t>disc stale seedbed 50mm Sep, then direct drill</t>
  </si>
  <si>
    <t>disc stale seedbed 50mm early Sep.
Direct drill the wheat.</t>
  </si>
  <si>
    <r>
      <t xml:space="preserve">disc stale seedbed 50mm Sep. Roll if poss after end of 1st stale seedbed (i.e. not another disc as in our standard assumptions).
Then </t>
    </r>
    <r>
      <rPr>
        <b/>
        <sz val="10"/>
        <color theme="1"/>
        <rFont val="Calibri"/>
        <family val="2"/>
        <scheme val="minor"/>
      </rPr>
      <t>inversion plough</t>
    </r>
    <r>
      <rPr>
        <sz val="10"/>
        <color theme="1"/>
        <rFont val="Calibri"/>
        <family val="2"/>
        <scheme val="minor"/>
      </rPr>
      <t xml:space="preserve"> 25cm, followed by power harrow, then direct drill.</t>
    </r>
  </si>
  <si>
    <t>disc stale seedbed 5cm, subsoil straight after 50cm.
Direct drill the beans mid March</t>
  </si>
  <si>
    <r>
      <rPr>
        <b/>
        <sz val="10"/>
        <color theme="1"/>
        <rFont val="Calibri"/>
        <family val="2"/>
        <scheme val="minor"/>
      </rPr>
      <t>Inversion plough</t>
    </r>
    <r>
      <rPr>
        <sz val="10"/>
        <color theme="1"/>
        <rFont val="Calibri"/>
        <family val="2"/>
        <scheme val="minor"/>
      </rPr>
      <t xml:space="preserve"> 25cm, followed by power harrow, then disc stale seedbed 50mm Sep. Roll if poss after end of 1st stale seedbed (i.e. do not do another disc as in our standard assumptions).
Then direct drill the ww.</t>
    </r>
  </si>
  <si>
    <t>end Oct</t>
  </si>
  <si>
    <t>disc stale seedbed 5cm, subsoil straight after 50cm.
Direct drill the peas mid March</t>
  </si>
  <si>
    <r>
      <t xml:space="preserve">1. Glyphosate 360, 3 l/ha, on stale seedbed 
2. Glyphosate 360, 3 l/ha, on stale seedbed
3. Glyphosate 360, 3 l/ha, on stale seedbed
4. Pre-em at drilling, tank mix:
    Liberator (400 g/l flufenacet, 100 g/l diflufenican) 0.6 l/ha + 
    Crystal (60 g/l flufenacet, 300 g/l pendimethalin) 4 l/ha
5. Pre-em at drilling: Avadex XL (15% w/w tri-allate) 15kg/ha
6. Post-em (at early emergence) tank mix:
    Liberator (400 g/l flufenacet, 100 g/l diflufenican) </t>
    </r>
    <r>
      <rPr>
        <sz val="10"/>
        <rFont val="Calibri"/>
        <family val="2"/>
        <scheme val="minor"/>
      </rPr>
      <t xml:space="preserve">0.3 </t>
    </r>
    <r>
      <rPr>
        <sz val="10"/>
        <color theme="1"/>
        <rFont val="Calibri"/>
        <family val="2"/>
        <scheme val="minor"/>
      </rPr>
      <t>l/ha + 
    Defy (800 g/l prosulfocarb) 2 l/ha
7. Patch spray with glyphosate 360, 3 l/ha - so make this 0.3l/ha to account for patch spraying</t>
    </r>
  </si>
  <si>
    <t>1. Glyphosate 360, 3 l/ha, on stale seedbed 
2. Pre-em at drilling, tank mix:
    Liberator (400 g/l flufenacet, 100 g/l diflufenican) 0.6 l/ha + 
    Crystal (60 g/l flufenacet, 300 g/l pendimethalin) 4 l/ha
3. Pre-em at drilling: Avadex XL (15% w/w tri-allate) 15kg/ha
4. Post-em tank mix:
    Liberator (400 g/l flufenacet, 100 g/l diflufenican) 0.3 l/ha + 
    Defy (800 g/l prosulfocarb) 2 l/ha
5. Patch spray with glyphosate 360, 3 l/ha - so make this 0.3l/ha to account for patch spraying</t>
  </si>
  <si>
    <r>
      <t>1. Glyphosate 540, 1 l/ha, on stale seedbed early Sep
2. Glyphosate 540, 1 l/ha, on stale seedbed early Oct
3. Pre-em, tank mix: 
    Stomp (</t>
    </r>
    <r>
      <rPr>
        <sz val="10"/>
        <rFont val="Calibri"/>
        <family val="2"/>
        <scheme val="minor"/>
      </rPr>
      <t>400g/l</t>
    </r>
    <r>
      <rPr>
        <sz val="10"/>
        <color theme="1"/>
        <rFont val="Calibri"/>
        <family val="2"/>
        <scheme val="minor"/>
      </rPr>
      <t xml:space="preserve"> pendimethalin) 4 l/ha </t>
    </r>
    <r>
      <rPr>
        <sz val="10"/>
        <color rgb="FFFF0000"/>
        <rFont val="Calibri"/>
        <family val="2"/>
        <scheme val="minor"/>
      </rPr>
      <t>[NB!! max indiv dose 3.3l/ha]</t>
    </r>
    <r>
      <rPr>
        <sz val="10"/>
        <color theme="1"/>
        <rFont val="Calibri"/>
        <family val="2"/>
        <scheme val="minor"/>
      </rPr>
      <t xml:space="preserve"> + 
    Afalon (450 g/l linuron) 1.35 l/ha</t>
    </r>
  </si>
  <si>
    <r>
      <t xml:space="preserve">1. Glyphosate 540, 1 l/ha, on stale seedbed early Sep
2. Glyphosate 540, 1 l/ha, on stale seedbed early Oct
3. Pre-em, tank mix: 
    Stomp (400g/l pendimethalin) 4 l/ha </t>
    </r>
    <r>
      <rPr>
        <sz val="10"/>
        <color rgb="FFFF0000"/>
        <rFont val="Calibri"/>
        <family val="2"/>
        <scheme val="minor"/>
      </rPr>
      <t xml:space="preserve">[NB!! max indiv dose 3.3l/ha] </t>
    </r>
    <r>
      <rPr>
        <sz val="10"/>
        <rFont val="Calibri"/>
        <family val="2"/>
        <scheme val="minor"/>
      </rPr>
      <t>+ 
    Afalon (450 g/l linuron) 1.35 l/ha</t>
    </r>
  </si>
  <si>
    <t>1. Glyphosate 360, 3 l/ha, on stale seedbed
2. Liberator (400 g/l flufenacet, 100 g/l diflufenican) 0.6 l/ha, at drilling
3. Atlantis (6 g/kg iodosulfuron-methyl-sodium, 30 g/kg mesosulfuron-methyl) 0.4 kg/ha, spot spraying in spring</t>
  </si>
  <si>
    <t>1. Glyphosate 360, 3 l/ha, on stale seedbed
2. Crystal (60 g/l flufenacet, 300 g/l pendimethalin) 4 l/ha, at drilling
3. Atlantis (6 g/kg iodosulfuron-methyl-sodium, 30 g/kg mesosulfuron-methyl) 0.4 kg/ha, spot spraying in spring</t>
  </si>
  <si>
    <t>1. Glyphosate 360, 3 l/ha, on stale seedbed
2. Liberator (400 g/l flufenacet, 100 g/l diflufenican) 0.4 l/ha, at drilling</t>
  </si>
  <si>
    <t>1. Glyphosate 360, 3 l/ha, on stale seedbed
2. Glyphosate 360, 3 l/ha, on stale seedbed
3. Pre-em at drilling: Nirvana (250 g/l pendimethalin, 16.7 g/l imazamox) 4 l/ha</t>
  </si>
  <si>
    <t>triticale</t>
  </si>
  <si>
    <t>wheat - spring</t>
  </si>
  <si>
    <t>barley - spring</t>
  </si>
  <si>
    <t>oats - spring</t>
  </si>
  <si>
    <t>oilseed rape - spring</t>
  </si>
  <si>
    <t>linseed - spring</t>
  </si>
  <si>
    <t>beans - spring</t>
  </si>
  <si>
    <t>peas - spring</t>
  </si>
  <si>
    <t>wheat - winter</t>
  </si>
  <si>
    <t>barley - winter</t>
  </si>
  <si>
    <t>oats - winter</t>
  </si>
  <si>
    <t>oilseed rape - winter</t>
  </si>
  <si>
    <t>linseed - winter</t>
  </si>
  <si>
    <t>beans - winter</t>
  </si>
  <si>
    <t>peas - winter</t>
  </si>
  <si>
    <t>clover</t>
  </si>
  <si>
    <t>grass-clover mix</t>
  </si>
  <si>
    <t>perennial grass</t>
  </si>
  <si>
    <t>potato</t>
  </si>
  <si>
    <t>Other grain</t>
  </si>
  <si>
    <t>Other legume</t>
  </si>
  <si>
    <t>Other N-fixing forage</t>
  </si>
  <si>
    <t>Other Non-N-fixing forage</t>
  </si>
  <si>
    <t>Other root crops</t>
  </si>
  <si>
    <t>Other tuber crop</t>
  </si>
  <si>
    <t>Other</t>
  </si>
  <si>
    <t>crops for ECOMOD and CFT</t>
  </si>
  <si>
    <t>kg/ha</t>
  </si>
  <si>
    <t>dd/mm/yyyy</t>
  </si>
  <si>
    <t>cm</t>
  </si>
  <si>
    <t>tillage implements</t>
  </si>
  <si>
    <t>chisel plough</t>
  </si>
  <si>
    <t>coulter</t>
  </si>
  <si>
    <t>disc gang</t>
  </si>
  <si>
    <t>disc harrow</t>
  </si>
  <si>
    <t>disk bedder</t>
  </si>
  <si>
    <t xml:space="preserve">field cultivator/ridger </t>
  </si>
  <si>
    <t>grain drill</t>
  </si>
  <si>
    <t>grain drill-notill</t>
  </si>
  <si>
    <t>hoe drill</t>
  </si>
  <si>
    <t>land plane/destoner</t>
  </si>
  <si>
    <t>moldboard plough</t>
  </si>
  <si>
    <t>pneumatic drill</t>
  </si>
  <si>
    <t>rod weeder</t>
  </si>
  <si>
    <t>roller harrow</t>
  </si>
  <si>
    <t>roller packer</t>
  </si>
  <si>
    <t>rotary hoe/bed tiller</t>
  </si>
  <si>
    <t>row crop cultivator</t>
  </si>
  <si>
    <t>row crop planter</t>
  </si>
  <si>
    <t>sweep plough</t>
  </si>
  <si>
    <t>tine harrow/seed handling transport</t>
  </si>
  <si>
    <t>tooth harrow</t>
  </si>
  <si>
    <t>[select]</t>
  </si>
  <si>
    <t>delayed
sowing</t>
  </si>
  <si>
    <t>SOM</t>
  </si>
  <si>
    <t>fieldsize</t>
  </si>
  <si>
    <t>ha</t>
  </si>
  <si>
    <t>seed
rate</t>
  </si>
  <si>
    <t>drilling</t>
  </si>
  <si>
    <t>T1.depth</t>
  </si>
  <si>
    <t>T2.depth</t>
  </si>
  <si>
    <t>T3.depth</t>
  </si>
  <si>
    <t>T4.depth</t>
  </si>
  <si>
    <t>T5.depth</t>
  </si>
  <si>
    <t>T6.depth</t>
  </si>
  <si>
    <t>Soiltype</t>
  </si>
  <si>
    <t>Region</t>
  </si>
  <si>
    <t>WeedStatus</t>
  </si>
  <si>
    <t>Rotation</t>
  </si>
  <si>
    <t>Variant</t>
  </si>
  <si>
    <t>l/ha</t>
  </si>
  <si>
    <t>H1.ai</t>
  </si>
  <si>
    <t>H1.dose</t>
  </si>
  <si>
    <t>H1.product</t>
  </si>
  <si>
    <t>T1.implement</t>
  </si>
  <si>
    <t>T2.implement</t>
  </si>
  <si>
    <t>T3.implement</t>
  </si>
  <si>
    <t>T4.implement</t>
  </si>
  <si>
    <t>T5.implement</t>
  </si>
  <si>
    <t>T6.implement</t>
  </si>
  <si>
    <t>Tillage</t>
  </si>
  <si>
    <t>Field details</t>
  </si>
  <si>
    <t>Herbicides</t>
  </si>
  <si>
    <t>H2.product</t>
  </si>
  <si>
    <t>H2.ai</t>
  </si>
  <si>
    <t>H2.dose</t>
  </si>
  <si>
    <t>soil type</t>
  </si>
  <si>
    <t>sandy silt loam</t>
  </si>
  <si>
    <t>silt loam</t>
  </si>
  <si>
    <t>sand</t>
  </si>
  <si>
    <t>loamy sand</t>
  </si>
  <si>
    <t>sandy loam</t>
  </si>
  <si>
    <t>silt</t>
  </si>
  <si>
    <t>sandy clay loam</t>
  </si>
  <si>
    <t>loam</t>
  </si>
  <si>
    <t>clay loam</t>
  </si>
  <si>
    <t>silty clay loam</t>
  </si>
  <si>
    <t>sandy clay</t>
  </si>
  <si>
    <t>silty clay</t>
  </si>
  <si>
    <t>g/l</t>
  </si>
  <si>
    <t>H3.product</t>
  </si>
  <si>
    <t>H3.ai</t>
  </si>
  <si>
    <t>H3.dose</t>
  </si>
  <si>
    <t>H4.product</t>
  </si>
  <si>
    <t>H4.ai</t>
  </si>
  <si>
    <t>H4.dose</t>
  </si>
  <si>
    <t>Stomp Aqua</t>
  </si>
  <si>
    <t>number</t>
  </si>
  <si>
    <t>H5.product</t>
  </si>
  <si>
    <t>H5.ai</t>
  </si>
  <si>
    <t>H5.dose</t>
  </si>
  <si>
    <t>H6.product</t>
  </si>
  <si>
    <t>H6.ai</t>
  </si>
  <si>
    <t>H6.dose</t>
  </si>
  <si>
    <t>H7.product</t>
  </si>
  <si>
    <t>H7.ai</t>
  </si>
  <si>
    <t>H7.dose</t>
  </si>
  <si>
    <t>H8.product</t>
  </si>
  <si>
    <t>H8.ai</t>
  </si>
  <si>
    <t>H8.dose</t>
  </si>
  <si>
    <t>H9.product</t>
  </si>
  <si>
    <t>H9.ai</t>
  </si>
  <si>
    <t>H9.dose</t>
  </si>
  <si>
    <t>CFT</t>
  </si>
  <si>
    <t>coarse</t>
  </si>
  <si>
    <t>medium</t>
  </si>
  <si>
    <t>fine</t>
  </si>
  <si>
    <t>ECOMOD</t>
  </si>
  <si>
    <t>peat</t>
  </si>
  <si>
    <t>heavy-medium</t>
  </si>
  <si>
    <t>%</t>
  </si>
  <si>
    <t>i.i</t>
  </si>
  <si>
    <t>Herbicide.Spraying.Operations</t>
  </si>
  <si>
    <t>soil
moisture</t>
  </si>
  <si>
    <t>moist</t>
  </si>
  <si>
    <t>soil
drainage</t>
  </si>
  <si>
    <t>Fertiliser</t>
  </si>
  <si>
    <t>F1.product</t>
  </si>
  <si>
    <t>F1.amount</t>
  </si>
  <si>
    <t>F2.product</t>
  </si>
  <si>
    <t>F2.amount</t>
  </si>
  <si>
    <t>F3.product</t>
  </si>
  <si>
    <t>F3.amount</t>
  </si>
  <si>
    <t>F4.product</t>
  </si>
  <si>
    <t>F4.amount</t>
  </si>
  <si>
    <t>F5.product</t>
  </si>
  <si>
    <t>F5.amount</t>
  </si>
  <si>
    <t>F6.product</t>
  </si>
  <si>
    <t>F6.amount</t>
  </si>
  <si>
    <t>number.of.spray.days</t>
  </si>
  <si>
    <t>residue.management</t>
  </si>
  <si>
    <t>1. Glyphosate 360, 3 l/ha, on stale seedbed 
2. Glyphosate 360, 3 l/ha, on stale seedbed
3. Pre-em application, tank mix: 
    Nirvana (250 g/l pendimethalin, 16.7 g/l imazamox) 4.5 l/ha +   
    Glyphosate 360 (360 g/l glyphosate) 2.0 l/ha
4. Patch spray with Glyphosate 360 in May/June, 3 l/ha - so make this 0.3l/ha to account for 
    patch spraying</t>
  </si>
  <si>
    <t>total glyphosate</t>
  </si>
  <si>
    <t>1. Glyphosate 360, 3 l/ha, on stale seedbed 
2. Glyphosate 360, 3 l/ha, on stale seedbed
3. Glyphosate 360, 3 l/ha, on stale seedbed
4. Pre-em at drilling: Stomp Aqua (455 g/l pendimathalin), 5l/ha. 
5. Patch spray with glyphosate in May/June, 3 l/ha - so make this 0.3l/ha to account for 
    patch spraying</t>
  </si>
  <si>
    <t>total BG herb</t>
  </si>
  <si>
    <r>
      <rPr>
        <b/>
        <sz val="11"/>
        <color theme="9" tint="-0.499984740745262"/>
        <rFont val="Calibri"/>
        <family val="2"/>
        <scheme val="minor"/>
      </rPr>
      <t>3.</t>
    </r>
    <r>
      <rPr>
        <sz val="11"/>
        <color theme="9" tint="-0.499984740745262"/>
        <rFont val="Calibri"/>
        <family val="2"/>
        <scheme val="minor"/>
      </rPr>
      <t xml:space="preserve"> For patch spraying with glyphosate we assume the average dose per ha is 1/10th of the specified application rate</t>
    </r>
  </si>
  <si>
    <r>
      <rPr>
        <b/>
        <sz val="11"/>
        <color theme="9" tint="-0.499984740745262"/>
        <rFont val="Calibri"/>
        <family val="2"/>
        <scheme val="minor"/>
      </rPr>
      <t>4.</t>
    </r>
    <r>
      <rPr>
        <sz val="11"/>
        <color theme="9" tint="-0.499984740745262"/>
        <rFont val="Calibri"/>
        <family val="2"/>
        <scheme val="minor"/>
      </rPr>
      <t xml:space="preserve"> All wheat is feed wheat. All spring barley is for malting; all winter barley is for feed.</t>
    </r>
  </si>
  <si>
    <t>disc stale seedbed 50mm Sep. 
Direct drill linseed.</t>
  </si>
  <si>
    <r>
      <t xml:space="preserve">disc stale seedbed 50mm Sep. Roll if poss after end of 1st stale seedbed (i.e. not another disc as in our standard assumptions).
Then </t>
    </r>
    <r>
      <rPr>
        <b/>
        <sz val="10"/>
        <color theme="1"/>
        <rFont val="Calibri"/>
        <family val="2"/>
        <scheme val="minor"/>
      </rPr>
      <t>inversion plough</t>
    </r>
    <r>
      <rPr>
        <sz val="10"/>
        <color theme="1"/>
        <rFont val="Calibri"/>
        <family val="2"/>
        <scheme val="minor"/>
      </rPr>
      <t xml:space="preserve"> 25cm, </t>
    </r>
    <r>
      <rPr>
        <sz val="10"/>
        <color rgb="FFFF0000"/>
        <rFont val="Calibri"/>
        <family val="2"/>
        <scheme val="minor"/>
      </rPr>
      <t>followed by roller harrow</t>
    </r>
    <r>
      <rPr>
        <sz val="10"/>
        <color theme="1"/>
        <rFont val="Calibri"/>
        <family val="2"/>
        <scheme val="minor"/>
      </rPr>
      <t>, then direct drill.</t>
    </r>
  </si>
  <si>
    <r>
      <rPr>
        <b/>
        <sz val="10"/>
        <color theme="1"/>
        <rFont val="Calibri"/>
        <family val="2"/>
        <scheme val="minor"/>
      </rPr>
      <t>Inversion plough</t>
    </r>
    <r>
      <rPr>
        <sz val="10"/>
        <color theme="1"/>
        <rFont val="Calibri"/>
        <family val="2"/>
        <scheme val="minor"/>
      </rPr>
      <t xml:space="preserve"> 25cm, </t>
    </r>
    <r>
      <rPr>
        <sz val="10"/>
        <color rgb="FFFF0000"/>
        <rFont val="Calibri"/>
        <family val="2"/>
        <scheme val="minor"/>
      </rPr>
      <t>followed by roller harrow</t>
    </r>
    <r>
      <rPr>
        <sz val="10"/>
        <color theme="1"/>
        <rFont val="Calibri"/>
        <family val="2"/>
        <scheme val="minor"/>
      </rPr>
      <t>, then disc stale seedbed 50mm Sep. Roll if poss after end of 1st stale seedbed (i.e. do not do another disc as in our standard assumptions).
Then direct drill the ww.</t>
    </r>
  </si>
  <si>
    <t>1. Glyphosate 360, 2 l/ha, on stale seedbed
2. Glyphosate 360, 2 l/ha, on stale seedbed
3. Pre-em, tank mix: 
    Crystal (60 g/l flufenacet, 300 g/l pendimethalin) 4 l/ha + 
    Liberator (400 g/l flufenacet, 100 g/l diflufenican) 0.6 l/ha
4. Post-em: 
    Atlantis  (6 g/kg iodosulfuron-methyl-sodium, 30 g/kg mesosulfuron-methyl) 0.4 kg/ha</t>
  </si>
  <si>
    <t>1. Glyphosate 360, 3 l/ha, on stale seedbed 
2. Glyphosate 360, 3 l/ha, on stale seedbed
3. Pre-em application, tank mix: 
    Liberator (400 g/l flufenacet, 100 g/l diflufenican) 0.6 l/ha + 
    Defy (800 g/l prosulfocarb) 3 l/ha
4. Avadex XL (15% w/w tri-allate) 15 kg/ha, within a week of the previous application
5. Patch spray with Glyphosate 360 in May/June, 3 l/ha - so make this 0.3l/ha to account for patch spraying</t>
  </si>
  <si>
    <t>1. Glyphosate 360, 3 l/ha, on stale seedbed 
2. Glyphosate 360, 3 l/ha, on stale seedbed
3. Pre-em application, tank mix: 
    Liberator (400 g/l flufenacet, 100 g/l diflufenican) 0.6 l/ha + 
    Defy (800 g/l prosulfocarb) 5 l/ha
4. Patch spray with Glyphosate 360 in May/June, 3 l/ha - so make this 0.3l/ha to account 
    for patch spraying</t>
  </si>
  <si>
    <t xml:space="preserve">1. Glyphosate 360, 3 l/ha, on stale seedbed 
2. Glyphosate 360, 3 l/ha, on stale seedbed
3. Pre-em application, tank mix: 
    Liberator (400 g/l flufenacet, 100 g/l diflufenican) 0.6 l/ha + 
    Defy (800 g/l prosulfocarb) 5 l/ha
4. Patch spray with Glyphosate 360 in May/June, 3 l/ha - so make this 0.3l/ha to account 
    for patch spraying
</t>
  </si>
  <si>
    <t>1. Glyphosate 360, 2 l/ha, on stale seedbed
2. Glyphosate 360, 2 l/ha, on stale seedbed
3. Pre-em, tank mix: 
    Liberator (400 g/l flufenacet, 100 g/l diflufenican) 0.6 l/ha + 
    Stomp (455 g/l pendimethalin) 2 l/ha
4. Flufenacet 0.3 l/ha
5. Patch spray in June with glyphosate 360, 3 l/ha - so make this 0.3l/ha to account for patch 
    spraying</t>
  </si>
  <si>
    <t>1. Glyphosate 360, 3 l/ha, on stale seedbed 
2. Glyphosate 360, 3 l/ha, on stale seedbed
3. at drilling, pre-em application, tank mix: 
    Nirvana (250 g/l pendimethalin, 16.7 g/l imazamox) 4.5 l/ha +   
    Glyphosate 360 (360 g/l glyphosate) 2.0 l/ha
4. 10 days after drilling, pre-em application: 
    Nirvana (250 g/l pendimethalin, 16.7 g/l imazamox) 4.5 l/ha
5. Patch spray with Glyphosate 360 in May/June, 3 l/ha - so make this 0.3l/ha to account for 
    patch spraying</t>
  </si>
  <si>
    <t>1. Glyphosate 360, 3 l/ha, on stale seedbed 
2. Glyphosate 360, 3 l/ha, on stale seedbed
3. Pre-em application, tank mix: 
    Liberator (400 g/l flufenacet, 100 g/l diflufenican) 0.6 l/ha + 
    Defy (800 g/l prosulfocarb) 5 l/ha
4. Pre-em application: Avadex XL (15% w/w tri-allate) 15kg/ha
5. Flufenacet (500 g/l) 0.24 l/ha
6. Patch spray with Glyphosate 360 in May/June, 3 l/ha - so make this 0.3l/ha to account for 
    patch spraying</t>
  </si>
  <si>
    <t>1. Glyphosate 360, 3 l/ha, on stale seedbed 
2. Glyphosate 360, 3 l/ha, on stale seedbed
3. Pre-em application, tank mix: 
    Liberator (400 g/l flufenacet, 100 g/l diflufenican) 0.6 l/ha 
    + Defy (800 g/l prosulfocarb) 5 l/ha
4. Pre-em application: Avadex XL (15% w/w tri-allate) 15kg/ha
5. Flufenacet (500 g/l) 0.24 l/ha
6. Patch spray with Glyphosate 360 in May/June, 3 l/ha - so make this 0.3l/ha to account for 
    patch spraying</t>
  </si>
  <si>
    <t>1. Glyphosate 360, 3 l/ha, on stale seedbed 
2. Glyphosate 360, 3 l/ha, on stale seedbed
3. Glyphosate 360, 3 l/ha, on stale seedbed
4. Pre-em at drilling: Stomp Aqua (455 g/l pendimathalin), 5l/ha. 
5. Patch spray with glyphosate in May/June, 3 l/ha - so make this 0.3l/ha to account for patch 
    spraying</t>
  </si>
  <si>
    <t>1. Glyphosate 360, 3 l/ha, on stale seedbed 
2. Glyphosate 360, 3 l/ha, on stale seedbed
3. Post-em, tank mix:
    Betanal maxxPro, 1.25 litres/ha (47g/l desmedipham + 75 g/l ethofumesate + 27 g/l lenacil 
    + 60 g/l phenmedipham) &amp; Goltix, 1.6 l/ha (700 g/l metamitron)
4. Post-em, tank mix: 
    Betanal maxxPro, 1.25 litres/ha (47g/l desmedipham + 75 g/l ethofumesate + 27 g/l lenacil 
    + 60 g/l phenmedipham) &amp; Goltix, 1.6 l/ha (700 g/l metamitron)
5. 2nd Post-em, tank mix: 
    Betanal maxxPro, 1.25 litres/ha (47g/l desmedipham + 75 g/l ethofumesate + 27 g/l lenacil 
    + 60 g/l phenmedipham) &amp; Goltix, 1.6 l/ha (700 g/l metamitron)
6. Patch spray with Glyphosate 360 in May/June, 3 l/ha - so make this 0.3l/ha to account for 
    patch spraying</t>
  </si>
  <si>
    <r>
      <t xml:space="preserve">1. Glyphosate 360, 3 l/ha, on stale seedbed 
2. Glyphosate 360, 3 l/ha, on stale seedbed
3. Pre-em: Hurricane SC (500 g/l diflufenican) </t>
    </r>
    <r>
      <rPr>
        <sz val="10"/>
        <rFont val="Calibri"/>
        <family val="2"/>
        <scheme val="minor"/>
      </rPr>
      <t>0.25 l/ha</t>
    </r>
    <r>
      <rPr>
        <sz val="10"/>
        <color theme="1"/>
        <rFont val="Calibri"/>
        <family val="2"/>
        <scheme val="minor"/>
      </rPr>
      <t xml:space="preserve">
4. Patch spray with glyphosate 360 in May/June, 3 l/ha - so make this 0.3l/ha to account for 
    patch spraying</t>
    </r>
  </si>
  <si>
    <t>1. Sultan 50 SC (500 g/l metazachlor) 1.5 l/ha
2. Centurion Max (120 g/l clethodim) 1 l/ha, mid Sep
3. Kerb 50WP (50% propyzamide, i.e. 500 g/l) 1 l/ha, mid Nov
4. Patch spray late Nov with Crawler (600 g/kg carbetamide) 3 kg/ha - so make this 0.3l/ha to 
    account for patch spraying</t>
  </si>
  <si>
    <r>
      <t>1. Glyphosate 360, 2 l/ha, on stale seedbed
2. Glyphosate 360, 2 l/ha, on stale seedbed
3. Pre-em, tank mix: 
    Liberator (400 g/l flufenacet, 100 g/l diflufenican) 0.6 l/ha + 
    Stomp (455</t>
    </r>
    <r>
      <rPr>
        <b/>
        <sz val="10"/>
        <color rgb="FFFF0000"/>
        <rFont val="Calibri"/>
        <family val="2"/>
        <scheme val="minor"/>
      </rPr>
      <t xml:space="preserve"> </t>
    </r>
    <r>
      <rPr>
        <sz val="10"/>
        <rFont val="Calibri"/>
        <family val="2"/>
        <scheme val="minor"/>
      </rPr>
      <t>g/l</t>
    </r>
    <r>
      <rPr>
        <b/>
        <sz val="10"/>
        <rFont val="Calibri"/>
        <family val="2"/>
        <scheme val="minor"/>
      </rPr>
      <t xml:space="preserve"> </t>
    </r>
    <r>
      <rPr>
        <sz val="10"/>
        <color theme="1"/>
        <rFont val="Calibri"/>
        <family val="2"/>
        <scheme val="minor"/>
      </rPr>
      <t>pendimethalin) 2 l/ha
4. Flufenacet (400g/l) 0.3 l/ha
5. Patch spray in June with glyphosate 360, 3 l/ha - so make this 0.3l/ha to account for patch 
    spraying</t>
    </r>
  </si>
  <si>
    <t>1. Glyphosate 540, 1 l/ha, on stale seedbed 
2. Glyphosate 540, 1 l/ha, on stale seedbed
3. Pre-em application, tank mix: 
    Nirvana (250 g/l pendimethalin, 16.7 g/l imazamox) 4.5 l/ha +   
    Glyphosate 360 (360 g/l glyphosate) 2.0 l/ha</t>
  </si>
  <si>
    <r>
      <t xml:space="preserve">disc stale seedbed, drill </t>
    </r>
    <r>
      <rPr>
        <sz val="10"/>
        <color rgb="FFFF0000"/>
        <rFont val="Calibri"/>
        <family val="2"/>
        <scheme val="minor"/>
      </rPr>
      <t>(NB in the CFT beet is drilled with a row crop planter)</t>
    </r>
  </si>
  <si>
    <t>ff1 (Ai)</t>
  </si>
  <si>
    <t>ff2 (Ai.i)</t>
  </si>
  <si>
    <t>ff3 (Aii)</t>
  </si>
  <si>
    <t>ff4 (Aii.i)</t>
  </si>
  <si>
    <t>ff5 (Aiii)</t>
  </si>
  <si>
    <t>ff6 (Aiii.i)</t>
  </si>
  <si>
    <t>ff7 (Bi)</t>
  </si>
  <si>
    <t>ff8 (Bi.i)</t>
  </si>
  <si>
    <t>back to ww</t>
  </si>
  <si>
    <t>ff9 (Bii)</t>
  </si>
  <si>
    <t>ff10 (Bii.i)</t>
  </si>
  <si>
    <t>ff11 (Biii)</t>
  </si>
  <si>
    <t>ff12 (Biii.i)</t>
  </si>
  <si>
    <t>ff13 (Ci)</t>
  </si>
  <si>
    <t>ff14 (Ci.i)</t>
  </si>
  <si>
    <t>ff15 (Cii)</t>
  </si>
  <si>
    <t>ff16 (Cii.i)</t>
  </si>
  <si>
    <t>ff17 (Ciii)</t>
  </si>
  <si>
    <t>ff18 (Ciii.i)</t>
  </si>
  <si>
    <r>
      <t>disc stale seedbed</t>
    </r>
    <r>
      <rPr>
        <b/>
        <sz val="10"/>
        <color theme="1"/>
        <rFont val="Calibri"/>
        <family val="2"/>
        <scheme val="minor"/>
      </rPr>
      <t xml:space="preserve"> 50mm</t>
    </r>
    <r>
      <rPr>
        <sz val="10"/>
        <color theme="1"/>
        <rFont val="Calibri"/>
        <family val="2"/>
        <scheme val="minor"/>
      </rPr>
      <t xml:space="preserve"> early Sep.
Direct drill the wheat.</t>
    </r>
  </si>
  <si>
    <t xml:space="preserve">planting
depth </t>
  </si>
  <si>
    <t xml:space="preserve">established
plant population </t>
  </si>
  <si>
    <t>total # herbicides</t>
  </si>
  <si>
    <t>Avg glyphosate applicn across all tabs</t>
  </si>
  <si>
    <t>Avg BG herb applicn across all tabs</t>
  </si>
  <si>
    <t>Nov 2017 - Sep 2020</t>
  </si>
  <si>
    <r>
      <rPr>
        <b/>
        <sz val="11"/>
        <color theme="9" tint="-0.499984740745262"/>
        <rFont val="Calibri"/>
        <family val="2"/>
        <scheme val="minor"/>
      </rPr>
      <t>1.</t>
    </r>
    <r>
      <rPr>
        <sz val="11"/>
        <color theme="9" tint="-0.499984740745262"/>
        <rFont val="Calibri"/>
        <family val="2"/>
        <scheme val="minor"/>
      </rPr>
      <t xml:space="preserve"> A stale seedbed applies to all crops except winter OSR, unless otherwise specified. In the case of spring crops, multiple stale seed beds are the norm. </t>
    </r>
  </si>
  <si>
    <t xml:space="preserve">1. Glyphosate 360, 3 l/ha, on stale seedbed 
2. Glyphosate 360, 3 l/ha, on stale seedbed
3. Pre-em at drilling: Nirvana (250 g/l pendimethalin, 16.7 g/l imazamox) 4 l/ha
</t>
  </si>
  <si>
    <t>1. Glyphosate 360, 3 l/ha, on stale seedbed 
2. Glyphosate 360, 3 l/ha, on stale seedbed
3. Pre-em at drilling: Nirvana (250 g/l pendimethalin, 16.7 g/l imazamox) 4 l/ha</t>
  </si>
  <si>
    <t>first half Aug</t>
  </si>
  <si>
    <r>
      <rPr>
        <strike/>
        <sz val="10"/>
        <rFont val="Calibri"/>
        <family val="2"/>
        <scheme val="minor"/>
      </rPr>
      <t xml:space="preserve">1. Glyphosate 360, 3 l/ha, on stale seedbed 
2. Glyphosate 360, 3 l/ha, on stale seedbed
</t>
    </r>
    <r>
      <rPr>
        <sz val="10"/>
        <color theme="1"/>
        <rFont val="Calibri"/>
        <family val="2"/>
        <scheme val="minor"/>
      </rPr>
      <t>3. Centurion Max (120g/l clethodim) 1 l/ha, late Sep/ early Oct (at 3 leaves)
4. Kerb Flo (400 g/l propyzamide) 2.1 l/ha, December</t>
    </r>
  </si>
  <si>
    <t>direct drill the OSR</t>
  </si>
  <si>
    <t>1. Glyphosate 360, 3 l/ha, on stale seedbed 
2. Pre-em at drilling, tank mix:
    Liberator (400 g/l flufenacet, 100 g/l diflufenican) 0.6 l/ha + 
    Crystal (60 g/l flufenacet, 300 g/l pendimethalin) 4 l/ha
3. Pre-em at drilling: Avadex XL (15% w/w tri-allate) 15kg/ha
4. Post-em tank mix:
    Liberator (400 g/l flufenacet, 100 g/l diflufenican) 0.6 l/ha + 
    Defy (800 g/l prosulfocarb) 5 l/ha
5. Patch spray with glyphosate 360, 3 l/ha - so make this 0.3l/ha to 
    account for patch spraying</t>
  </si>
  <si>
    <t>1. Glyphosate 360, 3 l/ha, on stale seedbed 
2. Glyphosate 360, 3 l/ha, on stale seedbed
3. Glyphosate 360, 3 l/ha, on stale seedbed
4. Glyphosate 360, 3 l/ha, on stale seedbed
5. Pre-em at drilling: Liberator (400 g/l flufenacet, 100 g/l diflufenican) 0.4 l/ha
6. Patch spray with glyphosate 360, 3 l/ha - so make this 0.3l/ha to 
    account for patch spraying</t>
  </si>
  <si>
    <t>1. Glyphosate 360, 3 l/ha, on stale seedbed 
2. Glyphosate 360, 3 l/ha, on stale seedbed
3. Glyphosate 360, 3 l/ha, on stale seedbed
4. Glyphosate 360, 3 l/ha, on stale seedbed
5. Pre-em at drilling: Nirvana  (250 g/l pendimethalin, 16.7 g/l imazamox) 4 l/ha
6. Patch spray with glyphosate 360, 3 l/ha - so make this 0.3l/ha to 
    account for patch spraying</t>
  </si>
  <si>
    <r>
      <t xml:space="preserve">disc stale seedbed 50mm, </t>
    </r>
    <r>
      <rPr>
        <b/>
        <sz val="10"/>
        <color theme="1"/>
        <rFont val="Calibri"/>
        <family val="2"/>
        <scheme val="minor"/>
      </rPr>
      <t>subsoil</t>
    </r>
    <r>
      <rPr>
        <sz val="10"/>
        <color theme="1"/>
        <rFont val="Calibri"/>
        <family val="2"/>
        <scheme val="minor"/>
      </rPr>
      <t xml:space="preserve"> straight after </t>
    </r>
    <r>
      <rPr>
        <b/>
        <sz val="10"/>
        <color theme="1"/>
        <rFont val="Calibri"/>
        <family val="2"/>
        <scheme val="minor"/>
      </rPr>
      <t>50cm</t>
    </r>
    <r>
      <rPr>
        <sz val="10"/>
        <color theme="1"/>
        <rFont val="Calibri"/>
        <family val="2"/>
        <scheme val="minor"/>
      </rPr>
      <t>.
Direct drill the beans mid March</t>
    </r>
  </si>
  <si>
    <r>
      <t xml:space="preserve">mid March / early April
</t>
    </r>
    <r>
      <rPr>
        <sz val="8"/>
        <color theme="1"/>
        <rFont val="Calibri"/>
        <family val="2"/>
        <scheme val="minor"/>
      </rPr>
      <t>(ECOMOD = March)</t>
    </r>
  </si>
  <si>
    <r>
      <t xml:space="preserve">mid March / early April
</t>
    </r>
    <r>
      <rPr>
        <sz val="8"/>
        <color theme="1"/>
        <rFont val="Calibri"/>
        <family val="2"/>
        <scheme val="minor"/>
      </rPr>
      <t xml:space="preserve">
(ECOMOD = March)</t>
    </r>
  </si>
  <si>
    <r>
      <t xml:space="preserve">late Oct/ early Nov
</t>
    </r>
    <r>
      <rPr>
        <sz val="8"/>
        <color theme="1"/>
        <rFont val="Calibri"/>
        <family val="2"/>
        <scheme val="minor"/>
      </rPr>
      <t>(ECOMOD = October)</t>
    </r>
  </si>
  <si>
    <r>
      <t xml:space="preserve">late Sep / early Oct
</t>
    </r>
    <r>
      <rPr>
        <sz val="8"/>
        <color theme="1"/>
        <rFont val="Calibri"/>
        <family val="2"/>
        <scheme val="minor"/>
      </rPr>
      <t>(ECOMOD = Sep)</t>
    </r>
  </si>
  <si>
    <t># herb spraying operations</t>
  </si>
  <si>
    <t># fert spraying operations</t>
  </si>
  <si>
    <t>Tillage:</t>
  </si>
  <si>
    <r>
      <rPr>
        <b/>
        <sz val="11"/>
        <color theme="9" tint="-0.499984740745262"/>
        <rFont val="Calibri"/>
        <family val="2"/>
        <scheme val="minor"/>
      </rPr>
      <t>2.</t>
    </r>
    <r>
      <rPr>
        <sz val="11"/>
        <color theme="9" tint="-0.499984740745262"/>
        <rFont val="Calibri"/>
        <family val="2"/>
        <scheme val="minor"/>
      </rPr>
      <t xml:space="preserve"> We assume farmers always roll after drilling. </t>
    </r>
  </si>
  <si>
    <r>
      <rPr>
        <b/>
        <sz val="11"/>
        <color theme="9" tint="-0.499984740745262"/>
        <rFont val="Calibri"/>
        <family val="2"/>
        <scheme val="minor"/>
      </rPr>
      <t>4.</t>
    </r>
    <r>
      <rPr>
        <sz val="11"/>
        <color theme="9" tint="-0.499984740745262"/>
        <rFont val="Calibri"/>
        <family val="2"/>
        <scheme val="minor"/>
      </rPr>
      <t xml:space="preserve"> For subsoiled oilseed rape we assume that the drill is on the subsoiler (for direct drilled/min till management, see below).</t>
    </r>
  </si>
  <si>
    <r>
      <rPr>
        <b/>
        <sz val="11"/>
        <color theme="9" tint="-0.499984740745262"/>
        <rFont val="Calibri"/>
        <family val="2"/>
        <scheme val="minor"/>
      </rPr>
      <t xml:space="preserve">5. </t>
    </r>
    <r>
      <rPr>
        <sz val="11"/>
        <color theme="9" tint="-0.499984740745262"/>
        <rFont val="Calibri"/>
        <family val="2"/>
        <scheme val="minor"/>
      </rPr>
      <t>For inversion tillage we assume 1 pass with a moldboard plough, 1 pass with a roller harrow, 1 pass with a drill, 1 roll.</t>
    </r>
  </si>
  <si>
    <r>
      <rPr>
        <b/>
        <sz val="11"/>
        <color theme="9" tint="-0.499984740745262"/>
        <rFont val="Calibri"/>
        <family val="2"/>
        <scheme val="minor"/>
      </rPr>
      <t xml:space="preserve">6. </t>
    </r>
    <r>
      <rPr>
        <sz val="11"/>
        <color theme="9" tint="-0.499984740745262"/>
        <rFont val="Calibri"/>
        <family val="2"/>
        <scheme val="minor"/>
      </rPr>
      <t>For direct-drilled crops we assume 1 pass with a grain drill (no-till) and a roll after drilling.</t>
    </r>
  </si>
  <si>
    <t>General:</t>
  </si>
  <si>
    <t>Some of the rotations are based on past or current practices (continuous winter wheat and 'business as usual').</t>
  </si>
  <si>
    <t>Black-grass density state changes are derived from Rob Goodsell's models, using a large farm management &amp; BG density dataset to predict density state changes for given crop rotations.</t>
  </si>
  <si>
    <t>Run these rotations through ECOMOD, CFT and DSSAT to estimate their economic and environmental outcomes.</t>
  </si>
  <si>
    <t>Application</t>
  </si>
  <si>
    <r>
      <rPr>
        <b/>
        <sz val="11"/>
        <color theme="9" tint="-0.499984740745262"/>
        <rFont val="Calibri"/>
        <family val="2"/>
        <scheme val="minor"/>
      </rPr>
      <t>3.</t>
    </r>
    <r>
      <rPr>
        <sz val="11"/>
        <color theme="9" tint="-0.499984740745262"/>
        <rFont val="Calibri"/>
        <family val="2"/>
        <scheme val="minor"/>
      </rPr>
      <t xml:space="preserve"> For the first stale seedbed we assume black-grass germination is induced with a shallow disc and roll. For subsequent ones just a shallow disc.</t>
    </r>
  </si>
  <si>
    <t>ff.14</t>
  </si>
  <si>
    <t>ff.7</t>
  </si>
  <si>
    <t>ff.13</t>
  </si>
  <si>
    <t>ff.16</t>
  </si>
  <si>
    <r>
      <t xml:space="preserve">ff.13 </t>
    </r>
    <r>
      <rPr>
        <sz val="11"/>
        <color theme="4" tint="-0.249977111117893"/>
        <rFont val="Calibri"/>
        <family val="2"/>
        <scheme val="minor"/>
      </rPr>
      <t>(ff 15 / Cii)</t>
    </r>
  </si>
  <si>
    <t>ff.15</t>
  </si>
  <si>
    <t>ff.17 &amp; ff.18</t>
  </si>
  <si>
    <r>
      <t>ff.14</t>
    </r>
    <r>
      <rPr>
        <sz val="11"/>
        <color theme="4" tint="-0.249977111117893"/>
        <rFont val="Calibri"/>
        <family val="2"/>
        <scheme val="minor"/>
      </rPr>
      <t xml:space="preserve"> (ff16 / Cii.i)</t>
    </r>
  </si>
  <si>
    <r>
      <t xml:space="preserve">ff.15 </t>
    </r>
    <r>
      <rPr>
        <sz val="11"/>
        <color rgb="FF6B0F81"/>
        <rFont val="Calibri"/>
        <family val="2"/>
        <scheme val="minor"/>
      </rPr>
      <t>(ff17 / Ciii)</t>
    </r>
  </si>
  <si>
    <r>
      <t xml:space="preserve">ff.16 </t>
    </r>
    <r>
      <rPr>
        <sz val="11"/>
        <color rgb="FF6B0F81"/>
        <rFont val="Calibri"/>
        <family val="2"/>
        <scheme val="minor"/>
      </rPr>
      <t>(ff18 / Ciii.i)</t>
    </r>
  </si>
  <si>
    <r>
      <t xml:space="preserve">ff.17 &amp; ff.18 </t>
    </r>
    <r>
      <rPr>
        <sz val="11"/>
        <color rgb="FF684D00"/>
        <rFont val="Calibri"/>
        <family val="2"/>
        <scheme val="minor"/>
      </rPr>
      <t>(Ci &amp; Ci.i)</t>
    </r>
  </si>
  <si>
    <t>end September / early Oct</t>
  </si>
  <si>
    <t>end September</t>
  </si>
  <si>
    <r>
      <t xml:space="preserve">ff.11 </t>
    </r>
    <r>
      <rPr>
        <sz val="12"/>
        <color rgb="FF684D00"/>
        <rFont val="Calibri"/>
        <family val="2"/>
        <scheme val="minor"/>
      </rPr>
      <t>(ff7 / Bi)</t>
    </r>
  </si>
  <si>
    <t>ff.12</t>
  </si>
  <si>
    <t>ff.8</t>
  </si>
  <si>
    <r>
      <t xml:space="preserve">ff.7 </t>
    </r>
    <r>
      <rPr>
        <sz val="12"/>
        <color theme="4" tint="-0.249977111117893"/>
        <rFont val="Calibri"/>
        <family val="2"/>
        <scheme val="minor"/>
      </rPr>
      <t>(ff9 / Bii)</t>
    </r>
  </si>
  <si>
    <r>
      <t xml:space="preserve">ff.8 </t>
    </r>
    <r>
      <rPr>
        <sz val="12"/>
        <color theme="4" tint="-0.249977111117893"/>
        <rFont val="Calibri"/>
        <family val="2"/>
        <scheme val="minor"/>
      </rPr>
      <t>(ff10 / Bii.i)</t>
    </r>
  </si>
  <si>
    <r>
      <t xml:space="preserve">ff.9 &amp; 10 </t>
    </r>
    <r>
      <rPr>
        <sz val="11"/>
        <color rgb="FF6B0F81"/>
        <rFont val="Calibri"/>
        <family val="2"/>
        <scheme val="minor"/>
      </rPr>
      <t>(ff11 &amp; 12 / Biii &amp; Biii.i)</t>
    </r>
  </si>
  <si>
    <r>
      <t xml:space="preserve">ff.12 </t>
    </r>
    <r>
      <rPr>
        <sz val="12"/>
        <color rgb="FF684D00"/>
        <rFont val="Calibri"/>
        <family val="2"/>
        <scheme val="minor"/>
      </rPr>
      <t>(ff8 / Bi.i)</t>
    </r>
  </si>
  <si>
    <t>Disc stale seedbed late August 50mm.
Drill (direct) mid Oct 32mm</t>
  </si>
  <si>
    <t>ff.9, ff.10</t>
  </si>
  <si>
    <t>ff.11</t>
  </si>
  <si>
    <r>
      <rPr>
        <b/>
        <sz val="11"/>
        <color theme="9" tint="-0.499984740745262"/>
        <rFont val="Calibri"/>
        <family val="2"/>
        <scheme val="minor"/>
      </rPr>
      <t xml:space="preserve">1. </t>
    </r>
    <r>
      <rPr>
        <sz val="11"/>
        <color theme="9" tint="-0.499984740745262"/>
        <rFont val="Calibri"/>
        <family val="2"/>
        <scheme val="minor"/>
      </rPr>
      <t>We assume that year -1 had an inversion tillage operation. NB I didn't specify this to farmers so can't assume this.</t>
    </r>
  </si>
  <si>
    <t>ff.1, ff.2</t>
  </si>
  <si>
    <r>
      <t xml:space="preserve">ff.1 &amp; ff.2 </t>
    </r>
    <r>
      <rPr>
        <sz val="12"/>
        <color theme="4" tint="-0.249977111117893"/>
        <rFont val="Calibri"/>
        <family val="2"/>
        <scheme val="minor"/>
      </rPr>
      <t>(ff.1 &amp; ff.4 / Aii &amp; Aii.i)</t>
    </r>
  </si>
  <si>
    <r>
      <t xml:space="preserve">ff.3 </t>
    </r>
    <r>
      <rPr>
        <sz val="12"/>
        <color rgb="FF6B0F81"/>
        <rFont val="Calibri"/>
        <family val="2"/>
        <scheme val="minor"/>
      </rPr>
      <t>(ff.7 &amp; Aiii)</t>
    </r>
  </si>
  <si>
    <r>
      <t xml:space="preserve">ff.4 </t>
    </r>
    <r>
      <rPr>
        <sz val="12"/>
        <color rgb="FF6B0F81"/>
        <rFont val="Calibri"/>
        <family val="2"/>
        <scheme val="minor"/>
      </rPr>
      <t>(ff.10 &amp; Aiii.i)</t>
    </r>
  </si>
  <si>
    <r>
      <t xml:space="preserve">ff.5 </t>
    </r>
    <r>
      <rPr>
        <sz val="12"/>
        <color rgb="FF684D00"/>
        <rFont val="Calibri"/>
        <family val="2"/>
        <scheme val="minor"/>
      </rPr>
      <t>(ff.13 &amp; Ai)</t>
    </r>
  </si>
  <si>
    <r>
      <t xml:space="preserve">ff.6 </t>
    </r>
    <r>
      <rPr>
        <sz val="12"/>
        <color rgb="FF684D00"/>
        <rFont val="Calibri"/>
        <family val="2"/>
        <scheme val="minor"/>
      </rPr>
      <t>(ff.16 &amp; Ai.i)</t>
    </r>
  </si>
  <si>
    <t>ff.3</t>
  </si>
  <si>
    <t>ff.4</t>
  </si>
  <si>
    <t>ff.5</t>
  </si>
  <si>
    <t>ff.6</t>
  </si>
  <si>
    <t>1. Glyphosate 360, 2 l/ha, in months 1-12
2. Glyphosate 360, 2 l/ha, in months 1-12
3. Glyphosate 360, 2 l/ha, in months 12-18
4. Glyphosate 360, 2 l/ha,, in months 12-18
5. Patch spray with glyphosate 360, 2 l/ha - so make this 0.2l/ha to account for patch spraying</t>
  </si>
  <si>
    <t xml:space="preserve">disc stale seedbed.
No-till / direct drilled. </t>
  </si>
  <si>
    <t>direct drill into previous crop stubble - no-till / direct drilled.</t>
  </si>
  <si>
    <t>disc stale seedbed.
No-till / direct drilled.</t>
  </si>
  <si>
    <t>non-inversion (light cultivation)</t>
  </si>
  <si>
    <t>spring linseed (use spring OSR as a proxy in DSSAT)</t>
  </si>
  <si>
    <r>
      <t xml:space="preserve">late March / early April
</t>
    </r>
    <r>
      <rPr>
        <sz val="8"/>
        <color theme="1"/>
        <rFont val="Calibri"/>
        <family val="2"/>
        <scheme val="minor"/>
      </rPr>
      <t>(ECOMOD = April)</t>
    </r>
  </si>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</sst>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79" x14ac:knownFonts="1">
    <font>
      <sz val="11"/>
      <color theme="1"/>
      <name val="Calibri"/>
      <family val="2"/>
      <scheme val="minor"/>
    </font>
    <font>
      <sz val="11"/>
      <color rgb="FFFF0000"/>
      <name val="Calibri"/>
      <family val="2"/>
      <scheme val="minor"/>
    </font>
    <font>
      <b/>
      <sz val="11"/>
      <color theme="1"/>
      <name val="Calibri"/>
      <family val="2"/>
      <scheme val="minor"/>
    </font>
    <font>
      <sz val="11"/>
      <color theme="0"/>
      <name val="Calibri"/>
      <family val="2"/>
      <scheme val="minor"/>
    </font>
    <font>
      <sz val="9"/>
      <color indexed="81"/>
      <name val="Tahoma"/>
      <family val="2"/>
    </font>
    <font>
      <sz val="11"/>
      <name val="Calibri"/>
      <family val="2"/>
      <scheme val="minor"/>
    </font>
    <font>
      <b/>
      <sz val="10"/>
      <color theme="1"/>
      <name val="Calibri"/>
      <family val="2"/>
      <scheme val="minor"/>
    </font>
    <font>
      <sz val="10"/>
      <color theme="1"/>
      <name val="Calibri"/>
      <family val="2"/>
      <scheme val="minor"/>
    </font>
    <font>
      <sz val="10"/>
      <color rgb="FFFF0000"/>
      <name val="Calibri"/>
      <family val="2"/>
      <scheme val="minor"/>
    </font>
    <font>
      <sz val="10"/>
      <color theme="0" tint="-0.499984740745262"/>
      <name val="Calibri"/>
      <family val="2"/>
      <scheme val="minor"/>
    </font>
    <font>
      <sz val="10"/>
      <name val="Calibri"/>
      <family val="2"/>
      <scheme val="minor"/>
    </font>
    <font>
      <vertAlign val="superscript"/>
      <sz val="10"/>
      <color theme="1"/>
      <name val="Calibri"/>
      <family val="2"/>
      <scheme val="minor"/>
    </font>
    <font>
      <sz val="20"/>
      <color theme="1"/>
      <name val="Calibri"/>
      <family val="2"/>
      <scheme val="minor"/>
    </font>
    <font>
      <b/>
      <sz val="11"/>
      <color rgb="FF684D00"/>
      <name val="Calibri"/>
      <family val="2"/>
      <scheme val="minor"/>
    </font>
    <font>
      <sz val="20"/>
      <color theme="0"/>
      <name val="Calibri"/>
      <family val="2"/>
      <scheme val="minor"/>
    </font>
    <font>
      <sz val="10"/>
      <color theme="0"/>
      <name val="Calibri"/>
      <family val="2"/>
      <scheme val="minor"/>
    </font>
    <font>
      <u/>
      <sz val="11"/>
      <color theme="10"/>
      <name val="Calibri"/>
      <family val="2"/>
      <scheme val="minor"/>
    </font>
    <font>
      <b/>
      <sz val="14"/>
      <name val="Calibri"/>
      <family val="2"/>
      <scheme val="minor"/>
    </font>
    <font>
      <u/>
      <sz val="11"/>
      <color theme="0"/>
      <name val="Calibri"/>
      <family val="2"/>
      <scheme val="minor"/>
    </font>
    <font>
      <b/>
      <sz val="14"/>
      <color rgb="FFFF0000"/>
      <name val="Calibri"/>
      <family val="2"/>
      <scheme val="minor"/>
    </font>
    <font>
      <b/>
      <sz val="14"/>
      <color rgb="FFE97117"/>
      <name val="Calibri"/>
      <family val="2"/>
      <scheme val="minor"/>
    </font>
    <font>
      <b/>
      <sz val="10"/>
      <color rgb="FFFF0000"/>
      <name val="Calibri"/>
      <family val="2"/>
      <scheme val="minor"/>
    </font>
    <font>
      <b/>
      <sz val="9"/>
      <color indexed="81"/>
      <name val="Tahoma"/>
      <family val="2"/>
    </font>
    <font>
      <b/>
      <sz val="14"/>
      <color theme="9" tint="-0.249977111117893"/>
      <name val="Calibri"/>
      <family val="2"/>
      <scheme val="minor"/>
    </font>
    <font>
      <b/>
      <sz val="10"/>
      <color rgb="FFE97117"/>
      <name val="Calibri"/>
      <family val="2"/>
      <scheme val="minor"/>
    </font>
    <font>
      <sz val="10"/>
      <color rgb="FFFFF8E5"/>
      <name val="Calibri"/>
      <family val="2"/>
      <scheme val="minor"/>
    </font>
    <font>
      <sz val="10"/>
      <color rgb="FFF9E9FD"/>
      <name val="Calibri"/>
      <family val="2"/>
      <scheme val="minor"/>
    </font>
    <font>
      <sz val="10"/>
      <color theme="4" tint="0.79998168889431442"/>
      <name val="Calibri"/>
      <family val="2"/>
      <scheme val="minor"/>
    </font>
    <font>
      <b/>
      <sz val="10"/>
      <color rgb="FF00B050"/>
      <name val="Calibri"/>
      <family val="2"/>
      <scheme val="minor"/>
    </font>
    <font>
      <sz val="10"/>
      <color rgb="FFEEBDF9"/>
      <name val="Calibri"/>
      <family val="2"/>
      <scheme val="minor"/>
    </font>
    <font>
      <b/>
      <sz val="10"/>
      <name val="Calibri"/>
      <family val="2"/>
      <scheme val="minor"/>
    </font>
    <font>
      <sz val="10"/>
      <color theme="7" tint="-0.249977111117893"/>
      <name val="Calibri"/>
      <family val="2"/>
      <scheme val="minor"/>
    </font>
    <font>
      <sz val="10"/>
      <color theme="8" tint="-0.249977111117893"/>
      <name val="Calibri"/>
      <family val="2"/>
      <scheme val="minor"/>
    </font>
    <font>
      <sz val="10"/>
      <color theme="7" tint="0.79998168889431442"/>
      <name val="Calibri"/>
      <family val="2"/>
      <scheme val="minor"/>
    </font>
    <font>
      <sz val="10"/>
      <color theme="8"/>
      <name val="Calibri"/>
      <family val="2"/>
      <scheme val="minor"/>
    </font>
    <font>
      <sz val="10"/>
      <color theme="0" tint="-0.34998626667073579"/>
      <name val="Calibri"/>
      <family val="2"/>
      <scheme val="minor"/>
    </font>
    <font>
      <sz val="11"/>
      <color rgb="FF0070C0"/>
      <name val="Calibri"/>
      <family val="2"/>
      <scheme val="minor"/>
    </font>
    <font>
      <sz val="11"/>
      <color theme="0" tint="-0.499984740745262"/>
      <name val="Calibri"/>
      <family val="2"/>
      <scheme val="minor"/>
    </font>
    <font>
      <sz val="11"/>
      <color rgb="FFFF6600"/>
      <name val="Calibri"/>
      <family val="2"/>
      <scheme val="minor"/>
    </font>
    <font>
      <sz val="11"/>
      <color rgb="FF00B050"/>
      <name val="Calibri"/>
      <family val="2"/>
      <scheme val="minor"/>
    </font>
    <font>
      <sz val="11"/>
      <color theme="7" tint="-0.499984740745262"/>
      <name val="Calibri"/>
      <family val="2"/>
      <scheme val="minor"/>
    </font>
    <font>
      <strike/>
      <sz val="11"/>
      <color theme="7" tint="-0.499984740745262"/>
      <name val="Calibri"/>
      <family val="2"/>
      <scheme val="minor"/>
    </font>
    <font>
      <strike/>
      <sz val="11"/>
      <color theme="0" tint="-0.499984740745262"/>
      <name val="Calibri"/>
      <family val="2"/>
      <scheme val="minor"/>
    </font>
    <font>
      <sz val="11"/>
      <color theme="5" tint="-0.249977111117893"/>
      <name val="Calibri"/>
      <family val="2"/>
      <scheme val="minor"/>
    </font>
    <font>
      <sz val="11"/>
      <color theme="9"/>
      <name val="Calibri"/>
      <family val="2"/>
      <scheme val="minor"/>
    </font>
    <font>
      <b/>
      <sz val="12"/>
      <color rgb="FF684D00"/>
      <name val="Calibri"/>
      <family val="2"/>
      <scheme val="minor"/>
    </font>
    <font>
      <sz val="11"/>
      <color rgb="FF684D00"/>
      <name val="Calibri"/>
      <family val="2"/>
      <scheme val="minor"/>
    </font>
    <font>
      <sz val="11"/>
      <color theme="4" tint="-0.249977111117893"/>
      <name val="Calibri"/>
      <family val="2"/>
      <scheme val="minor"/>
    </font>
    <font>
      <b/>
      <sz val="12"/>
      <color theme="4" tint="-0.249977111117893"/>
      <name val="Calibri"/>
      <family val="2"/>
      <scheme val="minor"/>
    </font>
    <font>
      <b/>
      <sz val="12"/>
      <color rgb="FF6B0F81"/>
      <name val="Calibri"/>
      <family val="2"/>
      <scheme val="minor"/>
    </font>
    <font>
      <sz val="11"/>
      <color rgb="FF6B0F81"/>
      <name val="Calibri"/>
      <family val="2"/>
      <scheme val="minor"/>
    </font>
    <font>
      <b/>
      <sz val="11"/>
      <color rgb="FF6B0F81"/>
      <name val="Calibri"/>
      <family val="2"/>
      <scheme val="minor"/>
    </font>
    <font>
      <b/>
      <sz val="11"/>
      <color theme="4" tint="-0.249977111117893"/>
      <name val="Calibri"/>
      <family val="2"/>
      <scheme val="minor"/>
    </font>
    <font>
      <vertAlign val="superscript"/>
      <sz val="11"/>
      <color theme="1"/>
      <name val="Calibri"/>
      <family val="2"/>
      <scheme val="minor"/>
    </font>
    <font>
      <b/>
      <sz val="11"/>
      <color theme="9" tint="-0.499984740745262"/>
      <name val="Calibri"/>
      <family val="2"/>
      <scheme val="minor"/>
    </font>
    <font>
      <sz val="11"/>
      <color theme="9" tint="-0.499984740745262"/>
      <name val="Calibri"/>
      <family val="2"/>
      <scheme val="minor"/>
    </font>
    <font>
      <i/>
      <sz val="11"/>
      <color theme="1"/>
      <name val="Calibri"/>
      <family val="2"/>
      <scheme val="minor"/>
    </font>
    <font>
      <u/>
      <sz val="11"/>
      <color rgb="FF0070C0"/>
      <name val="Calibri"/>
      <family val="2"/>
      <scheme val="minor"/>
    </font>
    <font>
      <b/>
      <sz val="12"/>
      <color rgb="FFB1D3F1"/>
      <name val="Roboto"/>
    </font>
    <font>
      <sz val="9"/>
      <color rgb="FF333333"/>
      <name val="Roboto"/>
    </font>
    <font>
      <b/>
      <sz val="12"/>
      <color rgb="FFC02080"/>
      <name val="Roboto"/>
    </font>
    <font>
      <b/>
      <sz val="12"/>
      <color rgb="FF0096D6"/>
      <name val="Roboto"/>
    </font>
    <font>
      <b/>
      <sz val="12"/>
      <color rgb="FF8A8783"/>
      <name val="Roboto"/>
    </font>
    <font>
      <b/>
      <sz val="18"/>
      <color rgb="FF333333"/>
      <name val="Roboto"/>
    </font>
    <font>
      <b/>
      <sz val="10"/>
      <color rgb="FF333333"/>
      <name val="Roboto"/>
    </font>
    <font>
      <sz val="11"/>
      <color theme="0" tint="-0.249977111117893"/>
      <name val="Calibri"/>
      <family val="2"/>
      <scheme val="minor"/>
    </font>
    <font>
      <sz val="10"/>
      <color theme="0" tint="-0.249977111117893"/>
      <name val="Calibri"/>
      <family val="2"/>
      <scheme val="minor"/>
    </font>
    <font>
      <sz val="11"/>
      <color theme="1"/>
      <name val="Calibri"/>
      <family val="2"/>
    </font>
    <font>
      <sz val="11"/>
      <color theme="0" tint="-0.34998626667073579"/>
      <name val="Calibri"/>
      <family val="2"/>
      <scheme val="minor"/>
    </font>
    <font>
      <strike/>
      <sz val="10"/>
      <name val="Calibri"/>
      <family val="2"/>
      <scheme val="minor"/>
    </font>
    <font>
      <sz val="8"/>
      <color theme="1"/>
      <name val="Calibri"/>
      <family val="2"/>
      <scheme val="minor"/>
    </font>
    <font>
      <i/>
      <sz val="11"/>
      <color theme="9" tint="-0.499984740745262"/>
      <name val="Calibri"/>
      <family val="2"/>
      <scheme val="minor"/>
    </font>
    <font>
      <sz val="12"/>
      <color theme="0"/>
      <name val="Abadi Extra Light"/>
      <family val="2"/>
    </font>
    <font>
      <sz val="12"/>
      <color theme="0"/>
      <name val="Calibri"/>
      <family val="2"/>
      <scheme val="minor"/>
    </font>
    <font>
      <b/>
      <sz val="11"/>
      <color theme="0"/>
      <name val="Abadi Extra Light"/>
      <family val="2"/>
    </font>
    <font>
      <sz val="11"/>
      <color theme="0"/>
      <name val="Abadi Extra Light"/>
      <family val="2"/>
    </font>
    <font>
      <sz val="12"/>
      <color theme="4" tint="-0.249977111117893"/>
      <name val="Calibri"/>
      <family val="2"/>
      <scheme val="minor"/>
    </font>
    <font>
      <sz val="12"/>
      <color rgb="FF6B0F81"/>
      <name val="Calibri"/>
      <family val="2"/>
      <scheme val="minor"/>
    </font>
    <font>
      <sz val="12"/>
      <color rgb="FF684D00"/>
      <name val="Calibri"/>
      <family val="2"/>
      <scheme val="minor"/>
    </font>
  </fonts>
  <fills count="25">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rgb="FF604700"/>
        <bgColor indexed="64"/>
      </patternFill>
    </fill>
    <fill>
      <patternFill patternType="solid">
        <fgColor rgb="FF6B0F81"/>
        <bgColor indexed="64"/>
      </patternFill>
    </fill>
    <fill>
      <patternFill patternType="solid">
        <fgColor theme="4" tint="-0.249977111117893"/>
        <bgColor indexed="64"/>
      </patternFill>
    </fill>
    <fill>
      <patternFill patternType="solid">
        <fgColor rgb="FFF9E9FD"/>
        <bgColor indexed="64"/>
      </patternFill>
    </fill>
    <fill>
      <patternFill patternType="solid">
        <fgColor rgb="FF684D00"/>
        <bgColor indexed="64"/>
      </patternFill>
    </fill>
    <fill>
      <patternFill patternType="solid">
        <fgColor rgb="FFFFF8E5"/>
        <bgColor indexed="64"/>
      </patternFill>
    </fill>
    <fill>
      <patternFill patternType="solid">
        <fgColor rgb="FFFFFF00"/>
        <bgColor indexed="64"/>
      </patternFill>
    </fill>
    <fill>
      <patternFill patternType="solid">
        <fgColor rgb="FFFF0000"/>
        <bgColor indexed="64"/>
      </patternFill>
    </fill>
    <fill>
      <patternFill patternType="solid">
        <fgColor rgb="FF996633"/>
        <bgColor indexed="64"/>
      </patternFill>
    </fill>
    <fill>
      <patternFill patternType="solid">
        <fgColor theme="8" tint="-0.249977111117893"/>
        <bgColor indexed="64"/>
      </patternFill>
    </fill>
    <fill>
      <patternFill patternType="solid">
        <fgColor rgb="FF7030A0"/>
        <bgColor indexed="64"/>
      </patternFill>
    </fill>
    <fill>
      <patternFill patternType="solid">
        <fgColor rgb="FFFF6600"/>
        <bgColor indexed="64"/>
      </patternFill>
    </fill>
    <fill>
      <patternFill patternType="solid">
        <fgColor rgb="FF00B050"/>
        <bgColor indexed="64"/>
      </patternFill>
    </fill>
    <fill>
      <patternFill patternType="solid">
        <fgColor theme="9" tint="0.79998168889431442"/>
        <bgColor indexed="64"/>
      </patternFill>
    </fill>
    <fill>
      <patternFill patternType="solid">
        <fgColor rgb="FFBFDBAD"/>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rgb="FF0070C0"/>
        <bgColor indexed="64"/>
      </patternFill>
    </fill>
    <fill>
      <patternFill patternType="solid">
        <fgColor theme="5" tint="0.59999389629810485"/>
        <bgColor indexed="64"/>
      </patternFill>
    </fill>
    <fill>
      <patternFill patternType="solid">
        <fgColor theme="9" tint="-0.249977111117893"/>
        <bgColor indexed="64"/>
      </patternFill>
    </fill>
  </fills>
  <borders count="35">
    <border>
      <left/>
      <right/>
      <top/>
      <bottom/>
      <diagonal/>
    </border>
    <border>
      <left/>
      <right style="thick">
        <color rgb="FF684D00"/>
      </right>
      <top style="thick">
        <color rgb="FF684D00"/>
      </top>
      <bottom/>
      <diagonal/>
    </border>
    <border>
      <left/>
      <right style="thick">
        <color rgb="FF684D00"/>
      </right>
      <top/>
      <bottom/>
      <diagonal/>
    </border>
    <border>
      <left/>
      <right style="thick">
        <color rgb="FF6B0F81"/>
      </right>
      <top style="thick">
        <color rgb="FF6B0F81"/>
      </top>
      <bottom/>
      <diagonal/>
    </border>
    <border>
      <left/>
      <right style="thick">
        <color rgb="FF6B0F81"/>
      </right>
      <top/>
      <bottom/>
      <diagonal/>
    </border>
    <border>
      <left/>
      <right style="thick">
        <color theme="4" tint="-0.24994659260841701"/>
      </right>
      <top style="thick">
        <color theme="4" tint="-0.24994659260841701"/>
      </top>
      <bottom/>
      <diagonal/>
    </border>
    <border>
      <left/>
      <right style="thick">
        <color theme="4" tint="-0.24994659260841701"/>
      </right>
      <top/>
      <bottom/>
      <diagonal/>
    </border>
    <border>
      <left style="thick">
        <color theme="4" tint="-0.24994659260841701"/>
      </left>
      <right/>
      <top style="thick">
        <color theme="4" tint="-0.24994659260841701"/>
      </top>
      <bottom/>
      <diagonal/>
    </border>
    <border>
      <left/>
      <right/>
      <top style="thick">
        <color theme="4" tint="-0.24994659260841701"/>
      </top>
      <bottom/>
      <diagonal/>
    </border>
    <border>
      <left style="thick">
        <color theme="4" tint="-0.24994659260841701"/>
      </left>
      <right/>
      <top/>
      <bottom style="thick">
        <color theme="4" tint="-0.24994659260841701"/>
      </bottom>
      <diagonal/>
    </border>
    <border>
      <left/>
      <right/>
      <top/>
      <bottom style="thick">
        <color theme="4" tint="-0.24994659260841701"/>
      </bottom>
      <diagonal/>
    </border>
    <border>
      <left style="thick">
        <color theme="4" tint="-0.24994659260841701"/>
      </left>
      <right/>
      <top/>
      <bottom style="thin">
        <color theme="4" tint="-0.24994659260841701"/>
      </bottom>
      <diagonal/>
    </border>
    <border>
      <left/>
      <right/>
      <top/>
      <bottom style="thin">
        <color theme="4" tint="-0.24994659260841701"/>
      </bottom>
      <diagonal/>
    </border>
    <border>
      <left style="thick">
        <color rgb="FF6B0F81"/>
      </left>
      <right/>
      <top style="thick">
        <color rgb="FF6B0F81"/>
      </top>
      <bottom/>
      <diagonal/>
    </border>
    <border>
      <left/>
      <right/>
      <top style="thick">
        <color rgb="FF6B0F81"/>
      </top>
      <bottom/>
      <diagonal/>
    </border>
    <border>
      <left style="thick">
        <color rgb="FF6B0F81"/>
      </left>
      <right/>
      <top/>
      <bottom style="thin">
        <color rgb="FF6B0F81"/>
      </bottom>
      <diagonal/>
    </border>
    <border>
      <left/>
      <right/>
      <top/>
      <bottom style="thin">
        <color rgb="FF6B0F81"/>
      </bottom>
      <diagonal/>
    </border>
    <border>
      <left style="thick">
        <color rgb="FF6B0F81"/>
      </left>
      <right/>
      <top/>
      <bottom style="thick">
        <color rgb="FF6B0F81"/>
      </bottom>
      <diagonal/>
    </border>
    <border>
      <left/>
      <right/>
      <top/>
      <bottom style="thick">
        <color rgb="FF6B0F81"/>
      </bottom>
      <diagonal/>
    </border>
    <border>
      <left style="thick">
        <color rgb="FF684D00"/>
      </left>
      <right/>
      <top style="thick">
        <color rgb="FF684D00"/>
      </top>
      <bottom/>
      <diagonal/>
    </border>
    <border>
      <left/>
      <right/>
      <top style="thick">
        <color rgb="FF684D00"/>
      </top>
      <bottom/>
      <diagonal/>
    </border>
    <border>
      <left style="thick">
        <color rgb="FF684D00"/>
      </left>
      <right/>
      <top/>
      <bottom style="thin">
        <color rgb="FF684D00"/>
      </bottom>
      <diagonal/>
    </border>
    <border>
      <left/>
      <right/>
      <top/>
      <bottom style="thin">
        <color rgb="FF684D00"/>
      </bottom>
      <diagonal/>
    </border>
    <border>
      <left style="thick">
        <color rgb="FF684D00"/>
      </left>
      <right/>
      <top/>
      <bottom style="thick">
        <color rgb="FF684D00"/>
      </bottom>
      <diagonal/>
    </border>
    <border>
      <left/>
      <right/>
      <top/>
      <bottom style="thick">
        <color rgb="FF684D00"/>
      </bottom>
      <diagonal/>
    </border>
    <border>
      <left/>
      <right style="thick">
        <color rgb="FF684D00"/>
      </right>
      <top/>
      <bottom style="thick">
        <color rgb="FF684D00"/>
      </bottom>
      <diagonal/>
    </border>
    <border>
      <left/>
      <right style="thick">
        <color rgb="FF6B0F81"/>
      </right>
      <top/>
      <bottom style="thick">
        <color rgb="FF6B0F81"/>
      </bottom>
      <diagonal/>
    </border>
    <border>
      <left/>
      <right style="thick">
        <color theme="4" tint="-0.24994659260841701"/>
      </right>
      <top/>
      <bottom style="thick">
        <color theme="4" tint="-0.24994659260841701"/>
      </bottom>
      <diagonal/>
    </border>
    <border>
      <left/>
      <right/>
      <top/>
      <bottom style="thin">
        <color indexed="64"/>
      </bottom>
      <diagonal/>
    </border>
    <border>
      <left/>
      <right/>
      <top/>
      <bottom style="medium">
        <color indexed="64"/>
      </bottom>
      <diagonal/>
    </border>
    <border>
      <left/>
      <right/>
      <top/>
      <bottom style="dotted">
        <color auto="1"/>
      </bottom>
      <diagonal/>
    </border>
    <border>
      <left/>
      <right/>
      <top/>
      <bottom style="thick">
        <color theme="8" tint="-0.499984740745262"/>
      </bottom>
      <diagonal/>
    </border>
    <border>
      <left/>
      <right/>
      <top style="thick">
        <color rgb="FF7030A0"/>
      </top>
      <bottom/>
      <diagonal/>
    </border>
    <border>
      <left/>
      <right/>
      <top/>
      <bottom style="thin">
        <color rgb="FF7030A0"/>
      </bottom>
      <diagonal/>
    </border>
    <border>
      <left/>
      <right/>
      <top/>
      <bottom style="thick">
        <color rgb="FF7030A0"/>
      </bottom>
      <diagonal/>
    </border>
  </borders>
  <cellStyleXfs count="2">
    <xf numFmtId="0" fontId="0" fillId="0" borderId="0"/>
    <xf numFmtId="0" fontId="16" fillId="0" borderId="0" applyNumberFormat="0" applyFill="0" applyBorder="0" applyAlignment="0" applyProtection="0"/>
  </cellStyleXfs>
  <cellXfs count="367">
    <xf numFmtId="0" fontId="0" fillId="0" borderId="0" xfId="0"/>
    <xf numFmtId="0" fontId="7" fillId="0" borderId="0" xfId="0" applyFont="1" applyAlignment="1">
      <alignment vertical="top"/>
    </xf>
    <xf numFmtId="0" fontId="7" fillId="0" borderId="0" xfId="0" applyFont="1" applyAlignment="1">
      <alignment vertical="top" wrapText="1"/>
    </xf>
    <xf numFmtId="0" fontId="6" fillId="0" borderId="0" xfId="0" applyFont="1" applyAlignment="1">
      <alignment vertical="top" wrapText="1"/>
    </xf>
    <xf numFmtId="0" fontId="9" fillId="0" borderId="0" xfId="0" applyFont="1" applyAlignment="1">
      <alignment vertical="top"/>
    </xf>
    <xf numFmtId="0" fontId="7" fillId="0" borderId="0" xfId="0" applyFont="1"/>
    <xf numFmtId="0" fontId="0" fillId="0" borderId="0" xfId="0" applyAlignment="1">
      <alignment horizontal="center"/>
    </xf>
    <xf numFmtId="0" fontId="7" fillId="0" borderId="0" xfId="0" applyFont="1" applyAlignment="1">
      <alignment horizontal="center" vertical="top"/>
    </xf>
    <xf numFmtId="0" fontId="0" fillId="0" borderId="0" xfId="0" applyAlignment="1">
      <alignment horizontal="left"/>
    </xf>
    <xf numFmtId="0" fontId="7" fillId="0" borderId="0" xfId="0" applyFont="1" applyAlignment="1">
      <alignment horizontal="left" vertical="top" wrapText="1"/>
    </xf>
    <xf numFmtId="0" fontId="7" fillId="2" borderId="0" xfId="0" applyFont="1" applyFill="1" applyAlignment="1">
      <alignment vertical="top" wrapText="1"/>
    </xf>
    <xf numFmtId="0" fontId="7" fillId="2" borderId="0" xfId="0" applyFont="1" applyFill="1" applyAlignment="1">
      <alignment horizontal="center" vertical="top"/>
    </xf>
    <xf numFmtId="0" fontId="7" fillId="2" borderId="0" xfId="0" applyFont="1" applyFill="1" applyAlignment="1">
      <alignment horizontal="left" vertical="top" wrapText="1"/>
    </xf>
    <xf numFmtId="0" fontId="10" fillId="0" borderId="0" xfId="0" applyFont="1" applyAlignment="1">
      <alignment vertical="top"/>
    </xf>
    <xf numFmtId="0" fontId="16" fillId="0" borderId="0" xfId="1" applyAlignment="1">
      <alignment horizontal="center" vertical="top" wrapText="1"/>
    </xf>
    <xf numFmtId="0" fontId="7" fillId="3" borderId="0" xfId="0" applyFont="1" applyFill="1" applyAlignment="1">
      <alignment vertical="top" wrapText="1"/>
    </xf>
    <xf numFmtId="0" fontId="7" fillId="3" borderId="0" xfId="0" quotePrefix="1" applyFont="1" applyFill="1" applyAlignment="1">
      <alignment horizontal="center" vertical="top"/>
    </xf>
    <xf numFmtId="0" fontId="7" fillId="3" borderId="0" xfId="0" applyFont="1" applyFill="1" applyAlignment="1">
      <alignment horizontal="left" vertical="top" wrapText="1"/>
    </xf>
    <xf numFmtId="0" fontId="7" fillId="3" borderId="0" xfId="0" applyFont="1" applyFill="1" applyAlignment="1">
      <alignment horizontal="center" vertical="top"/>
    </xf>
    <xf numFmtId="0" fontId="7" fillId="0" borderId="8" xfId="0" applyFont="1" applyBorder="1"/>
    <xf numFmtId="0" fontId="7" fillId="0" borderId="8" xfId="0" applyFont="1" applyBorder="1" applyAlignment="1">
      <alignment horizontal="center" wrapText="1"/>
    </xf>
    <xf numFmtId="0" fontId="7" fillId="0" borderId="8" xfId="0" applyFont="1" applyBorder="1" applyAlignment="1">
      <alignment horizontal="left" wrapText="1"/>
    </xf>
    <xf numFmtId="0" fontId="7" fillId="0" borderId="8" xfId="0" applyFont="1" applyBorder="1" applyAlignment="1">
      <alignment wrapText="1"/>
    </xf>
    <xf numFmtId="0" fontId="10" fillId="0" borderId="10" xfId="0" applyFont="1" applyBorder="1" applyAlignment="1">
      <alignment vertical="top" wrapText="1"/>
    </xf>
    <xf numFmtId="0" fontId="7" fillId="0" borderId="10" xfId="0" applyFont="1" applyBorder="1" applyAlignment="1">
      <alignment vertical="top" wrapText="1"/>
    </xf>
    <xf numFmtId="0" fontId="10" fillId="0" borderId="10" xfId="0" applyFont="1" applyBorder="1" applyAlignment="1">
      <alignment horizontal="center" vertical="top"/>
    </xf>
    <xf numFmtId="0" fontId="10" fillId="0" borderId="10" xfId="0" applyFont="1" applyBorder="1" applyAlignment="1">
      <alignment horizontal="left" vertical="top" wrapText="1"/>
    </xf>
    <xf numFmtId="0" fontId="9" fillId="0" borderId="10" xfId="0" applyFont="1" applyBorder="1" applyAlignment="1">
      <alignment horizontal="left" vertical="top" wrapText="1"/>
    </xf>
    <xf numFmtId="0" fontId="7" fillId="0" borderId="12" xfId="0" applyFont="1" applyBorder="1" applyAlignment="1">
      <alignment vertical="top"/>
    </xf>
    <xf numFmtId="0" fontId="7" fillId="0" borderId="12" xfId="0" applyFont="1" applyBorder="1" applyAlignment="1">
      <alignment horizontal="center" vertical="top" wrapText="1"/>
    </xf>
    <xf numFmtId="0" fontId="7" fillId="0" borderId="12" xfId="0" applyFont="1" applyBorder="1" applyAlignment="1">
      <alignment horizontal="left" vertical="top" wrapText="1"/>
    </xf>
    <xf numFmtId="0" fontId="7" fillId="0" borderId="12" xfId="0" applyFont="1" applyBorder="1" applyAlignment="1">
      <alignment vertical="top" wrapText="1"/>
    </xf>
    <xf numFmtId="0" fontId="7" fillId="0" borderId="7" xfId="0" applyFont="1" applyBorder="1" applyAlignment="1">
      <alignment horizontal="center"/>
    </xf>
    <xf numFmtId="0" fontId="7" fillId="0" borderId="11" xfId="0" applyFont="1" applyBorder="1" applyAlignment="1">
      <alignment horizontal="center" vertical="top"/>
    </xf>
    <xf numFmtId="0" fontId="10" fillId="0" borderId="9" xfId="0" applyFont="1" applyBorder="1" applyAlignment="1">
      <alignment horizontal="center" vertical="top"/>
    </xf>
    <xf numFmtId="0" fontId="13" fillId="0" borderId="0" xfId="0" applyFont="1" applyAlignment="1">
      <alignment horizontal="center"/>
    </xf>
    <xf numFmtId="0" fontId="2" fillId="0" borderId="0" xfId="0" applyFont="1" applyAlignment="1">
      <alignment horizontal="center"/>
    </xf>
    <xf numFmtId="0" fontId="7" fillId="0" borderId="13" xfId="0" applyFont="1" applyBorder="1" applyAlignment="1">
      <alignment horizontal="center"/>
    </xf>
    <xf numFmtId="0" fontId="7" fillId="0" borderId="14" xfId="0" applyFont="1" applyBorder="1"/>
    <xf numFmtId="0" fontId="7" fillId="0" borderId="14" xfId="0" applyFont="1" applyBorder="1" applyAlignment="1">
      <alignment horizontal="center" wrapText="1"/>
    </xf>
    <xf numFmtId="0" fontId="7" fillId="0" borderId="14" xfId="0" applyFont="1" applyBorder="1" applyAlignment="1">
      <alignment horizontal="left" wrapText="1"/>
    </xf>
    <xf numFmtId="0" fontId="7" fillId="0" borderId="14" xfId="0" applyFont="1" applyBorder="1" applyAlignment="1">
      <alignment wrapText="1"/>
    </xf>
    <xf numFmtId="0" fontId="7" fillId="0" borderId="15" xfId="0" applyFont="1" applyBorder="1" applyAlignment="1">
      <alignment horizontal="center" vertical="top"/>
    </xf>
    <xf numFmtId="0" fontId="7" fillId="0" borderId="16" xfId="0" applyFont="1" applyBorder="1" applyAlignment="1">
      <alignment vertical="top"/>
    </xf>
    <xf numFmtId="0" fontId="7" fillId="0" borderId="16" xfId="0" applyFont="1" applyBorder="1" applyAlignment="1">
      <alignment horizontal="center" vertical="top" wrapText="1"/>
    </xf>
    <xf numFmtId="0" fontId="7" fillId="0" borderId="16" xfId="0" applyFont="1" applyBorder="1" applyAlignment="1">
      <alignment horizontal="left" vertical="top" wrapText="1"/>
    </xf>
    <xf numFmtId="0" fontId="7" fillId="0" borderId="16" xfId="0" applyFont="1" applyBorder="1" applyAlignment="1">
      <alignment vertical="top" wrapText="1"/>
    </xf>
    <xf numFmtId="0" fontId="10" fillId="0" borderId="17" xfId="0" applyFont="1" applyBorder="1" applyAlignment="1">
      <alignment horizontal="center" vertical="top"/>
    </xf>
    <xf numFmtId="0" fontId="10" fillId="0" borderId="18" xfId="0" applyFont="1" applyBorder="1" applyAlignment="1">
      <alignment vertical="top" wrapText="1"/>
    </xf>
    <xf numFmtId="0" fontId="7" fillId="0" borderId="18" xfId="0" applyFont="1" applyBorder="1" applyAlignment="1">
      <alignment vertical="top" wrapText="1"/>
    </xf>
    <xf numFmtId="0" fontId="10" fillId="0" borderId="18" xfId="0" applyFont="1" applyBorder="1" applyAlignment="1">
      <alignment horizontal="center" vertical="top"/>
    </xf>
    <xf numFmtId="0" fontId="10" fillId="0" borderId="18" xfId="0" applyFont="1" applyBorder="1" applyAlignment="1">
      <alignment horizontal="left" vertical="top" wrapText="1"/>
    </xf>
    <xf numFmtId="0" fontId="7" fillId="7" borderId="0" xfId="0" applyFont="1" applyFill="1" applyAlignment="1">
      <alignment horizontal="center" vertical="top"/>
    </xf>
    <xf numFmtId="0" fontId="7" fillId="7" borderId="0" xfId="0" applyFont="1" applyFill="1" applyAlignment="1">
      <alignment vertical="top" wrapText="1"/>
    </xf>
    <xf numFmtId="0" fontId="7" fillId="7" borderId="0" xfId="0" quotePrefix="1" applyFont="1" applyFill="1" applyAlignment="1">
      <alignment horizontal="center" vertical="top"/>
    </xf>
    <xf numFmtId="0" fontId="7" fillId="7" borderId="0" xfId="0" applyFont="1" applyFill="1" applyAlignment="1">
      <alignment horizontal="left" vertical="top" wrapText="1"/>
    </xf>
    <xf numFmtId="0" fontId="7" fillId="7" borderId="0" xfId="0" quotePrefix="1" applyFont="1" applyFill="1" applyAlignment="1">
      <alignment horizontal="left" vertical="top" wrapText="1"/>
    </xf>
    <xf numFmtId="0" fontId="7" fillId="0" borderId="19" xfId="0" applyFont="1" applyBorder="1" applyAlignment="1">
      <alignment horizontal="center"/>
    </xf>
    <xf numFmtId="0" fontId="7" fillId="0" borderId="20" xfId="0" applyFont="1" applyBorder="1"/>
    <xf numFmtId="0" fontId="7" fillId="0" borderId="20" xfId="0" applyFont="1" applyBorder="1" applyAlignment="1">
      <alignment horizontal="center" wrapText="1"/>
    </xf>
    <xf numFmtId="0" fontId="7" fillId="0" borderId="20" xfId="0" applyFont="1" applyBorder="1" applyAlignment="1">
      <alignment horizontal="left" wrapText="1"/>
    </xf>
    <xf numFmtId="0" fontId="7" fillId="0" borderId="20" xfId="0" applyFont="1" applyBorder="1" applyAlignment="1">
      <alignment wrapText="1"/>
    </xf>
    <xf numFmtId="0" fontId="7" fillId="0" borderId="21" xfId="0" applyFont="1" applyBorder="1" applyAlignment="1">
      <alignment horizontal="center" vertical="top"/>
    </xf>
    <xf numFmtId="0" fontId="7" fillId="0" borderId="22" xfId="0" applyFont="1" applyBorder="1" applyAlignment="1">
      <alignment vertical="top"/>
    </xf>
    <xf numFmtId="0" fontId="7" fillId="0" borderId="22" xfId="0" applyFont="1" applyBorder="1" applyAlignment="1">
      <alignment horizontal="center" vertical="top" wrapText="1"/>
    </xf>
    <xf numFmtId="0" fontId="7" fillId="0" borderId="22" xfId="0" applyFont="1" applyBorder="1" applyAlignment="1">
      <alignment horizontal="left" vertical="top" wrapText="1"/>
    </xf>
    <xf numFmtId="0" fontId="7" fillId="0" borderId="22" xfId="0" applyFont="1" applyBorder="1" applyAlignment="1">
      <alignment vertical="top" wrapText="1"/>
    </xf>
    <xf numFmtId="0" fontId="9" fillId="0" borderId="23" xfId="0" applyFont="1" applyBorder="1" applyAlignment="1">
      <alignment horizontal="center" vertical="top"/>
    </xf>
    <xf numFmtId="0" fontId="9" fillId="0" borderId="24" xfId="0" applyFont="1" applyBorder="1" applyAlignment="1">
      <alignment vertical="top" wrapText="1"/>
    </xf>
    <xf numFmtId="0" fontId="9" fillId="0" borderId="24" xfId="0" applyFont="1" applyBorder="1" applyAlignment="1">
      <alignment horizontal="center" vertical="top"/>
    </xf>
    <xf numFmtId="0" fontId="9" fillId="0" borderId="24" xfId="0" applyFont="1" applyBorder="1" applyAlignment="1">
      <alignment horizontal="left" vertical="top" wrapText="1"/>
    </xf>
    <xf numFmtId="0" fontId="0" fillId="2" borderId="0" xfId="0" applyFill="1"/>
    <xf numFmtId="0" fontId="1" fillId="2" borderId="0" xfId="0" applyFont="1" applyFill="1"/>
    <xf numFmtId="0" fontId="1" fillId="2" borderId="0" xfId="0" applyFont="1" applyFill="1" applyAlignment="1">
      <alignment horizontal="center"/>
    </xf>
    <xf numFmtId="0" fontId="0" fillId="2" borderId="0" xfId="0" applyFill="1" applyAlignment="1">
      <alignment horizontal="center"/>
    </xf>
    <xf numFmtId="0" fontId="0" fillId="2" borderId="0" xfId="0" applyFill="1" applyAlignment="1">
      <alignment horizontal="left"/>
    </xf>
    <xf numFmtId="0" fontId="17" fillId="2" borderId="0" xfId="0" applyFont="1" applyFill="1" applyAlignment="1">
      <alignment horizontal="left"/>
    </xf>
    <xf numFmtId="0" fontId="19" fillId="2" borderId="0" xfId="0" applyFont="1" applyFill="1" applyAlignment="1">
      <alignment horizontal="left"/>
    </xf>
    <xf numFmtId="0" fontId="20" fillId="2" borderId="0" xfId="0" applyFont="1" applyFill="1" applyAlignment="1">
      <alignment horizontal="left"/>
    </xf>
    <xf numFmtId="0" fontId="7" fillId="3" borderId="0" xfId="0" quotePrefix="1" applyFont="1" applyFill="1" applyAlignment="1">
      <alignment horizontal="left" vertical="top" wrapText="1"/>
    </xf>
    <xf numFmtId="0" fontId="10" fillId="0" borderId="10" xfId="0" quotePrefix="1" applyFont="1" applyBorder="1" applyAlignment="1">
      <alignment horizontal="center" vertical="top"/>
    </xf>
    <xf numFmtId="0" fontId="9" fillId="0" borderId="17" xfId="0" applyFont="1" applyBorder="1" applyAlignment="1">
      <alignment horizontal="center" vertical="top"/>
    </xf>
    <xf numFmtId="0" fontId="9" fillId="0" borderId="18" xfId="0" applyFont="1" applyBorder="1" applyAlignment="1">
      <alignment vertical="top" wrapText="1"/>
    </xf>
    <xf numFmtId="0" fontId="9" fillId="0" borderId="18" xfId="0" applyFont="1" applyBorder="1" applyAlignment="1">
      <alignment horizontal="center" vertical="top"/>
    </xf>
    <xf numFmtId="0" fontId="9" fillId="0" borderId="18" xfId="0" applyFont="1" applyBorder="1" applyAlignment="1">
      <alignment horizontal="left" vertical="top" wrapText="1"/>
    </xf>
    <xf numFmtId="0" fontId="8" fillId="7" borderId="0" xfId="0" applyFont="1" applyFill="1" applyAlignment="1">
      <alignment horizontal="center" vertical="top"/>
    </xf>
    <xf numFmtId="0" fontId="10" fillId="0" borderId="23" xfId="0" applyFont="1" applyBorder="1" applyAlignment="1">
      <alignment horizontal="center" vertical="top"/>
    </xf>
    <xf numFmtId="0" fontId="10" fillId="0" borderId="24" xfId="0" applyFont="1" applyBorder="1" applyAlignment="1">
      <alignment vertical="top" wrapText="1"/>
    </xf>
    <xf numFmtId="0" fontId="10" fillId="0" borderId="24" xfId="0" applyFont="1" applyBorder="1" applyAlignment="1">
      <alignment horizontal="center" vertical="top"/>
    </xf>
    <xf numFmtId="0" fontId="10" fillId="0" borderId="24" xfId="0" applyFont="1" applyBorder="1" applyAlignment="1">
      <alignment horizontal="left" vertical="top" wrapText="1"/>
    </xf>
    <xf numFmtId="0" fontId="10" fillId="2" borderId="0" xfId="0" applyFont="1" applyFill="1" applyAlignment="1">
      <alignment horizontal="center" vertical="top"/>
    </xf>
    <xf numFmtId="0" fontId="7" fillId="0" borderId="0" xfId="0" quotePrefix="1" applyFont="1" applyAlignment="1">
      <alignment horizontal="left" vertical="top" wrapText="1"/>
    </xf>
    <xf numFmtId="0" fontId="7" fillId="0" borderId="0" xfId="0" quotePrefix="1" applyFont="1" applyAlignment="1">
      <alignment horizontal="center" vertical="top"/>
    </xf>
    <xf numFmtId="0" fontId="23" fillId="2" borderId="0" xfId="0" applyFont="1" applyFill="1" applyAlignment="1">
      <alignment horizontal="left"/>
    </xf>
    <xf numFmtId="0" fontId="9" fillId="0" borderId="9" xfId="0" applyFont="1" applyBorder="1" applyAlignment="1">
      <alignment horizontal="center" vertical="top"/>
    </xf>
    <xf numFmtId="0" fontId="9" fillId="0" borderId="10" xfId="0" applyFont="1" applyBorder="1" applyAlignment="1">
      <alignment vertical="top" wrapText="1"/>
    </xf>
    <xf numFmtId="0" fontId="9" fillId="0" borderId="10" xfId="0" applyFont="1" applyBorder="1" applyAlignment="1">
      <alignment horizontal="center" vertical="top"/>
    </xf>
    <xf numFmtId="0" fontId="9" fillId="0" borderId="10" xfId="0" quotePrefix="1" applyFont="1" applyBorder="1" applyAlignment="1">
      <alignment horizontal="center" vertical="top"/>
    </xf>
    <xf numFmtId="0" fontId="9" fillId="0" borderId="18" xfId="0" quotePrefix="1" applyFont="1" applyBorder="1" applyAlignment="1">
      <alignment horizontal="center" vertical="top"/>
    </xf>
    <xf numFmtId="0" fontId="21" fillId="0" borderId="0" xfId="0" applyFont="1"/>
    <xf numFmtId="0" fontId="9" fillId="0" borderId="0" xfId="0" applyFont="1"/>
    <xf numFmtId="0" fontId="24" fillId="0" borderId="0" xfId="0" applyFont="1"/>
    <xf numFmtId="0" fontId="7" fillId="0" borderId="29" xfId="0" applyFont="1" applyBorder="1"/>
    <xf numFmtId="0" fontId="6" fillId="0" borderId="0" xfId="0" applyFont="1"/>
    <xf numFmtId="0" fontId="7" fillId="9" borderId="0" xfId="0" applyFont="1" applyFill="1"/>
    <xf numFmtId="0" fontId="9" fillId="9" borderId="30" xfId="0" applyFont="1" applyFill="1" applyBorder="1"/>
    <xf numFmtId="0" fontId="10" fillId="9" borderId="30" xfId="0" applyFont="1" applyFill="1" applyBorder="1"/>
    <xf numFmtId="0" fontId="9" fillId="9" borderId="28" xfId="0" applyFont="1" applyFill="1" applyBorder="1"/>
    <xf numFmtId="0" fontId="7" fillId="7" borderId="0" xfId="0" applyFont="1" applyFill="1"/>
    <xf numFmtId="0" fontId="7" fillId="7" borderId="30" xfId="0" applyFont="1" applyFill="1" applyBorder="1"/>
    <xf numFmtId="0" fontId="9" fillId="7" borderId="30" xfId="0" applyFont="1" applyFill="1" applyBorder="1"/>
    <xf numFmtId="0" fontId="7" fillId="7" borderId="28" xfId="0" applyFont="1" applyFill="1" applyBorder="1"/>
    <xf numFmtId="0" fontId="7" fillId="3" borderId="0" xfId="0" applyFont="1" applyFill="1"/>
    <xf numFmtId="0" fontId="7" fillId="3" borderId="30" xfId="0" applyFont="1" applyFill="1" applyBorder="1"/>
    <xf numFmtId="0" fontId="7" fillId="3" borderId="28" xfId="0" applyFont="1" applyFill="1" applyBorder="1"/>
    <xf numFmtId="0" fontId="25" fillId="9" borderId="0" xfId="0" applyFont="1" applyFill="1"/>
    <xf numFmtId="0" fontId="25" fillId="9" borderId="30" xfId="0" applyFont="1" applyFill="1" applyBorder="1"/>
    <xf numFmtId="0" fontId="25" fillId="9" borderId="28" xfId="0" applyFont="1" applyFill="1" applyBorder="1"/>
    <xf numFmtId="0" fontId="26" fillId="7" borderId="0" xfId="0" applyFont="1" applyFill="1"/>
    <xf numFmtId="0" fontId="26" fillId="7" borderId="30" xfId="0" applyFont="1" applyFill="1" applyBorder="1"/>
    <xf numFmtId="0" fontId="26" fillId="7" borderId="28" xfId="0" applyFont="1" applyFill="1" applyBorder="1"/>
    <xf numFmtId="0" fontId="27" fillId="3" borderId="0" xfId="0" applyFont="1" applyFill="1"/>
    <xf numFmtId="0" fontId="27" fillId="3" borderId="30" xfId="0" applyFont="1" applyFill="1" applyBorder="1"/>
    <xf numFmtId="0" fontId="27" fillId="3" borderId="28" xfId="0" applyFont="1" applyFill="1" applyBorder="1"/>
    <xf numFmtId="0" fontId="6" fillId="9" borderId="0" xfId="0" applyFont="1" applyFill="1"/>
    <xf numFmtId="0" fontId="6" fillId="7" borderId="0" xfId="0" applyFont="1" applyFill="1"/>
    <xf numFmtId="0" fontId="6" fillId="3" borderId="0" xfId="0" applyFont="1" applyFill="1"/>
    <xf numFmtId="0" fontId="28" fillId="0" borderId="0" xfId="0" applyFont="1"/>
    <xf numFmtId="0" fontId="10" fillId="7" borderId="0" xfId="0" applyFont="1" applyFill="1"/>
    <xf numFmtId="0" fontId="9" fillId="3" borderId="30" xfId="0" applyFont="1" applyFill="1" applyBorder="1"/>
    <xf numFmtId="0" fontId="10" fillId="9" borderId="28" xfId="0" applyFont="1" applyFill="1" applyBorder="1"/>
    <xf numFmtId="0" fontId="9" fillId="7" borderId="28" xfId="0" applyFont="1" applyFill="1" applyBorder="1"/>
    <xf numFmtId="0" fontId="29" fillId="7" borderId="0" xfId="0" applyFont="1" applyFill="1"/>
    <xf numFmtId="0" fontId="29" fillId="7" borderId="28" xfId="0" applyFont="1" applyFill="1" applyBorder="1"/>
    <xf numFmtId="0" fontId="7" fillId="0" borderId="0" xfId="0" applyFont="1" applyAlignment="1">
      <alignment horizontal="right"/>
    </xf>
    <xf numFmtId="0" fontId="18" fillId="0" borderId="0" xfId="1" applyFont="1" applyFill="1" applyAlignment="1">
      <alignment horizontal="center" wrapText="1"/>
    </xf>
    <xf numFmtId="0" fontId="7" fillId="0" borderId="0" xfId="0" quotePrefix="1" applyFont="1" applyFill="1" applyAlignment="1">
      <alignment horizontal="center" vertical="top"/>
    </xf>
    <xf numFmtId="0" fontId="7" fillId="2" borderId="0" xfId="0" quotePrefix="1" applyFont="1" applyFill="1" applyAlignment="1">
      <alignment horizontal="center" vertical="top"/>
    </xf>
    <xf numFmtId="0" fontId="7" fillId="0" borderId="0" xfId="0" applyFont="1" applyFill="1" applyAlignment="1">
      <alignment horizontal="center" vertical="top"/>
    </xf>
    <xf numFmtId="0" fontId="7" fillId="0" borderId="31" xfId="0" applyFont="1" applyFill="1" applyBorder="1" applyAlignment="1">
      <alignment horizontal="center" vertical="top"/>
    </xf>
    <xf numFmtId="0" fontId="7" fillId="0" borderId="31" xfId="0" quotePrefix="1" applyFont="1" applyFill="1" applyBorder="1" applyAlignment="1">
      <alignment horizontal="center" vertical="top"/>
    </xf>
    <xf numFmtId="0" fontId="7" fillId="0" borderId="24" xfId="0" applyFont="1" applyFill="1" applyBorder="1" applyAlignment="1">
      <alignment horizontal="center" vertical="top"/>
    </xf>
    <xf numFmtId="0" fontId="7" fillId="0" borderId="24" xfId="0" quotePrefix="1" applyFont="1" applyFill="1" applyBorder="1" applyAlignment="1">
      <alignment horizontal="center" vertical="top"/>
    </xf>
    <xf numFmtId="0" fontId="0" fillId="0" borderId="0" xfId="0" applyFill="1"/>
    <xf numFmtId="0" fontId="18" fillId="0" borderId="0" xfId="1" applyFont="1" applyFill="1" applyAlignment="1">
      <alignment horizontal="center" vertical="center" wrapText="1"/>
    </xf>
    <xf numFmtId="0" fontId="0" fillId="0" borderId="0" xfId="0" applyFill="1" applyAlignment="1">
      <alignment horizontal="left"/>
    </xf>
    <xf numFmtId="0" fontId="0" fillId="0" borderId="0" xfId="0" applyFill="1" applyAlignment="1">
      <alignment horizontal="center"/>
    </xf>
    <xf numFmtId="0" fontId="5" fillId="0" borderId="0" xfId="1" applyFont="1" applyFill="1" applyAlignment="1">
      <alignment horizontal="center" wrapText="1"/>
    </xf>
    <xf numFmtId="0" fontId="5" fillId="0" borderId="0" xfId="1" applyFont="1" applyFill="1" applyAlignment="1">
      <alignment horizontal="center" vertical="center"/>
    </xf>
    <xf numFmtId="0" fontId="5" fillId="0" borderId="0" xfId="0" applyFont="1" applyAlignment="1">
      <alignment horizontal="right"/>
    </xf>
    <xf numFmtId="0" fontId="5" fillId="0" borderId="0" xfId="0" applyFont="1" applyFill="1" applyAlignment="1">
      <alignment horizontal="right"/>
    </xf>
    <xf numFmtId="0" fontId="7" fillId="0" borderId="0" xfId="0" quotePrefix="1" applyFont="1" applyAlignment="1">
      <alignment horizontal="center" vertical="top" wrapText="1"/>
    </xf>
    <xf numFmtId="0" fontId="7" fillId="7" borderId="0" xfId="0" quotePrefix="1" applyFont="1" applyFill="1" applyAlignment="1">
      <alignment horizontal="center" vertical="top" wrapText="1"/>
    </xf>
    <xf numFmtId="0" fontId="7" fillId="3" borderId="0" xfId="0" quotePrefix="1" applyFont="1" applyFill="1" applyAlignment="1">
      <alignment horizontal="center" vertical="top" wrapText="1"/>
    </xf>
    <xf numFmtId="0" fontId="7" fillId="0" borderId="31" xfId="0" applyFont="1" applyBorder="1" applyAlignment="1">
      <alignment vertical="top" wrapText="1"/>
    </xf>
    <xf numFmtId="0" fontId="7" fillId="0" borderId="31" xfId="0" applyFont="1" applyBorder="1" applyAlignment="1">
      <alignment horizontal="center" vertical="top"/>
    </xf>
    <xf numFmtId="0" fontId="7" fillId="0" borderId="31" xfId="0" applyFont="1" applyBorder="1" applyAlignment="1">
      <alignment horizontal="left" vertical="top" wrapText="1"/>
    </xf>
    <xf numFmtId="0" fontId="7" fillId="0" borderId="31" xfId="0" quotePrefix="1" applyFont="1" applyBorder="1" applyAlignment="1">
      <alignment horizontal="center" vertical="top" wrapText="1"/>
    </xf>
    <xf numFmtId="0" fontId="1" fillId="10" borderId="0" xfId="0" applyFont="1" applyFill="1"/>
    <xf numFmtId="49" fontId="3" fillId="11" borderId="0" xfId="0" applyNumberFormat="1" applyFont="1" applyFill="1"/>
    <xf numFmtId="0" fontId="3" fillId="12" borderId="0" xfId="0" applyFont="1" applyFill="1"/>
    <xf numFmtId="14" fontId="0" fillId="0" borderId="0" xfId="0" applyNumberFormat="1"/>
    <xf numFmtId="0" fontId="0" fillId="10" borderId="0" xfId="0" applyFill="1"/>
    <xf numFmtId="49" fontId="0" fillId="0" borderId="0" xfId="0" applyNumberFormat="1"/>
    <xf numFmtId="0" fontId="3" fillId="13" borderId="0" xfId="0" applyFont="1" applyFill="1"/>
    <xf numFmtId="0" fontId="3" fillId="14" borderId="0" xfId="0" applyFont="1" applyFill="1"/>
    <xf numFmtId="49" fontId="3" fillId="0" borderId="0" xfId="0" applyNumberFormat="1" applyFont="1"/>
    <xf numFmtId="0" fontId="3" fillId="0" borderId="0" xfId="0" applyFont="1"/>
    <xf numFmtId="49" fontId="3" fillId="0" borderId="0" xfId="0" applyNumberFormat="1" applyFont="1" applyFill="1"/>
    <xf numFmtId="0" fontId="3" fillId="0" borderId="0" xfId="0" applyFont="1" applyFill="1"/>
    <xf numFmtId="14" fontId="0" fillId="0" borderId="0" xfId="0" applyNumberFormat="1" applyFill="1"/>
    <xf numFmtId="0" fontId="10" fillId="7" borderId="0" xfId="0" applyFont="1" applyFill="1" applyAlignment="1">
      <alignment horizontal="center" vertical="top"/>
    </xf>
    <xf numFmtId="0" fontId="10" fillId="7" borderId="0" xfId="0" applyFont="1" applyFill="1" applyAlignment="1">
      <alignment vertical="top" wrapText="1"/>
    </xf>
    <xf numFmtId="0" fontId="10" fillId="7" borderId="0" xfId="0" applyFont="1" applyFill="1" applyAlignment="1">
      <alignment horizontal="left" vertical="top" wrapText="1"/>
    </xf>
    <xf numFmtId="0" fontId="0" fillId="0" borderId="0" xfId="0" applyFill="1" applyAlignment="1">
      <alignment vertical="top"/>
    </xf>
    <xf numFmtId="0" fontId="5" fillId="0" borderId="0" xfId="0" applyFont="1" applyFill="1" applyAlignment="1">
      <alignment horizontal="right" vertical="top"/>
    </xf>
    <xf numFmtId="0" fontId="5" fillId="0" borderId="0" xfId="1" applyFont="1" applyFill="1" applyAlignment="1">
      <alignment horizontal="center" vertical="top" wrapText="1"/>
    </xf>
    <xf numFmtId="0" fontId="0" fillId="0" borderId="0" xfId="0" applyFill="1" applyAlignment="1">
      <alignment horizontal="center" vertical="top"/>
    </xf>
    <xf numFmtId="0" fontId="5" fillId="0" borderId="0" xfId="1" applyFont="1" applyFill="1" applyAlignment="1">
      <alignment horizontal="center" vertical="top"/>
    </xf>
    <xf numFmtId="0" fontId="0" fillId="0" borderId="0" xfId="0" applyFill="1" applyAlignment="1">
      <alignment horizontal="left" vertical="top"/>
    </xf>
    <xf numFmtId="49" fontId="3" fillId="15" borderId="0" xfId="0" applyNumberFormat="1" applyFont="1" applyFill="1"/>
    <xf numFmtId="0" fontId="3" fillId="6" borderId="0" xfId="0" applyFont="1" applyFill="1"/>
    <xf numFmtId="0" fontId="5" fillId="10" borderId="0" xfId="0" applyFont="1" applyFill="1"/>
    <xf numFmtId="0" fontId="2" fillId="0" borderId="0" xfId="0" applyFont="1"/>
    <xf numFmtId="0" fontId="18" fillId="8" borderId="0" xfId="1" applyFont="1" applyFill="1" applyAlignment="1">
      <alignment horizontal="center" wrapText="1"/>
    </xf>
    <xf numFmtId="0" fontId="18" fillId="5" borderId="0" xfId="1" applyFont="1" applyFill="1" applyAlignment="1">
      <alignment horizontal="center" wrapText="1"/>
    </xf>
    <xf numFmtId="0" fontId="5" fillId="0" borderId="0" xfId="0" applyFont="1" applyAlignment="1">
      <alignment horizontal="right" vertical="top"/>
    </xf>
    <xf numFmtId="0" fontId="3" fillId="16" borderId="0" xfId="0" applyFont="1" applyFill="1"/>
    <xf numFmtId="49" fontId="3" fillId="16" borderId="0" xfId="0" applyNumberFormat="1" applyFont="1" applyFill="1"/>
    <xf numFmtId="0" fontId="31" fillId="9" borderId="0" xfId="0" applyFont="1" applyFill="1"/>
    <xf numFmtId="0" fontId="31" fillId="9" borderId="28" xfId="0" applyFont="1" applyFill="1" applyBorder="1"/>
    <xf numFmtId="0" fontId="32" fillId="3" borderId="0" xfId="0" applyFont="1" applyFill="1"/>
    <xf numFmtId="0" fontId="32" fillId="3" borderId="28" xfId="0" applyFont="1" applyFill="1" applyBorder="1"/>
    <xf numFmtId="0" fontId="33" fillId="9" borderId="0" xfId="0" applyFont="1" applyFill="1"/>
    <xf numFmtId="0" fontId="33" fillId="9" borderId="28" xfId="0" applyFont="1" applyFill="1" applyBorder="1"/>
    <xf numFmtId="0" fontId="34" fillId="3" borderId="0" xfId="0" applyFont="1" applyFill="1"/>
    <xf numFmtId="0" fontId="34" fillId="3" borderId="28" xfId="0" applyFont="1" applyFill="1" applyBorder="1"/>
    <xf numFmtId="0" fontId="10" fillId="3" borderId="0" xfId="0" applyFont="1" applyFill="1"/>
    <xf numFmtId="0" fontId="7" fillId="0" borderId="0" xfId="0" applyFont="1" applyFill="1"/>
    <xf numFmtId="0" fontId="6" fillId="0" borderId="0" xfId="0" applyFont="1" applyFill="1"/>
    <xf numFmtId="0" fontId="35" fillId="0" borderId="0" xfId="0" applyFont="1" applyFill="1" applyBorder="1" applyAlignment="1">
      <alignment textRotation="90"/>
    </xf>
    <xf numFmtId="0" fontId="7" fillId="2" borderId="0" xfId="0" applyFont="1" applyFill="1"/>
    <xf numFmtId="0" fontId="9" fillId="2" borderId="0" xfId="0" applyFont="1" applyFill="1" applyBorder="1"/>
    <xf numFmtId="0" fontId="2" fillId="0" borderId="0" xfId="0" applyFont="1" applyAlignment="1">
      <alignment horizontal="left"/>
    </xf>
    <xf numFmtId="0" fontId="36" fillId="0" borderId="0" xfId="0" applyFont="1"/>
    <xf numFmtId="0" fontId="37" fillId="0" borderId="0" xfId="0" applyFont="1"/>
    <xf numFmtId="0" fontId="1" fillId="0" borderId="0" xfId="0" applyFont="1"/>
    <xf numFmtId="0" fontId="36" fillId="0" borderId="0" xfId="0" applyFont="1" applyAlignment="1">
      <alignment horizontal="left"/>
    </xf>
    <xf numFmtId="0" fontId="5" fillId="0" borderId="0" xfId="0" applyFont="1" applyAlignment="1">
      <alignment horizontal="left" vertical="center" readingOrder="1"/>
    </xf>
    <xf numFmtId="0" fontId="36" fillId="10" borderId="0" xfId="0" applyFont="1" applyFill="1" applyAlignment="1">
      <alignment horizontal="left"/>
    </xf>
    <xf numFmtId="0" fontId="5" fillId="0" borderId="0" xfId="0" applyFont="1"/>
    <xf numFmtId="0" fontId="38" fillId="0" borderId="0" xfId="0" applyFont="1"/>
    <xf numFmtId="0" fontId="39" fillId="0" borderId="0" xfId="0" applyFont="1"/>
    <xf numFmtId="0" fontId="40" fillId="0" borderId="0" xfId="0" applyFont="1"/>
    <xf numFmtId="0" fontId="40" fillId="0" borderId="0" xfId="0" applyFont="1" applyAlignment="1">
      <alignment horizontal="left"/>
    </xf>
    <xf numFmtId="0" fontId="41" fillId="0" borderId="0" xfId="0" applyFont="1"/>
    <xf numFmtId="0" fontId="42" fillId="0" borderId="0" xfId="0" applyFont="1"/>
    <xf numFmtId="0" fontId="41" fillId="0" borderId="0" xfId="0" applyFont="1" applyAlignment="1">
      <alignment horizontal="left"/>
    </xf>
    <xf numFmtId="0" fontId="43" fillId="0" borderId="0" xfId="0" applyFont="1"/>
    <xf numFmtId="0" fontId="43" fillId="0" borderId="0" xfId="0" applyFont="1" applyAlignment="1">
      <alignment horizontal="left"/>
    </xf>
    <xf numFmtId="0" fontId="44" fillId="0" borderId="0" xfId="0" applyFont="1"/>
    <xf numFmtId="0" fontId="36" fillId="0" borderId="0" xfId="0" applyFont="1" applyFill="1" applyAlignment="1">
      <alignment horizontal="left"/>
    </xf>
    <xf numFmtId="0" fontId="45" fillId="0" borderId="0" xfId="0" applyFont="1" applyAlignment="1">
      <alignment horizontal="right"/>
    </xf>
    <xf numFmtId="0" fontId="46" fillId="0" borderId="0" xfId="0" applyFont="1" applyAlignment="1">
      <alignment horizontal="left"/>
    </xf>
    <xf numFmtId="0" fontId="46" fillId="0" borderId="0" xfId="0" applyFont="1"/>
    <xf numFmtId="0" fontId="47" fillId="0" borderId="0" xfId="0" applyFont="1" applyAlignment="1">
      <alignment horizontal="left"/>
    </xf>
    <xf numFmtId="0" fontId="48" fillId="0" borderId="0" xfId="0" applyFont="1" applyAlignment="1">
      <alignment horizontal="right"/>
    </xf>
    <xf numFmtId="0" fontId="49" fillId="0" borderId="0" xfId="0" applyFont="1" applyAlignment="1">
      <alignment horizontal="right"/>
    </xf>
    <xf numFmtId="0" fontId="50" fillId="0" borderId="0" xfId="0" applyFont="1"/>
    <xf numFmtId="0" fontId="50" fillId="0" borderId="0" xfId="0" applyFont="1" applyAlignment="1">
      <alignment horizontal="left"/>
    </xf>
    <xf numFmtId="0" fontId="47" fillId="0" borderId="0" xfId="0" applyFont="1"/>
    <xf numFmtId="0" fontId="51" fillId="0" borderId="0" xfId="0" applyFont="1" applyAlignment="1">
      <alignment horizontal="right"/>
    </xf>
    <xf numFmtId="0" fontId="13" fillId="0" borderId="0" xfId="0" applyFont="1" applyAlignment="1">
      <alignment horizontal="right"/>
    </xf>
    <xf numFmtId="0" fontId="52" fillId="0" borderId="0" xfId="0" applyFont="1" applyAlignment="1">
      <alignment horizontal="right"/>
    </xf>
    <xf numFmtId="0" fontId="0" fillId="0" borderId="0" xfId="0" applyAlignment="1">
      <alignment horizontal="left" vertical="top"/>
    </xf>
    <xf numFmtId="0" fontId="0" fillId="17" borderId="0" xfId="0" applyFill="1"/>
    <xf numFmtId="0" fontId="1" fillId="17" borderId="0" xfId="0" applyFont="1" applyFill="1"/>
    <xf numFmtId="0" fontId="38" fillId="17" borderId="0" xfId="0" applyFont="1" applyFill="1"/>
    <xf numFmtId="0" fontId="39" fillId="17" borderId="0" xfId="0" applyFont="1" applyFill="1"/>
    <xf numFmtId="0" fontId="54" fillId="17" borderId="0" xfId="0" applyFont="1" applyFill="1" applyAlignment="1">
      <alignment vertical="center"/>
    </xf>
    <xf numFmtId="0" fontId="2" fillId="17" borderId="0" xfId="0" applyFont="1" applyFill="1" applyAlignment="1">
      <alignment vertical="center"/>
    </xf>
    <xf numFmtId="0" fontId="0" fillId="17" borderId="0" xfId="0" applyFill="1" applyAlignment="1">
      <alignment vertical="center"/>
    </xf>
    <xf numFmtId="0" fontId="0" fillId="0" borderId="0" xfId="0" applyAlignment="1">
      <alignment vertical="center"/>
    </xf>
    <xf numFmtId="0" fontId="0" fillId="0" borderId="0" xfId="0" applyAlignment="1">
      <alignment vertical="top"/>
    </xf>
    <xf numFmtId="0" fontId="54" fillId="18" borderId="0" xfId="0" applyFont="1" applyFill="1" applyAlignment="1">
      <alignment vertical="top"/>
    </xf>
    <xf numFmtId="0" fontId="0" fillId="18" borderId="0" xfId="0" applyFill="1" applyAlignment="1">
      <alignment vertical="top"/>
    </xf>
    <xf numFmtId="0" fontId="55" fillId="18" borderId="0" xfId="0" applyFont="1" applyFill="1" applyAlignment="1">
      <alignment vertical="top"/>
    </xf>
    <xf numFmtId="0" fontId="57" fillId="0" borderId="0" xfId="1" applyFont="1"/>
    <xf numFmtId="0" fontId="58" fillId="0" borderId="0" xfId="0" applyFont="1" applyAlignment="1">
      <alignment horizontal="left" vertical="center" wrapText="1"/>
    </xf>
    <xf numFmtId="0" fontId="59" fillId="0" borderId="0" xfId="0" applyFont="1" applyAlignment="1">
      <alignment horizontal="left" vertical="center" wrapText="1"/>
    </xf>
    <xf numFmtId="9" fontId="60" fillId="0" borderId="0" xfId="0" applyNumberFormat="1" applyFont="1" applyAlignment="1">
      <alignment horizontal="left" vertical="center" wrapText="1"/>
    </xf>
    <xf numFmtId="0" fontId="61" fillId="0" borderId="0" xfId="0" applyFont="1" applyAlignment="1">
      <alignment horizontal="left" vertical="center" wrapText="1"/>
    </xf>
    <xf numFmtId="0" fontId="62" fillId="0" borderId="0" xfId="0" applyFont="1" applyAlignment="1">
      <alignment horizontal="left" vertical="center" wrapText="1"/>
    </xf>
    <xf numFmtId="0" fontId="63" fillId="0" borderId="0" xfId="0" applyFont="1"/>
    <xf numFmtId="0" fontId="16" fillId="0" borderId="0" xfId="1"/>
    <xf numFmtId="0" fontId="64" fillId="0" borderId="0" xfId="0" applyFont="1"/>
    <xf numFmtId="0" fontId="59" fillId="10" borderId="0" xfId="0" applyFont="1" applyFill="1" applyAlignment="1">
      <alignment horizontal="left" vertical="center" wrapText="1"/>
    </xf>
    <xf numFmtId="0" fontId="7" fillId="0" borderId="0" xfId="0" applyFont="1" applyFill="1" applyAlignment="1">
      <alignment vertical="top" wrapText="1"/>
    </xf>
    <xf numFmtId="0" fontId="0" fillId="0" borderId="0" xfId="0" applyFont="1"/>
    <xf numFmtId="0" fontId="5" fillId="0" borderId="0" xfId="0" applyFont="1" applyFill="1" applyBorder="1" applyAlignment="1">
      <alignment horizontal="left"/>
    </xf>
    <xf numFmtId="0" fontId="0" fillId="0" borderId="0" xfId="0" applyFont="1" applyFill="1" applyBorder="1"/>
    <xf numFmtId="0" fontId="65" fillId="0" borderId="0" xfId="0" applyFont="1"/>
    <xf numFmtId="0" fontId="65" fillId="0" borderId="0" xfId="0" applyFont="1" applyFill="1"/>
    <xf numFmtId="0" fontId="65" fillId="10" borderId="0" xfId="0" applyFont="1" applyFill="1"/>
    <xf numFmtId="0" fontId="7" fillId="0" borderId="0" xfId="0" applyFont="1" applyAlignment="1">
      <alignment wrapText="1"/>
    </xf>
    <xf numFmtId="0" fontId="66" fillId="0" borderId="0" xfId="0" applyFont="1"/>
    <xf numFmtId="0" fontId="66" fillId="0" borderId="0" xfId="0" applyFont="1" applyAlignment="1">
      <alignment wrapText="1"/>
    </xf>
    <xf numFmtId="0" fontId="66" fillId="10" borderId="0" xfId="0" applyFont="1" applyFill="1"/>
    <xf numFmtId="0" fontId="7" fillId="0" borderId="0" xfId="0" applyFont="1" applyAlignment="1">
      <alignment horizontal="center" vertical="center"/>
    </xf>
    <xf numFmtId="0" fontId="7" fillId="0" borderId="0" xfId="0" applyFont="1" applyAlignment="1">
      <alignment horizontal="center" vertical="center" wrapText="1"/>
    </xf>
    <xf numFmtId="0" fontId="67" fillId="0" borderId="0" xfId="0" applyFont="1" applyFill="1" applyBorder="1"/>
    <xf numFmtId="0" fontId="10" fillId="0" borderId="0" xfId="0" applyFont="1"/>
    <xf numFmtId="0" fontId="10" fillId="0" borderId="0" xfId="0" applyFont="1" applyAlignment="1">
      <alignment wrapText="1"/>
    </xf>
    <xf numFmtId="0" fontId="5" fillId="0" borderId="0" xfId="0" applyFont="1" applyFill="1"/>
    <xf numFmtId="0" fontId="3" fillId="22" borderId="0" xfId="0" applyFont="1" applyFill="1"/>
    <xf numFmtId="0" fontId="0" fillId="20" borderId="0" xfId="0" applyFill="1" applyAlignment="1">
      <alignment horizontal="center"/>
    </xf>
    <xf numFmtId="0" fontId="68" fillId="0" borderId="0" xfId="0" applyFont="1"/>
    <xf numFmtId="0" fontId="35" fillId="0" borderId="0" xfId="0" applyFont="1"/>
    <xf numFmtId="0" fontId="68" fillId="0" borderId="0" xfId="0" applyFont="1" applyFill="1"/>
    <xf numFmtId="0" fontId="0" fillId="21" borderId="0" xfId="0" applyFill="1" applyAlignment="1">
      <alignment horizontal="center"/>
    </xf>
    <xf numFmtId="0" fontId="9" fillId="0" borderId="24" xfId="0" applyFont="1" applyBorder="1" applyAlignment="1">
      <alignment horizontal="left" vertical="top" wrapText="1"/>
    </xf>
    <xf numFmtId="0" fontId="5" fillId="23" borderId="0" xfId="0" applyFont="1" applyFill="1" applyAlignment="1">
      <alignment horizontal="center"/>
    </xf>
    <xf numFmtId="0" fontId="10" fillId="0" borderId="18" xfId="0" applyFont="1" applyFill="1" applyBorder="1" applyAlignment="1">
      <alignment vertical="top" wrapText="1"/>
    </xf>
    <xf numFmtId="0" fontId="10" fillId="2" borderId="0" xfId="0" applyFont="1" applyFill="1" applyAlignment="1">
      <alignment vertical="top" wrapText="1"/>
    </xf>
    <xf numFmtId="0" fontId="10" fillId="2" borderId="0" xfId="0" applyFont="1" applyFill="1" applyAlignment="1">
      <alignment horizontal="center" vertical="center" wrapText="1"/>
    </xf>
    <xf numFmtId="0" fontId="0" fillId="0" borderId="0" xfId="0" applyAlignment="1">
      <alignment horizontal="center" vertical="center"/>
    </xf>
    <xf numFmtId="0" fontId="0" fillId="2" borderId="0" xfId="0" applyFill="1" applyAlignment="1">
      <alignment horizontal="center" vertical="center"/>
    </xf>
    <xf numFmtId="0" fontId="0" fillId="0" borderId="0" xfId="0" applyFill="1" applyAlignment="1">
      <alignment horizontal="center" vertical="center"/>
    </xf>
    <xf numFmtId="0" fontId="7" fillId="2" borderId="0" xfId="0" applyFont="1" applyFill="1" applyAlignment="1">
      <alignment horizontal="center" vertical="center" wrapText="1"/>
    </xf>
    <xf numFmtId="0" fontId="7" fillId="0" borderId="0" xfId="0" applyFont="1" applyFill="1" applyAlignment="1">
      <alignment horizontal="center" vertical="center" wrapText="1"/>
    </xf>
    <xf numFmtId="0" fontId="7" fillId="3" borderId="0" xfId="0" applyFont="1" applyFill="1" applyAlignment="1">
      <alignment horizontal="center" vertical="center" wrapText="1"/>
    </xf>
    <xf numFmtId="0" fontId="7" fillId="7" borderId="0" xfId="0" applyFont="1" applyFill="1" applyAlignment="1">
      <alignment horizontal="center" vertical="center" wrapText="1"/>
    </xf>
    <xf numFmtId="0" fontId="7" fillId="0" borderId="28" xfId="0" applyFont="1" applyBorder="1" applyAlignment="1">
      <alignment horizontal="center" vertical="center" wrapText="1"/>
    </xf>
    <xf numFmtId="0" fontId="9" fillId="0" borderId="24" xfId="0" applyFont="1" applyBorder="1" applyAlignment="1">
      <alignment horizontal="center" vertical="center" wrapText="1"/>
    </xf>
    <xf numFmtId="0" fontId="10" fillId="0" borderId="24" xfId="0" applyFont="1" applyBorder="1" applyAlignment="1">
      <alignment horizontal="center" vertical="center" wrapText="1"/>
    </xf>
    <xf numFmtId="0" fontId="7" fillId="0" borderId="12" xfId="0" applyFont="1" applyBorder="1" applyAlignment="1">
      <alignment horizontal="center" vertical="center" wrapText="1"/>
    </xf>
    <xf numFmtId="0" fontId="10" fillId="0" borderId="10" xfId="0" applyFont="1" applyBorder="1" applyAlignment="1">
      <alignment horizontal="center" vertical="center" wrapText="1"/>
    </xf>
    <xf numFmtId="0" fontId="7" fillId="0" borderId="32" xfId="0" applyFont="1" applyBorder="1" applyAlignment="1">
      <alignment horizontal="center" wrapText="1"/>
    </xf>
    <xf numFmtId="0" fontId="7" fillId="0" borderId="33" xfId="0" applyFont="1" applyBorder="1" applyAlignment="1">
      <alignment horizontal="center" vertical="center" wrapText="1"/>
    </xf>
    <xf numFmtId="0" fontId="10" fillId="0" borderId="34" xfId="0" applyFont="1" applyFill="1" applyBorder="1" applyAlignment="1">
      <alignment horizontal="center" vertical="center" wrapText="1"/>
    </xf>
    <xf numFmtId="0" fontId="7" fillId="0" borderId="0" xfId="0" applyFont="1" applyFill="1" applyAlignment="1">
      <alignment horizontal="left" vertical="top" wrapText="1"/>
    </xf>
    <xf numFmtId="0" fontId="8" fillId="10" borderId="0" xfId="0" applyFont="1" applyFill="1" applyAlignment="1">
      <alignment horizontal="center" vertical="top"/>
    </xf>
    <xf numFmtId="0" fontId="7" fillId="0" borderId="24" xfId="0" applyFont="1" applyFill="1" applyBorder="1" applyAlignment="1">
      <alignment horizontal="left" vertical="top" wrapText="1"/>
    </xf>
    <xf numFmtId="0" fontId="10" fillId="7" borderId="0" xfId="0" applyFont="1" applyFill="1" applyAlignment="1">
      <alignment horizontal="center" vertical="center" wrapText="1"/>
    </xf>
    <xf numFmtId="0" fontId="7" fillId="10" borderId="24" xfId="0" applyFont="1" applyFill="1" applyBorder="1" applyAlignment="1">
      <alignment horizontal="left" vertical="top" wrapText="1"/>
    </xf>
    <xf numFmtId="0" fontId="9" fillId="0" borderId="10" xfId="0" applyFont="1" applyBorder="1" applyAlignment="1">
      <alignment horizontal="center" vertical="center" wrapText="1"/>
    </xf>
    <xf numFmtId="164" fontId="2" fillId="0" borderId="0" xfId="0" applyNumberFormat="1" applyFont="1"/>
    <xf numFmtId="164" fontId="2" fillId="0" borderId="0" xfId="0" applyNumberFormat="1" applyFont="1" applyAlignment="1">
      <alignment horizontal="center" vertical="center"/>
    </xf>
    <xf numFmtId="165" fontId="2" fillId="0" borderId="0" xfId="0" applyNumberFormat="1" applyFont="1"/>
    <xf numFmtId="0" fontId="7" fillId="0" borderId="8" xfId="0" applyFont="1" applyBorder="1" applyAlignment="1">
      <alignment horizontal="center" vertical="center" wrapText="1"/>
    </xf>
    <xf numFmtId="0" fontId="9" fillId="0" borderId="18" xfId="0" applyFont="1" applyBorder="1" applyAlignment="1">
      <alignment horizontal="center" vertical="center" wrapText="1"/>
    </xf>
    <xf numFmtId="0" fontId="71" fillId="18" borderId="0" xfId="0" applyFont="1" applyFill="1" applyAlignment="1">
      <alignment horizontal="right" vertical="top"/>
    </xf>
    <xf numFmtId="0" fontId="72" fillId="24" borderId="0" xfId="0" applyFont="1" applyFill="1"/>
    <xf numFmtId="0" fontId="72" fillId="24" borderId="0" xfId="0" applyFont="1" applyFill="1" applyAlignment="1">
      <alignment vertical="top"/>
    </xf>
    <xf numFmtId="0" fontId="73" fillId="18" borderId="0" xfId="0" applyFont="1" applyFill="1" applyAlignment="1">
      <alignment vertical="top"/>
    </xf>
    <xf numFmtId="0" fontId="0" fillId="18" borderId="0" xfId="0" applyFont="1" applyFill="1" applyAlignment="1">
      <alignment vertical="top"/>
    </xf>
    <xf numFmtId="0" fontId="0" fillId="18" borderId="0" xfId="0" applyFill="1" applyAlignment="1"/>
    <xf numFmtId="0" fontId="55" fillId="18" borderId="0" xfId="0" applyFont="1" applyFill="1" applyAlignment="1"/>
    <xf numFmtId="0" fontId="0" fillId="0" borderId="0" xfId="0" applyAlignment="1"/>
    <xf numFmtId="0" fontId="55" fillId="18" borderId="0" xfId="0" applyFont="1" applyFill="1" applyAlignment="1">
      <alignment horizontal="right" vertical="top"/>
    </xf>
    <xf numFmtId="0" fontId="54" fillId="18" borderId="0" xfId="0" applyFont="1" applyFill="1" applyAlignment="1"/>
    <xf numFmtId="0" fontId="55" fillId="0" borderId="0" xfId="0" applyFont="1" applyFill="1"/>
    <xf numFmtId="0" fontId="3" fillId="24" borderId="0" xfId="0" applyFont="1" applyFill="1" applyAlignment="1">
      <alignment vertical="top"/>
    </xf>
    <xf numFmtId="0" fontId="3" fillId="24" borderId="0" xfId="0" applyFont="1" applyFill="1"/>
    <xf numFmtId="0" fontId="74" fillId="24" borderId="0" xfId="0" applyFont="1" applyFill="1" applyAlignment="1">
      <alignment horizontal="right"/>
    </xf>
    <xf numFmtId="0" fontId="74" fillId="24" borderId="0" xfId="0" applyFont="1" applyFill="1" applyAlignment="1">
      <alignment horizontal="right" vertical="top"/>
    </xf>
    <xf numFmtId="0" fontId="75" fillId="24" borderId="0" xfId="0" applyFont="1" applyFill="1" applyAlignment="1">
      <alignment vertical="top"/>
    </xf>
    <xf numFmtId="0" fontId="75" fillId="24" borderId="0" xfId="0" applyFont="1" applyFill="1"/>
    <xf numFmtId="14" fontId="75" fillId="24" borderId="0" xfId="0" applyNumberFormat="1" applyFont="1" applyFill="1" applyAlignment="1">
      <alignment vertical="top"/>
    </xf>
    <xf numFmtId="0" fontId="75" fillId="24" borderId="0" xfId="0" applyFont="1" applyFill="1" applyAlignment="1">
      <alignment horizontal="left" vertical="top" wrapText="1"/>
    </xf>
    <xf numFmtId="0" fontId="18" fillId="6" borderId="0" xfId="1" applyFont="1" applyFill="1" applyAlignment="1">
      <alignment horizontal="center" wrapText="1"/>
    </xf>
    <xf numFmtId="0" fontId="51" fillId="0" borderId="0" xfId="0" applyFont="1" applyAlignment="1">
      <alignment horizontal="left"/>
    </xf>
    <xf numFmtId="0" fontId="48" fillId="0" borderId="0" xfId="0" applyFont="1" applyAlignment="1">
      <alignment horizontal="left"/>
    </xf>
    <xf numFmtId="0" fontId="5" fillId="0" borderId="0" xfId="1" applyFont="1" applyFill="1" applyAlignment="1">
      <alignment horizontal="left" vertical="top"/>
    </xf>
    <xf numFmtId="0" fontId="5" fillId="0" borderId="0" xfId="1" applyFont="1" applyFill="1" applyAlignment="1">
      <alignment vertical="top"/>
    </xf>
    <xf numFmtId="1" fontId="7" fillId="0" borderId="0" xfId="0" applyNumberFormat="1" applyFont="1" applyAlignment="1">
      <alignment horizontal="center" vertical="top"/>
    </xf>
    <xf numFmtId="0" fontId="10" fillId="3" borderId="0" xfId="0" applyFont="1" applyFill="1" applyAlignment="1">
      <alignment vertical="top" wrapText="1"/>
    </xf>
    <xf numFmtId="0" fontId="10" fillId="3" borderId="0" xfId="0" quotePrefix="1" applyFont="1" applyFill="1" applyAlignment="1">
      <alignment horizontal="center" vertical="top"/>
    </xf>
    <xf numFmtId="164" fontId="7" fillId="3" borderId="0" xfId="0" applyNumberFormat="1" applyFont="1" applyFill="1" applyAlignment="1">
      <alignment horizontal="center" vertical="top"/>
    </xf>
    <xf numFmtId="164" fontId="7" fillId="7" borderId="0" xfId="0" applyNumberFormat="1" applyFont="1" applyFill="1" applyAlignment="1">
      <alignment horizontal="center" vertical="top"/>
    </xf>
    <xf numFmtId="164" fontId="7" fillId="0" borderId="0" xfId="0" applyNumberFormat="1" applyFont="1" applyFill="1" applyAlignment="1">
      <alignment horizontal="center" vertical="top"/>
    </xf>
    <xf numFmtId="164" fontId="7" fillId="2" borderId="0" xfId="0" applyNumberFormat="1" applyFont="1" applyFill="1" applyAlignment="1">
      <alignment horizontal="center" vertical="top"/>
    </xf>
    <xf numFmtId="0" fontId="0" fillId="10" borderId="0" xfId="0" applyFill="1" applyAlignment="1">
      <alignment horizontal="left"/>
    </xf>
    <xf numFmtId="0" fontId="0" fillId="10" borderId="0" xfId="0" applyFill="1" applyAlignment="1">
      <alignment horizontal="center"/>
    </xf>
    <xf numFmtId="0" fontId="0" fillId="2" borderId="0" xfId="0" applyFill="1" applyAlignment="1">
      <alignment vertical="top" wrapText="1"/>
    </xf>
    <xf numFmtId="0" fontId="75" fillId="24" borderId="0" xfId="0" applyFont="1" applyFill="1" applyAlignment="1">
      <alignment horizontal="left" vertical="top" wrapText="1"/>
    </xf>
    <xf numFmtId="0" fontId="9" fillId="0" borderId="24" xfId="0" applyFont="1" applyBorder="1" applyAlignment="1">
      <alignment horizontal="left" vertical="top" wrapText="1"/>
    </xf>
    <xf numFmtId="0" fontId="18" fillId="8" borderId="0" xfId="1" applyFont="1" applyFill="1" applyAlignment="1">
      <alignment horizontal="center" vertical="center" wrapText="1"/>
    </xf>
    <xf numFmtId="0" fontId="18" fillId="5" borderId="0" xfId="1" applyFont="1" applyFill="1" applyAlignment="1">
      <alignment horizontal="center" vertical="center" wrapText="1"/>
    </xf>
    <xf numFmtId="0" fontId="18" fillId="6" borderId="0" xfId="1" applyFont="1" applyFill="1" applyAlignment="1">
      <alignment horizontal="center" wrapText="1"/>
    </xf>
    <xf numFmtId="0" fontId="14" fillId="5" borderId="3" xfId="0" applyFont="1" applyFill="1" applyBorder="1" applyAlignment="1">
      <alignment horizontal="left" vertical="top" wrapText="1"/>
    </xf>
    <xf numFmtId="0" fontId="15" fillId="5" borderId="4" xfId="0" applyFont="1" applyFill="1" applyBorder="1" applyAlignment="1">
      <alignment horizontal="left" vertical="top" wrapText="1"/>
    </xf>
    <xf numFmtId="0" fontId="15" fillId="5" borderId="26" xfId="0" applyFont="1" applyFill="1" applyBorder="1" applyAlignment="1">
      <alignment horizontal="left" vertical="top" wrapText="1"/>
    </xf>
    <xf numFmtId="0" fontId="14" fillId="6" borderId="5" xfId="0" applyFont="1" applyFill="1" applyBorder="1" applyAlignment="1">
      <alignment horizontal="left" vertical="top" wrapText="1"/>
    </xf>
    <xf numFmtId="0" fontId="14" fillId="6" borderId="6" xfId="0" applyFont="1" applyFill="1" applyBorder="1" applyAlignment="1">
      <alignment horizontal="left" vertical="top" wrapText="1"/>
    </xf>
    <xf numFmtId="0" fontId="14" fillId="6" borderId="27" xfId="0" applyFont="1" applyFill="1" applyBorder="1" applyAlignment="1">
      <alignment horizontal="left" vertical="top" wrapText="1"/>
    </xf>
    <xf numFmtId="0" fontId="14" fillId="4" borderId="1" xfId="0" applyFont="1" applyFill="1" applyBorder="1" applyAlignment="1">
      <alignment horizontal="left" vertical="top" wrapText="1"/>
    </xf>
    <xf numFmtId="0" fontId="12" fillId="4" borderId="2" xfId="0" applyFont="1" applyFill="1" applyBorder="1" applyAlignment="1">
      <alignment horizontal="left" vertical="top" wrapText="1"/>
    </xf>
    <xf numFmtId="0" fontId="12" fillId="4" borderId="25" xfId="0" applyFont="1" applyFill="1" applyBorder="1" applyAlignment="1">
      <alignment horizontal="left" vertical="top" wrapText="1"/>
    </xf>
    <xf numFmtId="0" fontId="14" fillId="4" borderId="1" xfId="0" applyFont="1" applyFill="1" applyBorder="1" applyAlignment="1">
      <alignment horizontal="center" vertical="top" wrapText="1"/>
    </xf>
    <xf numFmtId="0" fontId="14" fillId="4" borderId="2" xfId="0" applyFont="1" applyFill="1" applyBorder="1" applyAlignment="1">
      <alignment horizontal="center" vertical="top" wrapText="1"/>
    </xf>
    <xf numFmtId="0" fontId="14" fillId="4" borderId="25" xfId="0" applyFont="1" applyFill="1" applyBorder="1" applyAlignment="1">
      <alignment horizontal="center" vertical="top" wrapText="1"/>
    </xf>
    <xf numFmtId="0" fontId="0" fillId="19" borderId="0" xfId="0" applyFill="1" applyAlignment="1">
      <alignment horizontal="center"/>
    </xf>
    <xf numFmtId="0" fontId="0" fillId="17" borderId="0" xfId="0" applyFill="1" applyAlignment="1">
      <alignment horizontal="center"/>
    </xf>
    <xf numFmtId="0" fontId="0" fillId="20" borderId="0" xfId="0" applyFill="1" applyAlignment="1">
      <alignment horizontal="center"/>
    </xf>
    <xf numFmtId="0" fontId="0" fillId="21" borderId="0" xfId="0" applyFill="1" applyAlignment="1">
      <alignment horizontal="center"/>
    </xf>
    <xf numFmtId="0" fontId="5" fillId="23" borderId="0" xfId="0" applyFont="1" applyFill="1" applyAlignment="1">
      <alignment horizontal="center"/>
    </xf>
  </cellXfs>
  <cellStyles count="2">
    <cellStyle name="Hyperlink" xfId="1" builtinId="8"/>
    <cellStyle name="Normal" xfId="0" builtinId="0"/>
  </cellStyles>
  <dxfs count="3">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684D00"/>
      <color rgb="FFF9E9FD"/>
      <color rgb="FFBFDBAD"/>
      <color rgb="FFF4D5FB"/>
      <color rgb="FFFF6600"/>
      <color rgb="FFD7FFAF"/>
      <color rgb="FF007A00"/>
      <color rgb="FFD1EFC7"/>
      <color rgb="FF6B0F81"/>
      <color rgb="FFEEBDF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Alexa Varah" id="{87E6A354-61BB-4545-AFD4-FDB03910903A}" userId="Alexa Varah" providerId="None"/>
  <person displayName="Alexa Varah" id="{619294D1-8118-4E44-A065-119B773A396E}" userId="S::a.varah@nhm.ac.uk::322011fb-7cef-443e-acb3-612626bdc463" providerId="AD"/>
  <person displayName="Alexa Varah" id="{743205E7-6457-4737-9B83-E3A7A965DDB8}" userId="S::Alexa.Varah@ioz.ac.uk::b36d3d10-1a8e-405b-abba-9db04978f55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H8" dT="2020-04-24T09:09:43.14" personId="{743205E7-6457-4737-9B83-E3A7A965DDB8}" id="{7B03EC48-BF6B-42D3-8533-5138250BDC21}">
    <text>this differs in classification between ECOMOD and CFT: in the CFT it's classified as coarse but in ECOMOD it's classified as medium</text>
  </threadedComment>
</ThreadedComments>
</file>

<file path=xl/threadedComments/threadedComment2.xml><?xml version="1.0" encoding="utf-8"?>
<ThreadedComments xmlns="http://schemas.microsoft.com/office/spreadsheetml/2018/threadedcomments" xmlns:x="http://schemas.openxmlformats.org/spreadsheetml/2006/main">
  <threadedComment ref="E4" dT="2020-04-24T07:33:27.40" personId="{743205E7-6457-4737-9B83-E3A7A965DDB8}" id="{C6E7A75D-AF7B-4EAF-A951-C8340C14AB2C}">
    <text>use spring oilseed rape for CFT</text>
  </threadedComment>
</ThreadedComments>
</file>

<file path=xl/threadedComments/threadedComment3.xml><?xml version="1.0" encoding="utf-8"?>
<ThreadedComments xmlns="http://schemas.microsoft.com/office/spreadsheetml/2018/threadedcomments" xmlns:x="http://schemas.openxmlformats.org/spreadsheetml/2006/main">
  <threadedComment ref="K3" dT="2020-02-21T08:37:14.16" personId="{743205E7-6457-4737-9B83-E3A7A965DDB8}" id="{B4C7BA15-5176-43E6-93B5-2CC8ED1515AA}">
    <text>NB I switched the ww and sbeet (originally, I put ww then sbeet, but you can't rotate back into spring linseed after a sugarbeet). Need to tell Rob Goodsell in case he's done an estimation for this rotation.</text>
  </threadedComment>
  <threadedComment ref="A4" dT="2020-02-21T09:25:58.94" personId="{743205E7-6457-4737-9B83-E3A7A965DDB8}" id="{16379C36-1A5B-4ECE-83F4-4F97129430BE}">
    <text>same rotation on heavy and light soils</text>
  </threadedComment>
  <threadedComment ref="H4" dT="2020-02-21T09:23:19.86" personId="{743205E7-6457-4737-9B83-E3A7A965DDB8}" id="{3899D8C6-A755-4E97-9878-048A0012082C}">
    <text>they say 'or sugar beet'</text>
  </threadedComment>
  <threadedComment ref="K5" dT="2020-02-21T09:32:07.15" personId="{743205E7-6457-4737-9B83-E3A7A965DDB8}" id="{FA0DC5E9-5C79-4B91-911F-000AAF8D496E}">
    <text>NB I had this down wrong as spring barley - tell Rob Goodsell.</text>
  </threadedComment>
  <threadedComment ref="K6" dT="2020-02-21T09:32:07.15" personId="{743205E7-6457-4737-9B83-E3A7A965DDB8}" id="{CCAD2424-A09F-4499-B2B6-B8E662591E48}">
    <text>NB I had this down wrong as spring barley - tell Rob Goodsell.</text>
  </threadedComment>
  <threadedComment ref="L6" dT="2020-02-21T09:34:18.24" personId="{743205E7-6457-4737-9B83-E3A7A965DDB8}" id="{67CDE7B6-DACA-4C48-9C69-BD9FB36938BF}">
    <text>NB this was previously sugar beet (my design) but I changed it back to wosr as it's simpler and there's plenty of wOSR on light soils too. Tell Rob G.</text>
  </threadedComment>
  <threadedComment ref="H15" dT="2020-02-25T14:08:03.77" personId="{743205E7-6457-4737-9B83-E3A7A965DDB8}" id="{08F44AF5-3C16-41BE-94D8-D73307E551DA}">
    <text>they also gave the option of winter beans here</text>
  </threadedComment>
  <threadedComment ref="K15" dT="2020-02-25T14:08:08.63" personId="{743205E7-6457-4737-9B83-E3A7A965DDB8}" id="{62A64B9D-342B-4DA5-9B7D-DA1FA4FFBC2E}">
    <text>they also gave the option of winter beans here</text>
  </threadedComment>
  <threadedComment ref="H16" dT="2020-02-25T14:08:32.91" personId="{743205E7-6457-4737-9B83-E3A7A965DDB8}" id="{177D23F1-4453-4C0B-802A-B1F53C448666}">
    <text>they also gave the option of winter beans here</text>
  </threadedComment>
  <threadedComment ref="K16" dT="2020-02-25T14:08:36.90" personId="{743205E7-6457-4737-9B83-E3A7A965DDB8}" id="{21B91349-FB87-413C-9A5A-D29C6D87155F}">
    <text>they also gave the option of winter beans here</text>
  </threadedComment>
</ThreadedComments>
</file>

<file path=xl/threadedComments/threadedComment4.xml><?xml version="1.0" encoding="utf-8"?>
<ThreadedComments xmlns="http://schemas.microsoft.com/office/spreadsheetml/2018/threadedcomments" xmlns:x="http://schemas.openxmlformats.org/spreadsheetml/2006/main">
  <threadedComment ref="E13" dT="2019-06-24T08:46:10.71" personId="{743205E7-6457-4737-9B83-E3A7A965DDB8}" id="{2C7604EE-9855-43D4-A4B2-0089DB7051DB}">
    <text>I picked:
window 15th - 31st Aug
20th Aug if have to choose</text>
  </threadedComment>
  <threadedComment ref="J13" dT="2019-06-24T09:08:24.02" personId="{743205E7-6457-4737-9B83-E3A7A965DDB8}" id="{63EAEA59-71A0-4054-BFBA-5AB4C3A41D74}">
    <text>disc early Sep 5cm - 4th Sep
disc late Sep 5cm - 25 Sep
Repeat in month 13</text>
  </threadedComment>
  <threadedComment ref="D14" dT="2020-05-29T14:03:04.19" personId="{87E6A354-61BB-4545-AFD4-FDB03910903A}" id="{DB9A3ED6-7F00-47A1-A649-395923DD43FF}">
    <text>assume maize is for forage
N.B. Both Nix 2019 and ABC 2019 say maize can be grown south of a line from Bristol to East Anglia, excluding the far SW. And that it's best on lighter land as harvesting is late. Why have they put it in the north on heavy soil?!</text>
  </threadedComment>
  <threadedComment ref="E14" dT="2019-06-24T08:49:25.78" personId="{743205E7-6457-4737-9B83-E3A7A965DDB8}" id="{DE512BDC-A6DE-491B-B16D-58D407CC763D}">
    <text>Late March. Go with 23rd March</text>
  </threadedComment>
  <threadedComment ref="J14" dT="2019-06-24T09:08:41.75" personId="{743205E7-6457-4737-9B83-E3A7A965DDB8}" id="{620BC854-A07D-479C-876F-3C3FFE4A982A}">
    <text>subsoil the day before planting</text>
  </threadedComment>
  <threadedComment ref="L14" dT="2019-06-24T09:26:21.45" personId="{743205E7-6457-4737-9B83-E3A7A965DDB8}" id="{C2E97B2C-F654-483E-ACE9-D6BB7656F746}">
    <text>10kg/ha applied at drilling - 7th March or give it same window as drilling
90kg/ha applied at emergence - find out when emergence is</text>
  </threadedComment>
  <threadedComment ref="D15" dT="2021-02-26T14:30:03.18" personId="{619294D1-8118-4E44-A065-119B773A396E}" id="{43282509-EDDC-409B-8D96-15C740A5D9EC}">
    <text>Assume all spring barley is for malting. I've used two malting varieties to get coefs for DSSAT.
AHDB barley growth guide 2018:
Spring barley is typically sown from December until late April.
Spring barley is relatively frost-sensitive, so early sowing is not common in the North.</text>
  </threadedComment>
  <threadedComment ref="E15" dT="2019-06-24T08:49:25.78" personId="{743205E7-6457-4737-9B83-E3A7A965DDB8}" id="{A6EF7837-CECC-49C6-8FF4-FBEC324B42A8}">
    <text>window : 1st 2 weeks March.
This is late-drilled.</text>
  </threadedComment>
  <threadedComment ref="J15" dT="2021-03-30T09:56:19.56" personId="{619294D1-8118-4E44-A065-119B773A396E}" id="{7F2C14CF-90CD-4DA7-B18F-EA3627C3D147}">
    <text>disc 5cm</text>
  </threadedComment>
  <threadedComment ref="L15" dT="2019-06-24T09:23:02.53" personId="{743205E7-6457-4737-9B83-E3A7A965DDB8}" id="{553DDF66-CC4C-4D4D-AE75-BE09B94EF436}">
    <text>apply it all in the seedbed.
For DSSAT make it 1 day after planting, OR specify 7th March</text>
  </threadedComment>
  <threadedComment ref="E16" dT="2019-06-24T08:50:08.15" personId="{743205E7-6457-4737-9B83-E3A7A965DDB8}" id="{9A60D7B2-35EA-41F2-88F2-8982F81C442F}">
    <text>2nd two weeks October</text>
  </threadedComment>
  <threadedComment ref="F16" dT="2020-02-21T10:53:26.53" personId="{743205E7-6457-4737-9B83-E3A7A965DDB8}" id="{A239B6DB-AE96-4910-9147-70020BEDC20C}">
    <text>for a target plant pop of 260 plants/m2, where TGW = 50 g/1000 seeds, germination = 80% and field losses = 20%, then 200 kg/ha (which is approx 400 seeds/m2) is sufficient.</text>
  </threadedComment>
  <threadedComment ref="G16" dT="2020-02-21T10:11:30.99" personId="{743205E7-6457-4737-9B83-E3A7A965DDB8}" id="{41BDD731-F57D-4C93-B33C-81F71520E2A4}">
    <text>The HGCA benchmark target population is 260plants/m2</text>
  </threadedComment>
  <threadedComment ref="J16" dT="2019-06-24T09:12:41.52" personId="{743205E7-6457-4737-9B83-E3A7A965DDB8}" id="{109E338C-726C-46E5-9AFA-CAD3FABF568F}">
    <text>2 stale seedbeds
disc 5cm 28th Aug and 20th Sep</text>
  </threadedComment>
  <threadedComment ref="L16" dT="2021-04-19T11:39:12.75" personId="{619294D1-8118-4E44-A065-119B773A396E}" id="{E68EBE69-9D2E-4C1F-906A-0E442EC93FC8}">
    <text>220kg[N]/ha total:
40 kg/ha mid-Feb to mid-March
90 kg/ha early April
90 kg/ha late April</text>
  </threadedComment>
  <threadedComment ref="E17" dT="2019-06-24T08:50:19.71" personId="{743205E7-6457-4737-9B83-E3A7A965DDB8}" id="{61FB27B5-6EE7-47FD-ADDC-37FEB27F9132}">
    <text>window 25th Aug - 3rd Sep</text>
  </threadedComment>
  <threadedComment ref="L17" dT="2019-06-24T09:21:25.39" personId="{743205E7-6457-4737-9B83-E3A7A965DDB8}" id="{438E5DF8-7A6C-42A0-82D2-078A2A885984}">
    <text>30kg/ha at drilling - 30th Aug
75ka/ha late Feb/early March - 1st March
75 kg/ha early April - 1st April</text>
  </threadedComment>
  <threadedComment ref="E18" dT="2019-06-24T08:51:27.87" personId="{743205E7-6457-4737-9B83-E3A7A965DDB8}" id="{B3F52AC7-1565-4374-A24A-478D0164259B}">
    <text>2nd 2 weeks October</text>
  </threadedComment>
  <threadedComment ref="F18" dT="2020-02-21T10:53:26.53" personId="{743205E7-6457-4737-9B83-E3A7A965DDB8}" id="{9349E2B6-6C4A-4CDD-8E99-A2844EA861F4}">
    <text>for a target plant pop of 260 plants/m2, where TGW = 50 g/1000 seeds, germination = 80% and field losses = 20%, then 200 kg/ha (which is approx 400 seeds/m2) is sufficient.</text>
  </threadedComment>
  <threadedComment ref="G18" dT="2020-02-21T10:11:30.99" personId="{743205E7-6457-4737-9B83-E3A7A965DDB8}" id="{06A630B3-A791-41D7-AAD0-8ADF70F3FADC}">
    <text>The HGCA benchmark target population is 260plants/m2</text>
  </threadedComment>
  <threadedComment ref="J18" dT="2019-06-24T09:13:30.86" personId="{743205E7-6457-4737-9B83-E3A7A965DDB8}" id="{1BD425A0-66E3-4E37-865E-1BE240B38168}">
    <text>2 stale seedbeds
disc 5cm 28th Aug and 20th Sep</text>
  </threadedComment>
  <threadedComment ref="L18" dT="2021-04-19T11:39:26.81" personId="{619294D1-8118-4E44-A065-119B773A396E}" id="{EBA93A57-F512-4FCC-901A-8255577F234A}">
    <text>220kg[N]/ha total:
40 kg/ha mid-Feb to mid-March
90 kg/ha early April
90 kg/ha late April</text>
  </threadedComment>
  <threadedComment ref="D23" dT="2020-02-21T10:40:51.30" personId="{743205E7-6457-4737-9B83-E3A7A965DDB8}" id="{F97AE700-4C3D-42F5-9BC3-BF925C4A4CDE}">
    <text>https://www.grainco.co.uk/seed.html advice:
we recommend 50 tgw as an average for winter wheat and 45 tgw for winter barley</text>
  </threadedComment>
  <threadedComment ref="F23" dT="2020-02-21T10:43:08.77" personId="{743205E7-6457-4737-9B83-E3A7A965DDB8}" id="{6206D537-ECAF-4DE3-A2A1-9540629C9775}">
    <text>At this seed rage (kg/ha), and with a TGW of 50g/1000 seeds, 70% germination and 25% field losses, this works out as approx 495 seeds/m2 sown, and gets target population of 260 plants/m2</text>
  </threadedComment>
  <threadedComment ref="G23" dT="2020-02-21T10:11:30.99" personId="{743205E7-6457-4737-9B83-E3A7A965DDB8}" id="{D72A0DFF-C0A0-4DB6-B5C3-D70C8C16B80E}">
    <text>The HGCA benchmark target population is 260 plants/m2</text>
  </threadedComment>
  <threadedComment ref="L23" dT="2020-04-23T17:51:17.51" personId="{743205E7-6457-4737-9B83-E3A7A965DDB8}" id="{73B388B6-9762-4189-900A-D43F0C838F8F}">
    <text>40 kg/ha in Feb
100 kg/ha early April
100 kg/ha late April</text>
  </threadedComment>
  <threadedComment ref="D24" dT="2021-02-26T14:29:20.10" personId="{619294D1-8118-4E44-A065-119B773A396E}" id="{AFF81C73-807C-4146-8F00-43E5A1054FEF}">
    <text>Assume all spring barley is for malting. I've used two malting varieties to get coefs for DSSAT.
AHDB barley growth guide 2018: 
Spring barley is typically sown from December until late April.
N.B. their alternative for yr 2 was fallow. Dave Brightman said this about a fallow:
"I would suggest that for fallow there would probably be two or three cultivations through the year, each preceded by glyphosate, if weather and ground conditions permitted."</text>
  </threadedComment>
  <threadedComment ref="E24" dT="2020-05-21T10:56:29.93" personId="{87E6A354-61BB-4545-AFD4-FDB03910903A}" id="{6F873250-E33C-499F-91A7-AEF61571600B}">
    <text>Spring barley normally sown end Feb/ March.
Dave Brightman said:
"while we might like to drill spring barley before April, in the four years we have been doing it on my heavy ground in recent times, the earliest we have started drilling [spring barley] was 25th March and the latest we have finished was 27th April. We have always applied qlyphosate at least once before drilling."
From https://www.nickersonseeds.co.uk/news/spring-barley-performs-better-as-strategic-part-of-rotation/ :
It’s important not to drill [spring barley] into cold soils, we aim for 85% establishment and if this is not achieved it’s usually because the crop has been drilled when soils are too wet or cold. We would not drill any spring barley crops before Christmas and will wait until March if ground conditions are not right.
From https://rural.struttandparker.com/wp-content/uploads/2020/02/SpringBarley_Growing_Guide_2020_StruttandParker.pdf
Unlike wheat/winter barley, spring barley does not yield more from early planting. Early planting
should only be viewed as exploiting fieldwork opportunities to mitigate the risks of wet/dry conditions later in the spring. The best yields come from the crop being sown into warm soil where it chits and emerges within two weeks. Prompt germination and rapid canopy closure reduces soil moisture evaporation, keeping the crop as competitive as it can be on grass and broad-leaved weeds</text>
  </threadedComment>
  <threadedComment ref="F24" dT="2020-05-21T10:55:50.80" personId="{87E6A354-61BB-4545-AFD4-FDB03910903A}" id="{9FEA8895-A114-43C2-B264-F9A89050C091}">
    <text>From https://rural.struttandparker.com/wp-content/uploads/2020/02/SpringBarley_Growing_Guide_2020_StruttandParker.pdf
In kind growing conditions/soils optimum ear number can be established from average c.300
seeds/m2. Where conditions are compromised or if drilling is delayed the seed rate must be
increased to 400+ seeds/m2 (eg on the heavy land that will grow a second wheat)
SPRING BARLEY
AHDB barley growth guide 2018:
1. Average establishment is 85%
2. In a good seedbed, typical plant establishment is between 80% (early-sown) and 95% (late-sown). In a poor seedbed, establishment can vary from 55% (early-sown) and 70% (late-sown).
3. Target spring population = 305 plants/m2
4. From Teagsac seed rate calculator Exel sheet: TGW ranges from 46.6 - 57.9</text>
  </threadedComment>
  <threadedComment ref="G24" dT="2021-05-06T11:32:51.28" personId="{619294D1-8118-4E44-A065-119B773A396E}" id="{A614DF4A-2581-4574-91F8-D35252075B16}">
    <text>From https://www.nickersonseeds.co.uk/news/spring-barley-performs-better-as-strategic-part-of-rotation/ :
It’s important not to drill [spring barley] into cold soils, we aim for 85% establishment and if this is not achieved it’s usually because the crop has been drilled when soils are too wet or cold. We would not drill any spring barley crops before Christmas and will wait until March if ground conditions are not right.</text>
  </threadedComment>
  <threadedComment ref="I24" dT="2020-05-21T10:57:38.65" personId="{87E6A354-61BB-4545-AFD4-FDB03910903A}" id="{730F3A3A-43E9-41F0-B5C0-8E0CDC2A8032}">
    <text>NB strut and parker say 5cm safer</text>
  </threadedComment>
  <threadedComment ref="L24" dT="2020-04-23T09:32:15.87" personId="{743205E7-6457-4737-9B83-E3A7A965DDB8}" id="{8BAEF5BF-3757-445E-BA39-2C75A08FC17F}">
    <text>Apply it all in the seedbed. 
Amount is higher than in the recommended tables (RB209) - I assume this is because it's sown so late.</text>
  </threadedComment>
  <threadedComment ref="D26" dT="2020-04-23T17:53:02.51" personId="{743205E7-6457-4737-9B83-E3A7A965DDB8}" id="{5FFF85D0-7C96-43F7-925D-80F6E7AD14A2}">
    <text>https://www.grainco.co.uk/seed.html advice:
we recommend 50 tgw as an average for winter wheat and 45 tgw for winter barley</text>
  </threadedComment>
  <threadedComment ref="F26" dT="2020-02-21T10:43:08.77" personId="{743205E7-6457-4737-9B83-E3A7A965DDB8}" id="{C7DD5FC4-3B75-431A-8DBF-7D4EB01C70E5}">
    <text>At this seed rage (kg/ha), and with a TGW of 50g/1000 seeds, 70% germination and 25% field losses, this works out as approx 495 seeds/m2 sown, and gets target population of 260 plants/m2</text>
  </threadedComment>
  <threadedComment ref="G26" dT="2020-02-21T10:11:30.99" personId="{743205E7-6457-4737-9B83-E3A7A965DDB8}" id="{545AE11D-6B5B-4E85-BBEC-542E1024E604}">
    <text>The HGCA benchmark target population is 260 plants/m2</text>
  </threadedComment>
  <threadedComment ref="L26" dT="2020-04-23T17:51:22.66" personId="{743205E7-6457-4737-9B83-E3A7A965DDB8}" id="{3095641B-4991-4B87-A967-0DF816C0AECE}">
    <text>40 kg/ha in Feb
100 kg/ha early April
100 kg/ha late April</text>
  </threadedComment>
  <threadedComment ref="D27" dT="2020-04-23T18:00:33.00" personId="{743205E7-6457-4737-9B83-E3A7A965DDB8}" id="{C07EBF0E-EE6E-4094-9294-6A2658EA6DD4}">
    <text>assume all spring barley is for malting</text>
  </threadedComment>
  <threadedComment ref="E27" dT="2020-05-21T10:56:29.93" personId="{87E6A354-61BB-4545-AFD4-FDB03910903A}" id="{E0B391B5-5FBD-4B94-B05A-3CC4D0A13A2C}">
    <text>Spring barley normally sown end Feb/ March.
From https://rural.struttandparker.com/wp-content/uploads/2020/02/SpringBarley_Growing_Guide_2020_StruttandParker.pdf
Unlike wheat/winter barley, spring barley does not yield more from early planting. Early planting
should only be viewed as exploiting fieldwork opportunities to mitigate the risks of wet/dry conditions
later in the spring. The best yields come from the crop being sown into warm soil where it chits and
emerges within two weeks. Prompt germination and rapid canopy closure reduces soil moisture
evaporation, keeping the crop as competitive as it can be on grass and broad-leaved weeds</text>
  </threadedComment>
  <threadedComment ref="F27" dT="2020-05-21T10:55:50.80" personId="{87E6A354-61BB-4545-AFD4-FDB03910903A}" id="{52198685-BBB7-4A0E-BD2F-D2D54E4E814B}">
    <text>From https://rural.struttandparker.com/wp-content/uploads/2020/02/SpringBarley_Growing_Guide_2020_StruttandParker.pdf
In kind growing conditions/soils optimum ear number can be established from average c.300
seeds/m2. Where conditions are compromised or if drilling is delayed the seed rate must be
increased to 400+ seeds/m2 (eg on the heavy land that will grow a second wheat)
SPRING BARLEY
AHDB barley growth guide 2018:
1. Average establishment is 85%
2. In a good seedbed, typical plant establishment is between 80% (early-sown) and 95% (late-sown). In a poor seedbed, establishment can vary from 55% (early-sown) and 70% (late-sown).
3. Target spring population = 305 plants/m2
4. TGW ranges from 46.6 - 57.9</text>
  </threadedComment>
  <threadedComment ref="G27" dT="2021-05-06T11:33:03.93" personId="{619294D1-8118-4E44-A065-119B773A396E}" id="{E514388D-3082-46F2-92C2-D3AE2D2CC77C}">
    <text>From https://www.nickersonseeds.co.uk/news/spring-barley-performs-better-as-strategic-part-of-rotation/ :
It’s important not to drill [spring barley] into cold soils, we aim for 85% establishment and if this is not achieved it’s usually because the crop has been drilled when soils are too wet or cold. We would not drill any spring barley crops before Christmas and will wait until March if ground conditions are not right.</text>
  </threadedComment>
  <threadedComment ref="L27" dT="2020-04-23T09:32:15.87" personId="{743205E7-6457-4737-9B83-E3A7A965DDB8}" id="{98CFC08D-2954-4E99-A108-62DD4379FA6B}">
    <text>Apply it all in the seedbed. 
Amount is higher than in the recommended tables (RB209) - I assume this is because it's sown so late.</text>
  </threadedComment>
  <threadedComment ref="G28" dT="2020-02-21T10:31:05.85" personId="{743205E7-6457-4737-9B83-E3A7A965DDB8}" id="{9A80C836-6A3E-4CF1-A997-1CC017DE6A20}">
    <text>From AHDB RL doc 2019/20: The target (spring) plant population is 40 plants/m2 for RL trials. 
Maximum seed rate is 70 seeds/m2 and may be lower if conditions permit.</text>
  </threadedComment>
  <threadedComment ref="L28" dT="2020-04-23T17:55:04.37" personId="{743205E7-6457-4737-9B83-E3A7A965DDB8}" id="{8B487E02-4E18-4938-B4E4-69E5392F05FD}">
    <text>30kg/ha at drilling
75ka/ha late Feb/early March - 1st March
75 kg/ha early April - 1st April</text>
  </threadedComment>
  <threadedComment ref="F33" dT="2020-02-21T10:43:08.77" personId="{743205E7-6457-4737-9B83-E3A7A965DDB8}" id="{979B4AA0-0E09-419B-8AC1-E298BE0A7925}">
    <text>At this seed rage (kg/ha), and with a TGW of 50g/1000 seeds, 70% germination and 25% field losses, this works out as approx 495 seeds/m2 sown, and gets target population of 260 plants/m2</text>
  </threadedComment>
  <threadedComment ref="G33" dT="2020-02-21T10:11:30.99" personId="{743205E7-6457-4737-9B83-E3A7A965DDB8}" id="{F6825E85-313F-4264-81F9-D4612D2375A7}">
    <text>The HGCA benchmark target population is 260plants/m2</text>
  </threadedComment>
  <threadedComment ref="L33" dT="2020-04-23T17:55:18.05" personId="{743205E7-6457-4737-9B83-E3A7A965DDB8}" id="{7FE071E1-C412-4AD0-B8CB-B70878B0A47D}">
    <text>40 kg/ha in Feb
100 kg/ha early April
100 kg/ha late April</text>
  </threadedComment>
  <threadedComment ref="N33" dT="2020-05-21T11:26:02.27" personId="{87E6A354-61BB-4545-AFD4-FDB03910903A}" id="{87043E0C-8F67-413A-8A80-D440CE84CF67}">
    <text>Used the same amt of Liberator and Defy as used on light soils in the Eastern region</text>
  </threadedComment>
  <threadedComment ref="D34" dT="2021-02-26T14:29:20.10" personId="{619294D1-8118-4E44-A065-119B773A396E}" id="{D1E40FCA-202D-4717-B360-5B40B887D6DD}">
    <text>Assume all spring barley is for malting. I've used two malting varieties to get coefs for DSSAT.
AHDB barley growth guide 2018: 
Spring barley is typically sown from December until late April.
N.B. their alternative for yr 2 was fallow. Dave Brightman said this about a fallow:
"I would suggest that for fallow there would probably be two or three cultivations through the year, each preceded by glyphosate, if weather and ground conditions permitted."</text>
  </threadedComment>
  <threadedComment ref="E34" dT="2020-05-21T10:56:29.93" personId="{87E6A354-61BB-4545-AFD4-FDB03910903A}" id="{98F76A16-2E72-400E-98F3-EAE97185E107}">
    <text>Spring barley normally sown end Feb/ March.
Dave Brightman said:
"while we might like to drill spring barley before April, in the four years we have been doing it on my heavy ground in recent times, the earliest we have started drilling [spring barley] was 25th March and the latest we have finished was 27th April. We have always applied qlyphosate at least once before drilling."
From https://rural.struttandparker.com/wp-content/uploads/2020/02/SpringBarley_Growing_Guide_2020_StruttandParker.pdf
Unlike wheat/winter barley, spring barley does not yield more from early planting. Early planting
should only be viewed as exploiting fieldwork opportunities to mitigate the risks of wet/dry conditions later in the spring. The best yields come from the crop being sown into warm soil where it chits and emerges within two weeks. Prompt germination and rapid canopy closure reduces soil moisture evaporation, keeping the crop as competitive as it can be on grass and broad-leaved weeds</text>
  </threadedComment>
  <threadedComment ref="F34" dT="2020-05-21T10:55:50.80" personId="{87E6A354-61BB-4545-AFD4-FDB03910903A}" id="{FF040915-9BFA-4A83-BEDB-E3456FDA2AE9}">
    <text>From https://rural.struttandparker.com/wp-content/uploads/2020/02/SpringBarley_Growing_Guide_2020_StruttandParker.pdf
In kind growing conditions/soils optimum ear number can be established from average c.300
seeds/m2. Where conditions are compromised or if drilling is delayed the seed rate must be
increased to 400+ seeds/m2 (eg on the heavy land that will grow a second wheat)
SPRING BARLEY
AHDB barley growth guide 2018:
1. Average establishment is 85%
2. In a good seedbed, typical plant establishment is between 80% (early-sown) and 95% (late-sown). In a poor seedbed, establishment can vary from 55% (early-sown) and 70% (late-sown).
3. Target spring population = 305 plants/m2
4. TGW ranges from 46.6 - 57.9</text>
  </threadedComment>
  <threadedComment ref="G34" dT="2021-05-06T11:32:51.28" personId="{619294D1-8118-4E44-A065-119B773A396E}" id="{76369927-F5CF-42FA-8D09-FACC20B7BD23}">
    <text>From https://www.nickersonseeds.co.uk/news/spring-barley-performs-better-as-strategic-part-of-rotation/ :
It’s important not to drill [spring barley] into cold soils, we aim for 85% establishment and if this is not achieved it’s usually because the crop has been drilled when soils are too wet or cold. We would not drill any spring barley crops before Christmas and will wait until March if ground conditions are not right.</text>
  </threadedComment>
  <threadedComment ref="L34" dT="2020-04-23T09:32:15.87" personId="{743205E7-6457-4737-9B83-E3A7A965DDB8}" id="{A1965F15-8DCF-4325-8396-A70C96FC12C8}">
    <text>Apply it all in the seedbed. 
Amount is higher than in the recommended tables (RB209) - I assume this is because it's sown so late.</text>
  </threadedComment>
  <threadedComment ref="F36" dT="2020-02-21T10:43:08.77" personId="{743205E7-6457-4737-9B83-E3A7A965DDB8}" id="{5325A818-77C8-4966-A020-36F9A32219AB}">
    <text>At this seed rage (kg/ha), and with a TGW of 50g/1000 seeds, 70% germination and 25% field losses, this works out as approx 495 seeds/m2 sown, and gets target population of 260 plants/m2</text>
  </threadedComment>
  <threadedComment ref="G36" dT="2020-02-21T10:11:30.99" personId="{743205E7-6457-4737-9B83-E3A7A965DDB8}" id="{65E5808E-FD96-44F0-AC04-3C474C8193BB}">
    <text>The HGCA benchmark target population is 260plants/m2</text>
  </threadedComment>
  <threadedComment ref="L36" dT="2020-04-23T17:55:24.25" personId="{743205E7-6457-4737-9B83-E3A7A965DDB8}" id="{87762AE5-CAEA-4E77-B947-F87DCBD87780}">
    <text>40 kg/ha in Feb
100 kg/ha early April
100 kg/ha late April</text>
  </threadedComment>
  <threadedComment ref="N36" dT="2020-05-21T11:26:07.77" personId="{87E6A354-61BB-4545-AFD4-FDB03910903A}" id="{81386C59-B675-4F0D-B0DA-6D7ED6CB71CA}">
    <text>Used the same amt of Liberator and Defy as used on light soils in the Eastern region</text>
  </threadedComment>
  <threadedComment ref="D37" dT="2020-04-23T18:00:33.00" personId="{743205E7-6457-4737-9B83-E3A7A965DDB8}" id="{B34CD106-A402-4A12-B86B-0885BAFCA64C}">
    <text>assume all spring barley is for malting</text>
  </threadedComment>
  <threadedComment ref="E37" dT="2020-05-21T10:56:29.93" personId="{87E6A354-61BB-4545-AFD4-FDB03910903A}" id="{69EEF21E-3537-4508-9E98-41D8A263659D}">
    <text>Spring barley normally sown end Feb/ March.
From https://rural.struttandparker.com/wp-content/uploads/2020/02/SpringBarley_Growing_Guide_2020_StruttandParker.pdf
Unlike wheat/winter barley, spring barley does not yield more from early planting. Early planting
should only be viewed as exploiting fieldwork opportunities to mitigate the risks of wet/dry conditions
later in the spring. The best yields come from the crop being sown into warm soil where it chits and
emerges within two weeks. Prompt germination and rapid canopy closure reduces soil moisture
evaporation, keeping the crop as competitive as it can be on grass and broad-leaved weeds</text>
  </threadedComment>
  <threadedComment ref="F37" dT="2020-05-21T10:55:50.80" personId="{87E6A354-61BB-4545-AFD4-FDB03910903A}" id="{0D6834BB-A29C-4414-AAEC-811651151869}">
    <text>From https://rural.struttandparker.com/wp-content/uploads/2020/02/SpringBarley_Growing_Guide_2020_StruttandParker.pdf
In kind growing conditions/soils optimum ear number can be established from average c.300
seeds/m2. Where conditions are compromised or if drilling is delayed the seed rate must be
increased to 400+ seeds/m2 (eg on the heavy land that will grow a second wheat)
SPRING BARLEY
AHDB barley growth guide 2018:
1. Average establishment is 85%
2. In a good seedbed, typical plant establishment is between 80% (early-sown) and 95% (late-sown). In a poor seedbed, establishment can vary from 55% (early-sown) and 70% (late-sown).
3. Target spring population = 305 plants/m2
4. TGW ranges from 46.6 - 57.9</text>
  </threadedComment>
  <threadedComment ref="G37" dT="2021-05-06T11:33:03.93" personId="{619294D1-8118-4E44-A065-119B773A396E}" id="{DAFEDA29-226D-4999-AB4C-D5D451150022}">
    <text>From https://www.nickersonseeds.co.uk/news/spring-barley-performs-better-as-strategic-part-of-rotation/ :
It’s important not to drill [spring barley] into cold soils, we aim for 85% establishment and if this is not achieved it’s usually because the crop has been drilled when soils are too wet or cold. We would not drill any spring barley crops before Christmas and will wait until March if ground conditions are not right.</text>
  </threadedComment>
  <threadedComment ref="L37" dT="2020-04-23T09:32:15.87" personId="{743205E7-6457-4737-9B83-E3A7A965DDB8}" id="{5662357A-14D3-4ABB-B847-23F12C77C89D}">
    <text>Apply it all in the seedbed. 
Amount is higher than in the recommended tables (RB209) - I assume this is because it's sown so late.</text>
  </threadedComment>
  <threadedComment ref="L38" dT="2020-04-23T17:55:04.37" personId="{743205E7-6457-4737-9B83-E3A7A965DDB8}" id="{75E8AA7F-82B2-4560-9619-A335A446F212}">
    <text>30kg/ha at drilling
75ka/ha late Feb/early March - 1st March
75 kg/ha early April - 1st April</text>
  </threadedComment>
  <threadedComment ref="D43" dT="2020-05-22T10:33:58.12" personId="{87E6A354-61BB-4545-AFD4-FDB03910903A}" id="{8878AC2A-6CDC-4BF7-821A-0E3D5DD3992E}">
    <text>SPRING OILSEED RAPE:
most varieties sown now are hybrids, see https://ahdb.org.uk/rl  page 52
SPRING LINSEED:
Nix says spring linseed is harvested end Aug - early Sep</text>
  </threadedComment>
  <threadedComment ref="E43" dT="2020-05-22T10:27:08.47" personId="{87E6A354-61BB-4545-AFD4-FDB03910903A}" id="{2D9D21BE-69F3-413E-A307-C60D036E67B1}">
    <text>SPRING OILSEED RAPE
(From https://www.agricentre.basf.co.uk/en/Products/InVigor/Spring-Oilseed-Rape-Seed/)
SOWING: Late march or early April are best when soil temperatures are warm enough to give the crop a quick start. The soil should be warm, around 9-10°C, with a minimum soil pH of 6-6.5.
Use a higher seed rate than for WOSR. Drill at around 80 to 90 seeds/m2, aiming to achieve a plant population of around 70 plants/m2.
From (https://www.thescottishfarmer.co.uk/arable/19045582.dsv-says-time-take-fresh-look-spring-osr/), written 30th Jan 2021: "The optimum sowing date for spring oilseed rape is from mid-March to mid-April, with a firm but moist seedbed being the aim.... Ideally, you should be aiming for between 60-80 seeds per m², depending on soil conditions and sowing date."
SPRING LINSEED
The optimum period for drilling linseed is mid March to mid April, but it can still be satisfactorily drilled into May provided there is moisture available. (From https://www.premiumcrops.com/spring-linseed/faqs.html)</text>
  </threadedComment>
  <threadedComment ref="F43" dT="2021-05-10T14:13:43.98" personId="{619294D1-8118-4E44-A065-119B773A396E}" id="{AB1A0698-494C-472E-9C49-54B86AD43A03}">
    <text>Seed rate for spring linseed would be 52 kg/ha. However, in DSSAT I need to use spring OSR as a proxy.
SPRING OILSEED RAPE:
From here (https://www.fwi.co.uk/arable/tips-for-sowing-spring-oilseed-rape), written in 2013: 
"Knowing the thousand grain weight of seed is one of the most critical points..... Spring varieties have a much lower value than their winter counterparts so it is easy to sow too thick a stand. Aim for 60-80 plants/sq m – use TGW to sow 120-150 seeds/sq m (conventional varieties); 100-120 seeds/sq m (hybrids).... [Although] Simon Kightley, oilseed rape specialist at NIAB TAG, advises slightly higher rates – 150/sq m for conventional and 120 for hybrids."
From here (https://www.thescottishfarmer.co.uk/arable/18097021.new-options-spring-sown-osr/), written Dec 2019 : "Target drilling rate for spring oilseed rape is around 70 seeds per m2 with the aim of achieving a plant population of around 55-65 plants per m2 , but growers should be prepared to increase this on questionable seedbeds and heavy or brashy ground"
From here (https://www.farmersguide.co.uk/spring-oilseed-rape-interest-grows-in-spring-2020%E2%80%8B/) :
"It’s also important to use a higher seed rate than for winter OSR – a rate of 80-90 seeds/m2, to achieve a plant population of 70 plants/m2 should be the target, although some people have been experimenting with lower seed rates."</text>
  </threadedComment>
  <threadedComment ref="G43" dT="2021-05-10T14:11:18.59" personId="{619294D1-8118-4E44-A065-119B773A396E}" id="{5E39AB1E-EA3B-4E23-8299-A427167F94DA}">
    <text>Established plant population for spring linseed would be 400 plants/m2. However, in DSSAT I need to use spring OSR as a proxy.
Spring OSR trials procedures specify that "seed rates may be adjusted to suit site conditions at the discretion of the trials operator with the aim of producing a plant population of between 80 and 100 plants / m². Hybrids should be drilled at 80% seed rate."
From here (https://www.thescottishfarmer.co.uk/arable/18097021.new-options-spring-sown-osr/), written Dec 2019 : "Target drilling rate for spring oilseed rape is around 70 seeds per m2 with the aim of achieving a plant population of around 55-65 plants per m2 , but growers should be prepared to increase this on questionable seedbeds and heavy or brashy ground"
From here (https://www.farmersguide.co.uk/spring-oilseed-rape-interest-grows-in-spring-2020%E2%80%8B/) :
"It’s also important to use a higher seed rate than for winter OSR – a rate of 80-90 seeds/m2, to achieve a plant population of 70 plants/m2 should be the target, although some people have been experimenting with lower seed rates."</text>
  </threadedComment>
  <threadedComment ref="I43" dT="2020-05-21T13:06:43.08" personId="{87E6A354-61BB-4545-AFD4-FDB03910903A}" id="{A891ADA5-3929-4F12-9C99-A34D22BC3315}">
    <text>NB: Stomp Aqua label says that for spring barley (it doesn't mention spring linseed) seed must be covered by a MINIMUM of 3.2cm settled soil. Normal depth for spring linseed drilling is 14-25mm (elsewhere says 1-2cm). Note that this depth isn't ok with Stomp Aqua.</text>
  </threadedComment>
  <threadedComment ref="L43" dT="2021-05-10T14:19:19.09" personId="{619294D1-8118-4E44-A065-119B773A396E}" id="{3ADBB170-B2AA-4F0B-9529-0DBF94BC89C5}">
    <text>SPRING OILSEED RAPE:
From RB209:
At SNS index = 0 :
light sand soil 120 kg/ha
other mineral soil 150 kg/ha.
Apply all the nitrogen in the seedbed. On light sand soils where the total rate is more than 80 kg N/ha, the dressing should be split, with 50 kg N/ha in the seedbed and the remainder by early May.
From https://www.agricentre.basf.co.uk/en/Products/InVigor/Spring-Oilseed-Rape-Seed/ :
Apply split doses of N between 100kg/ha and 150kg/ha at sowing time and at emergence. 
From https://www.thescottishfarmer.co.uk/arable/19045582.dsv-says-time-take-fresh-look-spring-osr/ (written 30th Jan 2021): "An early application of 80-100kg N/ha is advised soon after sowing and this should be followed by a further 40kg N/ha at stem elongation."
From https://www.fwi.co.uk/arable/tips-for-sowing-spring-oilseed-rape (written in 2013): Apply half of N to seed-bed and other half soon after emergence.
BUT see https://www.teagasc.ie/crops/soil--soil-fertility/crop-n-p-k-advice/oilseed-rape---spring/ :
The first split of N should be applied in late February and the remainder in the first week of April. The first split should be about 30% of the total. It is unlikely that the application of N at sowing time is justified, but if it is used, it should not exceed 40 kg/ha of N. Fertilizer applications should not be combined drilled as this may delay germination.</text>
  </threadedComment>
  <threadedComment ref="N43" dT="2019-01-17T08:41:47.60" personId="{743205E7-6457-4737-9B83-E3A7A965DDB8}" id="{28FC2D03-65A0-40E9-9C11-A440604BFB52}">
    <text>N.B. Stomp Aqua label says that max rate for spring barley (it doesn't mention spring linseed) is 2.9l/ha</text>
  </threadedComment>
  <threadedComment ref="F44" dT="2020-04-23T10:44:03.66" personId="{743205E7-6457-4737-9B83-E3A7A965DDB8}" id="{2157E909-4F85-401C-8FDB-C66EAB73C9C4}">
    <text>I originally had 300 here but the Agrii seed rate calculator says that with TGW of 630, 90% germination and 10% field losses, I need 466.67 kg/ha.</text>
  </threadedComment>
  <threadedComment ref="F45" dT="2020-02-21T10:53:26.53" personId="{743205E7-6457-4737-9B83-E3A7A965DDB8}" id="{DACEA3EF-F009-46C7-9B4D-8B1EBBDDEEF1}">
    <text>for a target plant pop of 260 plants/m2, where TGW = 50 g/1000 seeds, germination = 80% and field losses = 20%, then 200 kg/ha (which is approx 400 seeds/m2) is sufficient.</text>
  </threadedComment>
  <threadedComment ref="G45" dT="2020-02-21T10:11:30.99" personId="{743205E7-6457-4737-9B83-E3A7A965DDB8}" id="{56CDC1E5-F8B2-40C5-B0AD-1D4DCDC62E6C}">
    <text>The HGCA benchmark target population is 260plants/m2 - why have I got 400??</text>
  </threadedComment>
  <threadedComment ref="L45" dT="2020-04-23T10:51:20.51" personId="{743205E7-6457-4737-9B83-E3A7A965DDB8}" id="{AB41B15B-54E3-4762-B632-C906293AF62F}">
    <text>40 kg/ha in Feb, 
100 kg/ha early April, 
80 kg/ha late April.</text>
  </threadedComment>
  <threadedComment ref="D46" dT="2020-05-21T11:35:22.01" personId="{87E6A354-61BB-4545-AFD4-FDB03910903A}" id="{38D13129-086E-4B56-8CC4-1F21D4582CD0}">
    <text>In ECOMOD we have to use spring barley as a proxy</text>
  </threadedComment>
  <threadedComment ref="E46" dT="2020-05-21T11:40:00.04" personId="{87E6A354-61BB-4545-AFD4-FDB03910903A}" id="{889F805E-9770-40C9-AA03-0FE4BCE01B9F}">
    <text>optimum drilling for spring oats is March</text>
  </threadedComment>
  <threadedComment ref="L46" dT="2020-04-23T17:23:19.75" personId="{743205E7-6457-4737-9B83-E3A7A965DDB8}" id="{F8A80A26-9AD7-4DAD-AA30-B9A5D350ECC6}">
    <text>RB209 says nothing about when to apply so assume all applied in the seedbed</text>
  </threadedComment>
  <threadedComment ref="F47" dT="2020-02-21T10:53:26.53" personId="{743205E7-6457-4737-9B83-E3A7A965DDB8}" id="{2AD48239-57A1-4B24-AACD-FAE9E7A2498E}">
    <text>for a target plant pop of 260 plants/m2, where TGW = 50 g/1000 seeds, germination = 80% and field losses = 20%, then 200 kg/ha (which is approx 400 seeds/m2) is sufficient.</text>
  </threadedComment>
  <threadedComment ref="G47" dT="2020-02-21T10:11:30.99" personId="{743205E7-6457-4737-9B83-E3A7A965DDB8}" id="{DAA7280A-C36F-4E4B-8095-5EAAD04682AD}">
    <text>The HGCA benchmark target population is 260plants/m2 - why have I got 400??</text>
  </threadedComment>
  <threadedComment ref="L47" dT="2020-04-23T10:51:20.51" personId="{743205E7-6457-4737-9B83-E3A7A965DDB8}" id="{997484B3-561F-4326-8C01-056765BDE3BB}">
    <text>40 kg/ha in Feb
100 kg/ha early April
80 kg/ha late April</text>
  </threadedComment>
  <threadedComment ref="D53" dT="2020-05-22T10:33:58.12" personId="{87E6A354-61BB-4545-AFD4-FDB03910903A}" id="{6A28633D-6147-4BB6-861C-AF63E504CD6B}">
    <text>SPRING OILSEED RAPE:
most varieties sown now are hybrids, see https://ahdb.org.uk/rl  page 52
SPRING LINSEED:
Nix says spring linseed is harvested end Aug - early Sep</text>
  </threadedComment>
  <threadedComment ref="E53" dT="2020-05-22T10:27:08.47" personId="{87E6A354-61BB-4545-AFD4-FDB03910903A}" id="{28C79533-9A33-45B1-AF5C-4D91B5FC10EE}">
    <text>SPRING OILSEED RAPE
(From https://www.agricentre.basf.co.uk/en/Products/InVigor/Spring-Oilseed-Rape-Seed/)
SOWING: Late march or early April are best when soil temperatures are warm enough to give the crop a quick start. The soil should be warm, around 9-10°C, with a minimum soil pH of 6-6.5.
Use a higher seed rate than for WOSR. Drill at around 80 to 90 seeds/m2, aiming to achieve a plant population of around 70 plants/m2.
From (https://www.thescottishfarmer.co.uk/arable/19045582.dsv-says-time-take-fresh-look-spring-osr/), written 30th Jan 2021: "The optimum sowing date for spring oilseed rape is from mid-March to mid-April, with a firm but moist seedbed being the aim.... Ideally, you should be aiming for between 60-80 seeds per m², depending on soil conditions and sowing date."
SPRING LINSEED
The optimum period for drilling linseed is mid March to mid April, but it can still be satisfactorily drilled into May provided there is moisture available. (From https://www.premiumcrops.com/spring-linseed/faqs.html)</text>
  </threadedComment>
  <threadedComment ref="F53" dT="2021-05-10T14:13:43.98" personId="{619294D1-8118-4E44-A065-119B773A396E}" id="{0453C4A8-651D-4B53-B69B-8B157909523B}">
    <text>Seed rate for spring linseed would be 52 kg/ha. However, in DSSAT I need to use spring OSR as a proxy.
SPRING OILSEED RAPE:
From here (https://www.fwi.co.uk/arable/tips-for-sowing-spring-oilseed-rape), written in 2013: 
"Knowing the thousand grain weight of seed is one of the most critical points..... Spring varieties have a much lower value than their winter counterparts so it is easy to sow too thick a stand. Aim for 60-80 plants/sq m – use TGW to sow 120-150 seeds/sq m (conventional varieties); 100-120 seeds/sq m (hybrids).... [Although] Simon Kightley, oilseed rape specialist at NIAB TAG, advises slightly higher rates – 150/sq m for conventional and 120 for hybrids."
From here (https://www.thescottishfarmer.co.uk/arable/18097021.new-options-spring-sown-osr/), written Dec 2019 : "Target drilling rate for spring oilseed rape is around 70 seeds per m2 with the aim of achieving a plant population of around 55-65 plants per m2 , but growers should be prepared to increase this on questionable seedbeds and heavy or brashy ground"
From here (https://www.farmersguide.co.uk/spring-oilseed-rape-interest-grows-in-spring-2020%E2%80%8B/) :
"It’s also important to use a higher seed rate than for winter OSR – a rate of 80-90 seeds/m2, to achieve a plant population of 70 plants/m2 should be the target, although some people have been experimenting with lower seed rates."</text>
  </threadedComment>
  <threadedComment ref="G53" dT="2021-05-10T14:11:18.59" personId="{619294D1-8118-4E44-A065-119B773A396E}" id="{D737CB9C-D5B9-4DC5-AFBA-4185FB5E2B16}">
    <text>Established plant population for spring linseed would be 400 plants/m2. However, in DSSAT I need to use spring OSR as a proxy.
Spring OSR trials procedures specify that "seed rates may be adjusted to suit site conditions at the discretion of the trials operator with the aim of producing a plant population of between 80 and 100 plants / m². Hybrids should be drilled at 80% seed rate."
From here (https://www.thescottishfarmer.co.uk/arable/18097021.new-options-spring-sown-osr/), written Dec 2019 : "Target drilling rate for spring oilseed rape is around 70 seeds per m2 with the aim of achieving a plant population of around 55-65 plants per m2 , but growers should be prepared to increase this on questionable seedbeds and heavy or brashy ground"
From here (https://www.farmersguide.co.uk/spring-oilseed-rape-interest-grows-in-spring-2020%E2%80%8B/) :
"It’s also important to use a higher seed rate than for winter OSR – a rate of 80-90 seeds/m2, to achieve a plant population of 70 plants/m2 should be the target, although some people have been experimenting with lower seed rates."</text>
  </threadedComment>
  <threadedComment ref="I53" dT="2020-05-21T13:06:43.08" personId="{87E6A354-61BB-4545-AFD4-FDB03910903A}" id="{E8AB469D-E139-456F-AEC1-8CE9F0A6E9C5}">
    <text>NB: Stomp Aqua label says that for spring barley (it doesn't mention spring linseed) seed must be covered by a MINIMUM of 3.2cm settled soil. Normal depth for spring linseed drilling is 14-25mm (elsewhere says 1-2cm). Note that this depth isn't ok with Stomp Aqua.</text>
  </threadedComment>
  <threadedComment ref="L53" dT="2021-05-10T14:19:19.09" personId="{619294D1-8118-4E44-A065-119B773A396E}" id="{BFD94CA7-8C78-45F5-8CB4-B3314DB4C1AD}">
    <text>SPRING OILSEED RAPE:
From RB209:
At SNS index = 0 :
light sand soil 120 kg/ha
other mineral soil 150 kg/ha.
Apply all the nitrogen in the seedbed. On light sand soils where the total rate is more than 80 kg N/ha, the dressing should be split, with 50 kg N/ha in the seedbed and the remainder by early May.
From https://www.agricentre.basf.co.uk/en/Products/InVigor/Spring-Oilseed-Rape-Seed/ :
Apply split doses of N between 100kg/ha and 150kg/ha at sowing time and at emergence. 
From https://www.thescottishfarmer.co.uk/arable/19045582.dsv-says-time-take-fresh-look-spring-osr/ (written 30th Jan 2021): "An early application of 80-100kg N/ha is advised soon after sowing and this should be followed by a further 40kg N/ha at stem elongation."
From https://www.fwi.co.uk/arable/tips-for-sowing-spring-oilseed-rape (written in 2013): Apply half of N to seed-bed and other half soon after emergence.
BUT see https://www.teagasc.ie/crops/soil--soil-fertility/crop-n-p-k-advice/oilseed-rape---spring/ :
The first split of N should be applied in late February and the remainder in the first week of April. The first split should be about 30% of the total. It is unlikely that the application of N at sowing time is justified, but if it is used, it should not exceed 40 kg/ha of N. Fertilizer applications should not be combined drilled as this may delay germination.</text>
  </threadedComment>
  <threadedComment ref="N53" dT="2019-01-17T08:41:47.60" personId="{743205E7-6457-4737-9B83-E3A7A965DDB8}" id="{0E487803-06A0-4415-8F03-DCD25B8071A5}">
    <text>N.B. Stomp Aqua label says that max rate for spring barley (it doesn't mention spring linseed) is 2.9l/ha</text>
  </threadedComment>
  <threadedComment ref="E54" dT="2020-05-26T07:19:49.92" personId="{87E6A354-61BB-4545-AFD4-FDB03910903A}" id="{1B27AE42-C602-4A01-85E3-99AED0397C4E}">
    <text>From https://www.agrii.co.uk/blog/peas-please/ 
"...drill from early March to late April as soon as a decent seedbed can be created on ground free from compaction."
"You can drill them any time from the end of February through ‘til May"</text>
  </threadedComment>
  <threadedComment ref="F54" dT="2020-05-26T07:23:06.04" personId="{87E6A354-61BB-4545-AFD4-FDB03910903A}" id="{9B6A2D1B-2B59-4B43-AEFA-4931D9EC9026}">
    <text>From https://www.agrii.co.uk/blog/peas-please/ 
"bearing in mind that field losses in March can be double those from later sowings"</text>
  </threadedComment>
  <threadedComment ref="G54" dT="2020-09-24T15:50:51.59" personId="{619294D1-8118-4E44-A065-119B773A396E}" id="{67DE40C0-B344-4E12-9A0F-DFA1F91A26FA}">
    <text>https://www.fwi.co.uk/arable/pulses/how-to-hit-quality-specs-with-marrowfat-peas
The recommended seed rate [for marrowfat peas] is 65 seeds/sq m, but Mr Harrison drills at 72 seeds/sq m to ensure the pea crop covers the ground, as the farm is in a particularly dry area.</text>
  </threadedComment>
  <threadedComment ref="F55" dT="2020-02-21T10:53:26.53" personId="{743205E7-6457-4737-9B83-E3A7A965DDB8}" id="{18CBE3A0-8DBD-4455-A471-C97E497929CB}">
    <text>for a target plant pop of 260 plants/m2, where TGW = 50 g/1000 seeds, germination = 80% and field losses = 20%, then 200 kg/ha (which is approx 400 seeds/m2) is sufficient.</text>
  </threadedComment>
  <threadedComment ref="L55" dT="2020-04-23T17:50:36.73" personId="{743205E7-6457-4737-9B83-E3A7A965DDB8}" id="{BB9D0B6C-8FDA-42FA-9BC7-D82E000783FA}">
    <text>40 kg/ha in Feb
100 kg/ha early April
80 kg/ha late April</text>
  </threadedComment>
  <threadedComment ref="E56" dT="2020-06-01T10:01:45.51" personId="{87E6A354-61BB-4545-AFD4-FDB03910903A}" id="{93AF189C-30C0-4878-AA0A-E71E6A221506}">
    <text>Optimal sowing is mid-March-mid April (https://www.kws.com/gb/en/consulting/sowing/sowing-sugarbeet/), although others say March (https://www.fwi.co.uk/arable/sugar-beet/tips-on-establishing-high-yielding-sugar-beet-crops)
.
Soil needs to be dry and warm for drilling - better to wait until later in March or the start of April if necessary. 
From Farmers Weekly (https://www.fwi.co.uk/machinery/time-to-replace-ageing-beet-drills):
Ideally beet drilling should start as near as possible to 1st March once weather and soil conditions are right.</text>
  </threadedComment>
  <threadedComment ref="F56" dT="2020-02-21T08:59:33.41" personId="{743205E7-6457-4737-9B83-E3A7A965DDB8}" id="{35186017-4B40-4882-9B04-692885B9A6BE}">
    <text>NB this is 1.2 units per ha</text>
  </threadedComment>
  <threadedComment ref="G56" dT="2020-06-01T09:52:53.48" personId="{87E6A354-61BB-4545-AFD4-FDB03910903A}" id="{91D992D5-6A0E-439D-9F76-A0530A0E5179}">
    <text>i.e. aiming for 100,000 plants/ha
To achieve maximum sugar yields, you should aim for a plant density of 80,000 to 100,000 plants/ha to harvest. 100,000 is best.
From Farmers Weekly:
Accurate drilling and good establishment of between 80,000 and 100,000 plants/ha are vital foundations for good yields, points out Mr Ecclestone. Seed germination has improved dramatically in recent years and the UK’s 3600 sugar beet growers can expect to get an 80% or more establishment rate from a seed rate of 1.1-1.2 units/ha.
They go on to give an average UK yield of 66.5t/ha.</text>
  </threadedComment>
  <threadedComment ref="J56" dT="2020-06-01T10:02:11.93" personId="{87E6A354-61BB-4545-AFD4-FDB03910903A}" id="{FFBC90FE-5FC2-41D1-95C4-45963F6E5A2F}">
    <text>From Farmers Weekly (https://www.fwi.co.uk/machinery/time-to-replace-ageing-beet-drills): If you’re just drilling beet, a mechanical drill is probably the best and lowest-cost option. If other seeds are also being drilled, then a pneumatic drill gives a wider choice of seeding discs, which are cheaper than cell wheels on a mechanical drill. However performance tests by British Sugar have shown that pneumatic drills are not as accurate as mechanical ones.</text>
  </threadedComment>
  <threadedComment ref="L56" dT="2020-05-26T15:03:24.69" personId="{87E6A354-61BB-4545-AFD4-FDB03910903A}" id="{A33CC7D1-5DE1-4508-9D2F-CA1548123A80}">
    <text>Farmers said 'applied after drilling'.
From RB209 (2020) :
Nitrogen fertilisers should be
applied in spring: 30–40 kg/ha of the total N required immediately after drilling and the remainder when all the beet seedlings have emerged.</text>
  </threadedComment>
  <threadedComment ref="N56" dT="2020-04-23T17:32:57.49" personId="{743205E7-6457-4737-9B83-E3A7A965DDB8}" id="{0638957C-A2CF-4EF0-B93D-585EC3774650}">
    <text>Paul Drinkwater said he does 3 applicns of Betanal maxxPro on light soils (2 on heavy soils, plus a pre-em of Pyramin (chloridazon) on heavy soils). He doesn't bother with a pre-em on light soils.
Betanal maxxPro
47 g/L (4.48 % w/w) desmedipham,
75 g/L (7.23 % w/w) ethofumesate,
27 g/L (2.56 % w/w) lenacil and
60 g/L (5.73 % w/w) phenmedipham
Dosage:
Max indiv dose 1.5l/ha
Max total dose per crop 4.5l/ha
The maximum total dose must not exceed 1.0 kg ethofumesate per hectare in any three year period.
Goltix
700 g/l (58.3% w/w) metamitron
Max indiv dose 2 l/ha
Max total dose 5 l/ha,</text>
  </threadedComment>
  <threadedComment ref="E57" dT="2020-05-21T11:40:00.04" personId="{87E6A354-61BB-4545-AFD4-FDB03910903A}" id="{9A5B896D-2149-496C-9E23-0AD72030C558}">
    <text>optimum drilling for spring oats is March</text>
  </threadedComment>
  <threadedComment ref="L57" dT="2020-04-23T17:23:19.75" personId="{743205E7-6457-4737-9B83-E3A7A965DDB8}" id="{E0C1218F-5882-4054-91FF-87CEA5B851B7}">
    <text>RB209 says nothing about when to apply so assume all applied in the seedbed.
From https://www.farmersguide.co.uk/2017/11/spring-oat-opportunities/  :
"Instead of the traditional 100 kg/ha of nitrogen in a single dose, we recommend up to 150 kg N/ha in two splits – 50% at GS 30/31 to avoid over-tillering and the rest during May to maximise kernel fill and TGW. In later drilled situations the first application should probably be in the seedbed."</text>
  </threadedComment>
  <threadedComment ref="F58" dT="2020-02-21T10:53:26.53" personId="{743205E7-6457-4737-9B83-E3A7A965DDB8}" id="{9D45073B-E6F0-464D-AE08-67288DB4BE20}">
    <text>for a target plant pop of 260 plants/m2, where TGW = 50 g/1000 seeds, germination = 80% and field losses = 20%, then 200 kg/ha (which is approx 400 seeds/m2) is sufficient.</text>
  </threadedComment>
  <threadedComment ref="J58" dT="2020-05-26T13:36:42.55" personId="{87E6A354-61BB-4545-AFD4-FDB03910903A}" id="{594487F2-4635-44C6-BD20-43AE70F41299}">
    <text>NB power harrow probably not necessary on light soils so I've specified roller harrow instead. In the CFT a power harrow and a roller harrow will both be 'roller harrow'.</text>
  </threadedComment>
  <threadedComment ref="L58" dT="2020-04-23T17:50:42.96" personId="{743205E7-6457-4737-9B83-E3A7A965DDB8}" id="{161CE5A6-4CCE-438E-BAB5-7B654D7F9772}">
    <text>40 kg/ha in Feb
100 kg/ha early April
80 kg/ha late April</text>
  </threadedComment>
</ThreadedComments>
</file>

<file path=xl/threadedComments/threadedComment5.xml><?xml version="1.0" encoding="utf-8"?>
<ThreadedComments xmlns="http://schemas.microsoft.com/office/spreadsheetml/2018/threadedcomments" xmlns:x="http://schemas.openxmlformats.org/spreadsheetml/2006/main">
  <threadedComment ref="F2" dT="2020-04-24T08:41:50.43" personId="{743205E7-6457-4737-9B83-E3A7A965DDB8}" id="{C7566C7D-CE77-41B8-A714-6F7060AF513B}">
    <text>this will need to be some standard soil types which we then convert in the R code into either the ECOMOD soil indices or the CFT soil type. We can use the ECOMOD Soil Index table for this as it already shows the conversions.</text>
  </threadedComment>
  <threadedComment ref="G2" dT="2020-04-24T08:23:20.15" personId="{743205E7-6457-4737-9B83-E3A7A965DDB8}" id="{5A220BAF-E317-4A20-A195-9EADFDD2140D}">
    <text>(need this for CFT)
Soil organic matter (%)
If you have SOC (soil organic carbon) rather than SOM, convert as follows:
SOM = SOC*1.72.
(Affects both N2O and CO2 emissions from soil).
Average SOM values (upper horizon) for each of the soil types from the 66 fields used in the Nature Sustainability analysis (minus two fields with extremely high SOM (peaty soils)):
Fine = 3.4
Medium = 2.6
Coarse = 3</text>
  </threadedComment>
  <threadedComment ref="I2" dT="2020-05-12T10:11:17.12" personId="{87E6A354-61BB-4545-AFD4-FDB03910903A}" id="{5F7EFB1B-AF1E-4ABD-B7B8-6237B5C67354}">
    <text>need a dropdown for this to restrict possible entries</text>
  </threadedComment>
  <threadedComment ref="J2" dT="2020-04-24T08:25:45.48" personId="{743205E7-6457-4737-9B83-E3A7A965DDB8}" id="{4A589542-0EEC-4BAF-8D8E-825A7DA7483A}">
    <text>this is needed to work out the finished product from production area. We don't need a separate column for the finished product as we can use the estimated yield from ECOMOD, or we can write the formula to estimate yield into the R script: we'll need to have the option of either.</text>
  </threadedComment>
  <threadedComment ref="M2" dT="2020-04-24T08:08:41.32" personId="{743205E7-6457-4737-9B83-E3A7A965DDB8}" id="{794E701D-3C74-4D35-81EE-8FBB4F73779A}">
    <text>think we could incorporate this into the R script...</text>
  </threadedComment>
  <threadedComment ref="AB2" dT="2020-04-24T08:16:59.85" personId="{743205E7-6457-4737-9B83-E3A7A965DDB8}" id="{18B75917-69C4-4459-9EE3-E9A13BEA6674}">
    <text>think we can do this using the R code by looking at the deepest tillage depth given</text>
  </threadedComment>
  <threadedComment ref="AC2" dT="2020-04-24T08:17:14.62" personId="{743205E7-6457-4737-9B83-E3A7A965DDB8}" id="{9326627D-2B46-4EA1-B118-BE706D6B69C3}">
    <text>Not necessary - this is for DSSAT</text>
  </threadedComment>
  <threadedComment ref="BL2" dT="2020-02-24T10:46:02.84" personId="{743205E7-6457-4737-9B83-E3A7A965DDB8}" id="{42ED283F-9FC4-4B45-8221-56910048FB53}">
    <text>this needs to be calculated based on application rate of active ingredient. CFT assumes 0.5l/ha a.i. per application.</text>
  </threadedComment>
  <threadedComment ref="BN2" dT="2020-05-12T10:14:53.30" personId="{87E6A354-61BB-4545-AFD4-FDB03910903A}" id="{6E8E1402-93A0-4E52-A3C7-2E2FA3BE8186}">
    <text>this needs to be a drop-down to restrict choices. Can just use the CFT dropdown.</text>
  </threadedComment>
  <threadedComment ref="BP2" dT="2020-05-12T10:14:53.30" personId="{87E6A354-61BB-4545-AFD4-FDB03910903A}" id="{7070725B-3CDE-4B92-A00D-14D88ED664C3}">
    <text>this needs to be a drop-down to restrict choices. Can just use the CFT dropdown.</text>
  </threadedComment>
  <threadedComment ref="BR2" dT="2020-05-12T10:14:53.30" personId="{87E6A354-61BB-4545-AFD4-FDB03910903A}" id="{4EFCAB82-A7FC-49D6-9E06-DC352249B7E3}">
    <text>this needs to be a drop-down to restrict choices. Can just use the CFT dropdown.</text>
  </threadedComment>
  <threadedComment ref="BT2" dT="2020-05-12T10:14:53.30" personId="{87E6A354-61BB-4545-AFD4-FDB03910903A}" id="{48B31956-5F26-4D95-8018-CBA0787676B4}">
    <text>this needs to be a drop-down to restrict choices. Can just use the CFT dropdown.</text>
  </threadedComment>
  <threadedComment ref="BV2" dT="2020-05-12T10:14:53.30" personId="{87E6A354-61BB-4545-AFD4-FDB03910903A}" id="{B4D4CFA0-0D66-4469-B5ED-230481119C4C}">
    <text>this needs to be a drop-down to restrict choices. Can just use the CFT dropdown.</text>
  </threadedComment>
  <threadedComment ref="BX2" dT="2020-05-12T10:14:53.30" personId="{87E6A354-61BB-4545-AFD4-FDB03910903A}" id="{9A96BB20-7069-44BD-914B-73B057091EC8}">
    <text>this needs to be a drop-down to restrict choices. Can just use the CFT dropdown.</text>
  </threadedComment>
  <threadedComment ref="BZ2" dT="2020-05-12T10:26:11.36" personId="{87E6A354-61BB-4545-AFD4-FDB03910903A}" id="{52721FBF-E118-4326-A2E9-DFF41588A853}">
    <text>use the dropdown from the CFT</text>
  </threadedComment>
  <threadedComment ref="AS5" dT="2020-02-24T10:25:41.29" personId="{743205E7-6457-4737-9B83-E3A7A965DDB8}" id="{0824FC7A-7801-4872-BA3D-E273E427D93A}">
    <text>They specified 'Patch spray with glyphosate in May/June, 3 l/ha'</text>
  </threadedComment>
  <threadedComment ref="BJ5" dT="2020-02-24T10:26:31.86" personId="{743205E7-6457-4737-9B83-E3A7A965DDB8}" id="{80A1FA6C-C0DC-4136-9EF9-1B16C3500C72}">
    <text>check</text>
  </threadedComment>
  <threadedComment ref="BK5" dT="2020-02-24T10:26:35.31" personId="{743205E7-6457-4737-9B83-E3A7A965DDB8}" id="{65A9A4D3-7B09-49CD-964B-74BFE824CBC0}">
    <text>check</text>
  </threadedComment>
  <threadedComment ref="BM5" dT="2020-02-24T10:26:43.12" personId="{743205E7-6457-4737-9B83-E3A7A965DDB8}" id="{5559CA30-37A0-4AB7-97BA-B2DE2FA1CB22}">
    <text>check</text>
  </threadedComment>
  <threadedComment ref="AS6" dT="2020-02-24T10:25:41.29" personId="{743205E7-6457-4737-9B83-E3A7A965DDB8}" id="{70DC9E40-30D5-4D27-B79A-871976C0A633}">
    <text>They specified 'Patch spray with glyphosate in May/June, 3 l/ha'</text>
  </threadedComment>
  <threadedComment ref="AY7" dT="2020-02-24T10:25:41.29" personId="{743205E7-6457-4737-9B83-E3A7A965DDB8}" id="{E18ABF31-14F9-45C5-AEFF-2453370A08B5}">
    <text>They specified 'Patch spray with glyphosate in May/June, 3 l/ha'</text>
  </threadedComment>
  <threadedComment ref="AP8" dT="2020-02-24T10:25:41.29" personId="{743205E7-6457-4737-9B83-E3A7A965DDB8}" id="{E3F382F0-C305-4C51-90F3-445CDFFA83DD}">
    <text>They specified 'Patch spray with glyphosate in May/June, 3 l/ha'</text>
  </threadedComment>
  <threadedComment ref="AY9" dT="2020-02-24T10:25:41.29" personId="{743205E7-6457-4737-9B83-E3A7A965DDB8}" id="{F66AB8EE-F957-4AE6-A4C2-CF02D3DE1519}">
    <text>They specified 'Patch spray with glyphosate in May/June, 3 l/ha'</text>
  </threadedComment>
  <threadedComment ref="AS11" dT="2020-02-24T10:25:41.29" personId="{743205E7-6457-4737-9B83-E3A7A965DDB8}" id="{0AD38AB9-90ED-4841-AA90-0D1E3F70961C}">
    <text>They specified 'Patch spray with glyphosate in May/June, 3 l/ha'</text>
  </threadedComment>
  <threadedComment ref="BJ11" dT="2020-02-24T10:26:31.86" personId="{743205E7-6457-4737-9B83-E3A7A965DDB8}" id="{1B46D3EB-4A68-45A7-B84B-0772104F0184}">
    <text>check</text>
  </threadedComment>
  <threadedComment ref="BK11" dT="2020-02-24T10:26:35.31" personId="{743205E7-6457-4737-9B83-E3A7A965DDB8}" id="{2121ED9D-1E5B-45BB-BEDC-06014B6BDC00}">
    <text>check</text>
  </threadedComment>
  <threadedComment ref="BM11" dT="2020-02-24T10:26:43.12" personId="{743205E7-6457-4737-9B83-E3A7A965DDB8}" id="{32B15854-1BDA-49CD-8BE3-111BF06675BE}">
    <text>check</text>
  </threadedComment>
  <threadedComment ref="AS12" dT="2020-02-24T10:25:41.29" personId="{743205E7-6457-4737-9B83-E3A7A965DDB8}" id="{8D14E924-68B8-4062-9C75-851156EED6C9}">
    <text>They specified 'Patch spray with glyphosate in May/June, 3 l/ha'</text>
  </threadedComment>
  <threadedComment ref="AY13" dT="2020-02-24T10:25:41.29" personId="{743205E7-6457-4737-9B83-E3A7A965DDB8}" id="{3ADEF0D0-AA26-4F57-AB9D-3F4B2AD412F4}">
    <text>They specified 'Patch spray with glyphosate in May/June, 3 l/ha'</text>
  </threadedComment>
  <threadedComment ref="AP14" dT="2020-02-24T10:25:41.29" personId="{743205E7-6457-4737-9B83-E3A7A965DDB8}" id="{6A81DA27-5DFF-4350-AD9B-FA37C98C04F8}">
    <text>They specified 'Patch spray with glyphosate in May/June, 3 l/ha'</text>
  </threadedComment>
  <threadedComment ref="AY15" dT="2020-02-24T10:25:41.29" personId="{743205E7-6457-4737-9B83-E3A7A965DDB8}" id="{B638867A-4515-4E36-93E6-7BDD779761F4}">
    <text>They specified 'Patch spray with glyphosate in May/June, 3 l/ha'</text>
  </threadedComment>
  <threadedComment ref="AC18" dT="2020-02-24T10:37:16.38" personId="{743205E7-6457-4737-9B83-E3A7A965DDB8}" id="{A4A47ABD-1FA2-4F04-802F-F539AE558625}">
    <text>Regular light cultivation:
disc early Sep 5cm - 4th Sep
disc late Sep 5cm - 25 Sep
Repeat in month 13</text>
  </threadedComment>
  <threadedComment ref="AP18" dT="2020-02-24T10:25:41.29" personId="{743205E7-6457-4737-9B83-E3A7A965DDB8}" id="{AD6D00D7-764A-46AB-8D33-568C5B91E55F}">
    <text>They specified patch spraying with glyphosate, 2 l/ha</text>
  </threadedComment>
  <threadedComment ref="AM19" dT="2020-02-24T10:25:41.29" personId="{743205E7-6457-4737-9B83-E3A7A965DDB8}" id="{A04C14D1-B02D-4C5C-9A02-81695158A22F}">
    <text>They specified patch spraying with glyphosate, 2 l/ha</text>
  </threadedComment>
  <threadedComment ref="AS20" dT="2020-02-24T10:25:41.29" personId="{743205E7-6457-4737-9B83-E3A7A965DDB8}" id="{DE58AE12-7FDE-4564-8A2B-C7317B643AF4}">
    <text>They specified patch spraying with glyphosate, 2 l/ha</text>
  </threadedComment>
  <threadedComment ref="AV21" dT="2020-02-24T10:25:41.29" personId="{743205E7-6457-4737-9B83-E3A7A965DDB8}" id="{9644A6D7-875C-4081-B402-76A072C6A67E}">
    <text>They specified patch spraying with glyphosate, 2 l/ha</text>
  </threadedComment>
  <threadedComment ref="AV23" dT="2020-02-24T10:25:41.29" personId="{743205E7-6457-4737-9B83-E3A7A965DDB8}" id="{95833EED-07C6-4EC6-B412-42FE504AE0AC}">
    <text>They specified patch spraying with glyphosate, 2 l/ha</text>
  </threadedComment>
  <threadedComment ref="AY25" dT="2020-02-24T11:00:15.86" personId="{743205E7-6457-4737-9B83-E3A7A965DDB8}" id="{1912DDDB-7AF3-443A-9EB2-97D81B121C2C}">
    <text>N.B. check rate on the paper version - 'Farmer Focus strategies' sheet gives different rates.</text>
  </threadedComment>
  <threadedComment ref="BB25" dT="2020-02-24T11:00:20.00" personId="{743205E7-6457-4737-9B83-E3A7A965DDB8}" id="{6E57283B-FF56-48B5-8BDB-E4273C2E0E73}">
    <text>N.B. check rate on the paper version - 'Farmer Focus strategies' sheet gives different rates.</text>
  </threadedComment>
  <threadedComment ref="BE25" dT="2020-02-24T10:25:41.29" personId="{743205E7-6457-4737-9B83-E3A7A965DDB8}" id="{C66D70C2-4455-4AF7-96F4-11B5402B0B09}">
    <text>They specified 'Patch spray with glyphosate in May/June, 3 l/ha'</text>
  </threadedComment>
  <threadedComment ref="AV26" dT="2020-02-24T10:25:41.29" personId="{743205E7-6457-4737-9B83-E3A7A965DDB8}" id="{7B9AFB9A-A763-42F6-8CAC-058F89B1CFBC}">
    <text>They specified 'Patch spray with glyphosate in May/June, 3 l/ha'</text>
  </threadedComment>
  <threadedComment ref="AV27" dT="2020-02-24T10:25:41.29" personId="{743205E7-6457-4737-9B83-E3A7A965DDB8}" id="{0BBCB148-524B-48C6-BC32-064B73C40D39}">
    <text>They specified 'Patch spray with glyphosate in May/June, 3 l/ha'</text>
  </threadedComment>
  <threadedComment ref="AS28" dT="2020-02-24T11:00:15.86" personId="{743205E7-6457-4737-9B83-E3A7A965DDB8}" id="{140C6AFF-55FA-4E99-A8A0-26D29FEFFF42}">
    <text>N.B. check rate on the paper version - 'Farmer Focus strategies' sheet gives different rates.</text>
  </threadedComment>
  <threadedComment ref="AV28" dT="2020-02-24T11:00:20.00" personId="{743205E7-6457-4737-9B83-E3A7A965DDB8}" id="{B899E003-C733-44E6-A9E5-6B35DAC76D4C}">
    <text>N.B. check rate on the paper version - 'Farmer Focus strategies' sheet gives different rates.</text>
  </threadedComment>
  <threadedComment ref="AY28" dT="2020-02-24T10:25:41.29" personId="{743205E7-6457-4737-9B83-E3A7A965DDB8}" id="{F0CB637E-7B6A-4F31-99B0-DE1628711FD5}">
    <text>They specified 'Patch spray with glyphosate in May/June, 3 l/ha'</text>
  </threadedComment>
  <threadedComment ref="K29" dT="2020-02-24T11:08:19.27" personId="{743205E7-6457-4737-9B83-E3A7A965DDB8}" id="{7D394100-356E-4B2B-9329-23867037BAD1}">
    <text>N.B. check this on the paper version - was it winter barley or spring barley?</text>
  </threadedComment>
  <threadedComment ref="AV29" dT="2020-02-24T10:25:41.29" personId="{743205E7-6457-4737-9B83-E3A7A965DDB8}" id="{6393F2C8-3AC1-4E3D-926F-5CAA4176A05F}">
    <text>They specified 'Patch spray with glyphosate in May/June, 3 l/ha'</text>
  </threadedComment>
</ThreadedComments>
</file>

<file path=xl/threadedComments/threadedComment6.xml><?xml version="1.0" encoding="utf-8"?>
<ThreadedComments xmlns="http://schemas.microsoft.com/office/spreadsheetml/2018/threadedcomments" xmlns:x="http://schemas.openxmlformats.org/spreadsheetml/2006/main">
  <threadedComment ref="F13" dT="2020-02-21T10:53:26.53" personId="{743205E7-6457-4737-9B83-E3A7A965DDB8}" id="{F162997B-E0BE-4AF8-A173-A93E94F4EE41}">
    <text>for a target plant pop of 260 plants/m2, where TGW = 50 g/1000 seeds, germination = 80% and field losses = 20%, then 200 kg/ha (which is approx 400 seeds/m2) is sufficient.</text>
  </threadedComment>
  <threadedComment ref="G13" dT="2020-02-21T10:11:30.99" personId="{743205E7-6457-4737-9B83-E3A7A965DDB8}" id="{06E225A2-86B6-4031-A9D8-04FE5459AC88}">
    <text>The HGCA benchmark target population is 260plants/m2 - why did I have 350?</text>
  </threadedComment>
  <threadedComment ref="L13" dT="2020-04-23T18:19:42.43" personId="{743205E7-6457-4737-9B83-E3A7A965DDB8}" id="{E500C6C4-4C31-4100-84A2-82872DD60FDF}">
    <text>40 kg/ha mid-Feb to mid-March
90 kg/ha early April
90 kg/ha late April</text>
  </threadedComment>
  <threadedComment ref="L14" dT="2020-04-23T18:23:51.58" personId="{743205E7-6457-4737-9B83-E3A7A965DDB8}" id="{586C44D7-8BBB-47A2-B8F3-16CADA1B84C4}">
    <text>80 kg/ha mid-Feb/early March
80 kg/ha at GS30-31 (early/mid April)
40 kg/ha at GS32 (mid/late April)</text>
  </threadedComment>
  <threadedComment ref="E15" dT="2020-05-26T09:02:32.37" personId="{87E6A354-61BB-4545-AFD4-FDB03910903A}" id="{B103BC27-27BD-407F-8BA2-78DEF86BE18C}">
    <text>From https://www.pgro.org/downloads/PGRO-AGRONOMY-GUIDE-2017.pdf
"Spring beans are best drilled as early as possible from late February onwards provided soil conditions are satisfactory."</text>
  </threadedComment>
  <threadedComment ref="G16" dT="2020-02-21T10:11:30.99" personId="{743205E7-6457-4737-9B83-E3A7A965DDB8}" id="{0D03D59C-8ACB-4CE3-8EBE-A438ABB3CB90}">
    <text>The HGCA benchmark target population is 260plants/m2 - why did I have 350?</text>
  </threadedComment>
  <threadedComment ref="L16" dT="2020-04-23T18:18:34.59" personId="{743205E7-6457-4737-9B83-E3A7A965DDB8}" id="{2ED452EC-A5F8-4FC8-8BE3-1EDCFE89571F}">
    <text>40 kg/ha mid-Feb to mid-March
90 kg/ha early April
90 kg/ha late April</text>
  </threadedComment>
  <threadedComment ref="L17" dT="2020-04-23T18:28:17.76" personId="{743205E7-6457-4737-9B83-E3A7A965DDB8}" id="{22128D8B-430C-4068-893B-BD362645E8CE}">
    <text>80 kg/ha mid-Feb/early March
80 kg/ha at GS30-31 (early/mid April)
40 kg/ha at GS32 (mid/late April)</text>
  </threadedComment>
  <threadedComment ref="F23" dT="2020-02-21T10:53:26.53" personId="{743205E7-6457-4737-9B83-E3A7A965DDB8}" id="{A5D58EFE-1D76-40BD-B631-4E902E44CE40}">
    <text>for a target plant pop of 260 plants/m2, where TGW = 50 g/1000 seeds, germination = 80% and field losses = 20%, then 200 kg/ha (which is approx 400 seeds/m2) is sufficient.</text>
  </threadedComment>
  <threadedComment ref="G23" dT="2020-02-21T10:11:30.99" personId="{743205E7-6457-4737-9B83-E3A7A965DDB8}" id="{5AB94FD8-FC7D-4219-9A43-876E3A5DB9B2}">
    <text>The HGCA benchmark target population is 260plants/m2 - why did I have 350?</text>
  </threadedComment>
  <threadedComment ref="L23" dT="2020-04-23T18:19:42.43" personId="{743205E7-6457-4737-9B83-E3A7A965DDB8}" id="{B0E464B9-F222-47D2-A34A-14B74E6E9550}">
    <text>40 kg/ha mid-Feb to mid-March
90 kg/ha early April
90 kg/ha late April</text>
  </threadedComment>
  <threadedComment ref="L24" dT="2020-04-23T18:23:51.58" personId="{743205E7-6457-4737-9B83-E3A7A965DDB8}" id="{BE474BA7-C113-4CC0-A9A2-9970ADED2A2F}">
    <text>80 kg/ha mid-Feb/early March
80 kg/ha at GS30-31 (early/mid April)
40 kg/ha at GS32 (mid/late April)</text>
  </threadedComment>
  <threadedComment ref="G26" dT="2020-02-21T10:11:30.99" personId="{743205E7-6457-4737-9B83-E3A7A965DDB8}" id="{73AC034B-79E4-46C4-B035-5F1BA51988EA}">
    <text>The HGCA benchmark target population is 260plants/m2 - why did I have 350?</text>
  </threadedComment>
  <threadedComment ref="L26" dT="2020-04-23T18:18:34.59" personId="{743205E7-6457-4737-9B83-E3A7A965DDB8}" id="{4BACA2E1-A9C0-4091-91CE-31512EC705B4}">
    <text>40 kg/ha mid-Feb to mid-March
90 kg/ha early April
90 kg/ha late April</text>
  </threadedComment>
  <threadedComment ref="L27" dT="2020-04-23T18:28:17.76" personId="{743205E7-6457-4737-9B83-E3A7A965DDB8}" id="{5CCAD584-C9FB-409C-A585-F7D9FBC5EF32}">
    <text>80 kg/ha mid-Feb/early March
80 kg/ha at GS30-31 (early/mid April)
40 kg/ha at GS32 (mid/late April)</text>
  </threadedComment>
  <threadedComment ref="D33" dT="2020-02-25T11:13:58.50" personId="{743205E7-6457-4737-9B83-E3A7A965DDB8}" id="{863A4DEC-1093-4F09-A399-01F9366295F3}">
    <text>They specified to leave straw. Chop and spread</text>
  </threadedComment>
  <threadedComment ref="L33" dT="2020-04-23T18:16:08.37" personId="{743205E7-6457-4737-9B83-E3A7A965DDB8}" id="{FAA7CE8D-921C-4B4C-B90E-E0E4ED7122E0}">
    <text>40 kg/ha mid-Feb to mid-March
85 kg/ha early April
85 kg/ha late April</text>
  </threadedComment>
  <threadedComment ref="D34" dT="2021-02-26T14:30:18.94" personId="{619294D1-8118-4E44-A065-119B773A396E}" id="{580CB43C-F9B1-42EB-BCD0-2D93506202A2}">
    <text>Assume all spring barley is for malting. I've used two malting varieties to get coefs for DSSAT.
AHDB barley growth guide 2018: 
Spring barley is typically sown from December until late April.</text>
  </threadedComment>
  <threadedComment ref="F34" dT="2021-02-26T14:21:54.95" personId="{619294D1-8118-4E44-A065-119B773A396E}" id="{8E33421E-41EF-4976-A46A-71D87476B473}">
    <text>SPRING BARLEY
AHDB barley growth guide 2018:
1. Average establishment is 85%
2. In a good seedbed, typical plant establishment is between 80% (early-sown) and 95% (late-sown). In a poor seedbed, establishment can vary from 55% (early-sown) and 70% (late-sown).
3. Target spring population = 305 plants/m2
4. TGW ranges from 46.6 - 57.9</text>
  </threadedComment>
  <threadedComment ref="J34" dT="2020-02-24T15:58:01.41" personId="{743205E7-6457-4737-9B83-E3A7A965DDB8}" id="{447ECBD0-78E6-40A3-8E9F-800581CC54C9}">
    <text>5 cm</text>
  </threadedComment>
  <threadedComment ref="L34" dT="2020-02-24T15:57:51.58" personId="{743205E7-6457-4737-9B83-E3A7A965DDB8}" id="{29665D10-D3DE-4110-8840-41F2876F7039}">
    <text>Apply it all in the seedbed.
N.B. they specified high fertiliser rate to achieve rapid crop cover. This is the highest amount for mineral soils from RB209</text>
  </threadedComment>
  <threadedComment ref="F35" dT="2021-02-26T14:44:16.73" personId="{619294D1-8118-4E44-A065-119B773A396E}" id="{DCF2E555-0B95-46D6-BEDB-2C63D68F72AD}">
    <text>TGW for SY Harnass = 4.65g (from Claire Kiss, Syngenta, who provided the trials data).</text>
  </threadedComment>
  <threadedComment ref="L35" dT="2020-04-23T18:11:34.47" personId="{743205E7-6457-4737-9B83-E3A7A965DDB8}" id="{BFE71903-D177-4A2C-A62F-3979C94FAA29}">
    <text>30kg/ha at drilling
75ka/ha late Feb/early March - 1st March
75 kg/ha early April - 1st April</text>
  </threadedComment>
  <threadedComment ref="L36" dT="2020-04-23T18:17:00.71" personId="{743205E7-6457-4737-9B83-E3A7A965DDB8}" id="{6D10FA69-2509-4462-9228-B67C37AFDF14}">
    <text>40 kg/ha mid-Feb to mid-March
85 kg/ha early April
85 kg/ha late April</text>
  </threadedComment>
  <threadedComment ref="D37" dT="2021-02-26T14:30:46.37" personId="{619294D1-8118-4E44-A065-119B773A396E}" id="{1CB6E2DF-663C-4082-A258-48FFDBE98059}">
    <text>NB they said that ww was the preferred option here unless BG control hadn't worked, in which case back to spring barley.
Assume all spring barley is for malting. I've used two malting varieties to get coefs for DSSAT.
AHDB barley growth guide 2018: 
Spring barley is typically sown from December until late April.</text>
  </threadedComment>
  <threadedComment ref="F37" dT="2021-02-26T14:22:15.30" personId="{619294D1-8118-4E44-A065-119B773A396E}" id="{B89E34C4-A5D9-4939-9077-8BD0C44AB6CF}">
    <text>SPRING BARLEY
AHDB barley growth guide 2018:
1. Average establishment is 85%
2. In a good seedbed, typical plant establishment is between 80% (early-sown) and 95% (late-sown). In a poor seedbed, establishment can vary from 55% (early-sown) and 70% (late-sown).
3. Target spring population = 305 plants/m2
4. TGW ranges from 46.6 - 57.9</text>
  </threadedComment>
  <threadedComment ref="L37" dT="2020-04-23T18:12:16.83" personId="{743205E7-6457-4737-9B83-E3A7A965DDB8}" id="{CC99DB76-BDFF-4912-BFFB-C476D78ADB95}">
    <text>Apply it all in the seedbed.
N.B. they specified high fertiliser rate to achieve rapid crop cover. This is the highest amount for mineral soils from RB209</text>
  </threadedComment>
  <threadedComment ref="F43" dT="2020-02-21T10:53:26.53" personId="{743205E7-6457-4737-9B83-E3A7A965DDB8}" id="{B0BE9423-0121-46FE-8CF5-11BBF8455130}">
    <text>for a target plant pop of 260 plants/m2, where TGW = 50 g/1000 seeds, germination = 80% and field losses = 20%, then 200 kg/ha (which is approx 400 seeds/m2) is sufficient.</text>
  </threadedComment>
  <threadedComment ref="L43" dT="2020-04-23T16:43:50.41" personId="{743205E7-6457-4737-9B83-E3A7A965DDB8}" id="{1762C814-A782-4850-9E76-73DA0DA496CF}">
    <text>40 kg/ha end Feb, 
100 kg/ha early April, 
100 kg/ha late April</text>
  </threadedComment>
  <threadedComment ref="G44" dT="2020-06-29T10:17:08.87" personId="{87E6A354-61BB-4545-AFD4-FDB03910903A}" id="{39788474-2A24-4371-B160-E9C859AFD3E9}">
    <text>PGRO Agronomy guide says that typical final target plant population for all varieties of spring beans, at typical growth (as opposed to vigorous growth) is 50-55 plants/m2</text>
  </threadedComment>
  <threadedComment ref="F45" dT="2020-02-21T10:53:26.53" personId="{743205E7-6457-4737-9B83-E3A7A965DDB8}" id="{F657551D-E26F-4438-BE68-492B8C1350E0}">
    <text>for a target plant pop of 260 plants/m2, where TGW = 50 g/1000 seeds, germination = 80% and field losses = 20%, then 200 kg/ha (which is approx 400 seeds/m2) is sufficient.</text>
  </threadedComment>
  <threadedComment ref="L45" dT="2020-04-23T16:43:50.41" personId="{743205E7-6457-4737-9B83-E3A7A965DDB8}" id="{B321A69A-AE17-49E4-8E99-BA6D785A52C2}">
    <text>40 kg/ha end Feb, 
100 kg/ha early April, 
100 kg/ha late April</text>
  </threadedComment>
  <threadedComment ref="J46" dT="2020-05-26T13:43:16.82" personId="{87E6A354-61BB-4545-AFD4-FDB03910903A}" id="{F9E43AC8-A462-4D16-ABB3-F55173E8ACC8}">
    <text>Farmers said 'min till' but as they've disced I'm specifying light cultivation. I'm assuming a direct drill here, too.</text>
  </threadedComment>
  <threadedComment ref="L46" dT="2020-04-23T16:46:25.63" personId="{743205E7-6457-4737-9B83-E3A7A965DDB8}" id="{0B0F0F85-A750-43EE-A6F0-E6563A461421}">
    <text>66 kg/ha (1/3) mid Feb
134 kg/ha (2/3) late March</text>
  </threadedComment>
  <threadedComment ref="E47" dT="2020-09-21T15:37:57.51" personId="{619294D1-8118-4E44-A065-119B773A396E}" id="{C297D091-D3A1-4DB2-A4B5-463A957F742E}">
    <text>Farmers specified 'first half August' but also specified 2 stale seedbeds. This is obvs not possible so I've got rid of the stale seedbeds.</text>
  </threadedComment>
  <threadedComment ref="J47" dT="2020-09-29T08:52:39.08" personId="{619294D1-8118-4E44-A065-119B773A396E}" id="{1B560D29-AE76-4B52-8C75-FE3A02D637CF}">
    <text>Farmers said to disc stale seedbed 50mm but as there's no stale seedbed I'm getting rid of the disc.</text>
  </threadedComment>
  <threadedComment ref="L47" dT="2020-04-23T18:08:32.03" personId="{743205E7-6457-4737-9B83-E3A7A965DDB8}" id="{3663FE4D-4A76-4ED7-A58C-0D521EDF729D}">
    <text>30kg/ha at drilling
75ka/ha late Feb/early March - 1st March
75 kg/ha early April - 1st April</text>
  </threadedComment>
  <threadedComment ref="N47" dT="2020-06-02T08:21:31.73" personId="{87E6A354-61BB-4545-AFD4-FDB03910903A}" id="{4A39B5A6-D408-4836-94D8-ABBE2627FCDC}">
    <text>The farmers specified 2 stale seedbeds and yet also specified planting mid August. Paper version confirms this is what they specified. I've changed this to get rid of the stale seedbeds.</text>
  </threadedComment>
  <threadedComment ref="F48" dT="2020-02-21T10:53:26.53" personId="{743205E7-6457-4737-9B83-E3A7A965DDB8}" id="{12B4915C-A391-4766-B416-676459683C1E}">
    <text>for a target plant pop of 260 plants/m2, where TGW = 50 g/1000 seeds, germination = 80% and field losses = 20%, then 200 kg/ha (which is approx 400 seeds/m2) is sufficient.</text>
  </threadedComment>
  <threadedComment ref="L48" dT="2020-04-23T16:44:26.46" personId="{743205E7-6457-4737-9B83-E3A7A965DDB8}" id="{75C9E3B4-87D6-471E-A768-08B9507A885D}">
    <text>40 kg/ha end Feb, 
100 kg/ha early April, 
100 kg/ha late April</text>
  </threadedComment>
  <threadedComment ref="F53" dT="2020-02-21T10:53:26.53" personId="{743205E7-6457-4737-9B83-E3A7A965DDB8}" id="{DA98E900-F90D-4F3E-9BEB-3B6AE52F78B5}">
    <text>for a target plant pop of 260 plants/m2, where TGW = 50 g/1000 seeds, germination = 80% and field losses = 20%, then 200 kg/ha (which is approx 400 seeds/m2) is sufficient.</text>
  </threadedComment>
  <threadedComment ref="G53" dT="2020-02-21T10:11:30.99" personId="{743205E7-6457-4737-9B83-E3A7A965DDB8}" id="{8241B707-2460-4062-B5E8-E806C89468F3}">
    <text>The HGCA benchmark target population is 260plants/m2 - why did I have 300?</text>
  </threadedComment>
  <threadedComment ref="L53" dT="2020-04-23T18:07:34.30" personId="{743205E7-6457-4737-9B83-E3A7A965DDB8}" id="{56D2B14E-C589-4CDD-A618-9CC486176154}">
    <text>40 kg/ha end Feb, 
100 kg/ha early April, 
100 kg/ha late April</text>
  </threadedComment>
  <threadedComment ref="F55" dT="2020-02-21T10:53:26.53" personId="{743205E7-6457-4737-9B83-E3A7A965DDB8}" id="{AE648729-15C4-4EAB-9236-37A3F68FD9DB}">
    <text>for a target plant pop of 260 plants/m2, where TGW = 50 g/1000 seeds, germination = 80% and field losses = 20%, then 200 kg/ha (which is approx 400 seeds/m2) is sufficient.</text>
  </threadedComment>
  <threadedComment ref="G55" dT="2020-02-21T10:11:30.99" personId="{743205E7-6457-4737-9B83-E3A7A965DDB8}" id="{39634A72-F241-4A7A-B1DB-D54B0A0BCA04}">
    <text>The HGCA benchmark target population is 260plants/m2 - why did I have 300?</text>
  </threadedComment>
  <threadedComment ref="L55" dT="2020-04-23T16:43:50.41" personId="{743205E7-6457-4737-9B83-E3A7A965DDB8}" id="{44E64DA3-04CA-41FA-AF35-5904FE273F2B}">
    <text>40 kg/ha end Feb, 
100 kg/ha early April, 
100 kg/ha late April</text>
  </threadedComment>
  <threadedComment ref="L56" dT="2020-04-23T16:46:25.63" personId="{743205E7-6457-4737-9B83-E3A7A965DDB8}" id="{27E4439B-0F50-4BCF-A5C7-7A25691276D7}">
    <text>66 kg/ha (1/3) mid Feb
134 kg/ha (2/3) late March</text>
  </threadedComment>
  <threadedComment ref="E57" dT="2020-09-21T15:37:57.51" personId="{619294D1-8118-4E44-A065-119B773A396E}" id="{162A7781-C324-47C5-8824-F421E7A328E4}">
    <text>Farmers specified 'first half August' but also specified 2 stale seedbeds. This is obvs not possible so I've got rid of the stale seedbeds.</text>
  </threadedComment>
  <threadedComment ref="J57" dT="2020-09-29T08:52:39.08" personId="{619294D1-8118-4E44-A065-119B773A396E}" id="{1FD03139-AB6A-4ACF-B173-FD7D0DA89282}">
    <text>Farmers said to disc stale seedbed 50mm but as there's no stale seedbed I'm getting rid of the disc.</text>
  </threadedComment>
  <threadedComment ref="L57" dT="2020-04-23T18:08:32.03" personId="{743205E7-6457-4737-9B83-E3A7A965DDB8}" id="{4D8383ED-224F-4DC4-9EE6-6BE0A78BA36F}">
    <text>30kg/ha at drilling
75ka/ha late Feb/early March - 1st March
75 kg/ha early April - 1st April</text>
  </threadedComment>
  <threadedComment ref="N57" dT="2020-06-02T08:21:31.73" personId="{87E6A354-61BB-4545-AFD4-FDB03910903A}" id="{9BD010EA-3DEB-4433-9255-EE1059C9C9C3}">
    <text>The farmers specified 2 stale seedbeds and yet also specified planting mid August. Paper version confirms this is what they specified. I've changed this to get rid of the stale seedbeds.</text>
  </threadedComment>
  <threadedComment ref="F58" dT="2020-02-21T10:53:26.53" personId="{743205E7-6457-4737-9B83-E3A7A965DDB8}" id="{0CDD5648-1FE0-4098-AD89-74AEAA1DF8EB}">
    <text>for a target plant pop of 260 plants/m2, where TGW = 50 g/1000 seeds, germination = 80% and field losses = 20%, then 200 kg/ha (which is approx 400 seeds/m2) is sufficient.</text>
  </threadedComment>
  <threadedComment ref="G58" dT="2020-02-21T10:11:30.99" personId="{743205E7-6457-4737-9B83-E3A7A965DDB8}" id="{E597345D-8BF0-4B01-9BAB-C1050B28EA18}">
    <text>The HGCA benchmark target population is 260plants/m2 - why did I have 300?</text>
  </threadedComment>
  <threadedComment ref="J58" dT="2020-05-26T13:37:05.60" personId="{87E6A354-61BB-4545-AFD4-FDB03910903A}" id="{A0CCB819-2F2C-444B-A856-64ADF4E7F719}">
    <text>NB power harrow probably not necessary on light soils so I've specified roller harrow instead</text>
  </threadedComment>
  <threadedComment ref="L58" dT="2020-04-23T18:07:37.91" personId="{743205E7-6457-4737-9B83-E3A7A965DDB8}" id="{46CB3C17-5401-47DA-882C-073E71864078}">
    <text>40 kg/ha end Feb, 
100 kg/ha early April, 
100 kg/ha late April</text>
  </threadedComment>
</ThreadedComments>
</file>

<file path=xl/threadedComments/threadedComment7.xml><?xml version="1.0" encoding="utf-8"?>
<ThreadedComments xmlns="http://schemas.microsoft.com/office/spreadsheetml/2018/threadedcomments" xmlns:x="http://schemas.openxmlformats.org/spreadsheetml/2006/main">
  <threadedComment ref="AK1" dT="2020-02-24T10:46:02.84" personId="{743205E7-6457-4737-9B83-E3A7A965DDB8}" id="{B631D703-389F-4497-9FBE-30552BC2596C}">
    <text>this needs to be calculated based on application rate of active ingredient. CFT assumes 0.5l/ha a.i. per application.</text>
  </threadedComment>
  <threadedComment ref="G21" dT="2020-02-24T16:05:12.33" personId="{743205E7-6457-4737-9B83-E3A7A965DDB8}" id="{AD44BA6D-F5BC-47D0-8773-CE09F6905A10}">
    <text>NB they said that ww was the preferred crop here, unless BG control hadn't worked, in which case back to spring barley</text>
  </threadedComment>
</ThreadedComments>
</file>

<file path=xl/threadedComments/threadedComment8.xml><?xml version="1.0" encoding="utf-8"?>
<ThreadedComments xmlns="http://schemas.microsoft.com/office/spreadsheetml/2018/threadedcomments" xmlns:x="http://schemas.openxmlformats.org/spreadsheetml/2006/main">
  <threadedComment ref="F13" dT="2021-02-26T14:14:38.89" personId="{619294D1-8118-4E44-A065-119B773A396E}" id="{B0791DEB-D475-4744-A462-FDF4F45773E6}">
    <text>AHDB winter wheat growth guide 2018:
1. the average establishment for sandy soils is 90%, compared with 65% for loams and clays.
2. However, in their 2018 ww guide they say that by the end of February, the benchmark for establishment is 70%.
3. They also say that establishment declines if sowing is delayed after mid-October and will be around
50 per cent of seeds sown in mid-November.</text>
  </threadedComment>
  <threadedComment ref="G13" dT="2021-02-26T13:53:30.21" personId="{619294D1-8118-4E44-A065-119B773A396E}" id="{DD6C01E7-7DC8-4EC9-9AF0-3EC2011B2D7D}">
    <text>At this seed rage (kg/ha), with a TGW of 50g and establishment of 65%, established plant population is 260 plants/m2 in the autumn (this is AHDB target popn).</text>
  </threadedComment>
  <threadedComment ref="L13" dT="2020-04-23T18:19:42.43" personId="{743205E7-6457-4737-9B83-E3A7A965DDB8}" id="{44FF68C8-CD57-4410-9272-9FBC6D0E6976}">
    <text>40 kg/ha mid-Feb to mid-March
90 kg/ha early April
90 kg/ha late April</text>
  </threadedComment>
  <threadedComment ref="D14" dT="2021-02-26T14:53:57.25" personId="{619294D1-8118-4E44-A065-119B773A396E}" id="{9C696807-02EE-4C75-9897-872CF9FF12BE}">
    <text>Sowing to 50% emergence = 150 degree days (https://www.yara.co.uk/crop-nutrition/barley/barley-growth-and-development/):
= 11-13 days in Sep
= 15-18 days in Oct
= 25-34 days in Nov
= 21-28 days in March</text>
  </threadedComment>
  <threadedComment ref="E14" dT="2021-02-26T14:49:24.31" personId="{619294D1-8118-4E44-A065-119B773A396E}" id="{61946C4E-839C-42FA-AAC4-26DD7703F01D}">
    <text>Winter barley should not be drilled late if at all possible as establishment will suffer and few tillers will be present.</text>
  </threadedComment>
  <threadedComment ref="F14" dT="2021-02-26T14:26:10.48" personId="{619294D1-8118-4E44-A065-119B773A396E}" id="{95B8EADF-5C4E-4D57-A744-534FF6932FBA}">
    <text>I'm using winter barley variety Saffron (a moderately late maturing British feed variety).
This has TGW = 57.5g
AHDB barley growth guide 2018:
1. Average establishment is 85%
2. In a good seedbed, typical plant establishment is between 80% (early-sown) and 95% (late-sown). In a poor seedbed, establishment can vary from 55% (early-sown) and 70% (late-sown).
3. Target spring population = 305 plants/m2
From (https://www.yara.co.uk/crop-nutrition/barley/barley-growth-and-development/) :
Achieving a good spring plant population of 300-350 plants / m2 is very important as barley has a very limited ability to compensate for low populations with large grain numbers in the ear.</text>
  </threadedComment>
  <threadedComment ref="G14" dT="2021-02-26T15:03:29.56" personId="{619294D1-8118-4E44-A065-119B773A396E}" id="{064A7900-BD04-4D02-9DC1-62E4A23E1226}">
    <text>Chose target population of 305 plants/m2 as recommended by ADAS. This was calculated using TGW = 57.5g and 85% establishment.</text>
  </threadedComment>
  <threadedComment ref="L14" dT="2020-04-23T18:23:51.58" personId="{743205E7-6457-4737-9B83-E3A7A965DDB8}" id="{1333F020-64D3-45A0-87D2-604641FE1F68}">
    <text>80 kg/ha mid-Feb/early March
80 kg/ha at GS30-31 (early/mid April)
40 kg/ha at GS32 (mid/late April)</text>
  </threadedComment>
  <threadedComment ref="F15" dT="2021-03-01T09:25:01.64" personId="{619294D1-8118-4E44-A065-119B773A396E}" id="{0503AB79-7E5B-4A9C-B45D-080B45A93884}">
    <text>3.2 kg/ha
Trials procedures gives this:
seed rate (kg/ha) = ((target pop x TSW) x 100) / (establishment % x germination %)
TGW for SY Harnass = 4.65g (from Claire Kiss, Syngenta, who provided the trials data). N.B. Harnass is a hybrid.
Establishment of 65% used based on Roques and Berry 2015 who found an average establishment of 56%, but they had some spring drought and there is none in this dataset. Trials data for VCU protocol says establishment can be as low as 60%. I've gone slightly up.</text>
  </threadedComment>
  <threadedComment ref="G15" dT="2021-03-01T09:26:52.72" personId="{619294D1-8118-4E44-A065-119B773A396E}" id="{8936B632-ED91-42B8-8406-34D99A6AEB0A}">
    <text>From AHDB RL doc 2019/20: The target (spring) plant population is 40 plants/m2 for RL trials. 
(Maximum seed rate is 70 seeds/m2 and may be lower if conditions permit).
NB the variety I've 'calibrated' is Harnass, which is a hybrid variety. Seed rates are generally a bit lower for hybrids. Excalibur is also a hybrid. Roques and Berry's paper (2015) on economically optimal seed rates showed seed rates should be lower than typically used. They found that optimal plant population densities ranged from &lt;10-39 plants/m2 for wOSR. I'm going with 35 plants/m2 here to account for the reduction from the RL value due to using a hybrid.</text>
  </threadedComment>
  <threadedComment ref="L15" dT="2019-06-24T09:21:25.39" personId="{743205E7-6457-4737-9B83-E3A7A965DDB8}" id="{8DDB7122-5673-403C-AC60-A0C87E8C8D0C}">
    <text>30kg/ha at drilling - 30th Aug
75ka/ha late Feb/early March - 1st March
75 kg/ha early April - 1st April</text>
  </threadedComment>
  <threadedComment ref="F16" dT="2021-02-26T14:14:38.89" personId="{619294D1-8118-4E44-A065-119B773A396E}" id="{065585F0-4EDB-4480-8868-D0ECB5099808}">
    <text>AHDB winter wheat growth guide 2018:
1. the average establishment for sandy soils is 90%, compared with 65% for loams and clays.
2. However, in their 2018 ww guide they say that by the end of February, the benchmark for establishment is 70%.
3. They also say that establishment declines if sowing is delayed after mid-October and will be around
50 per cent of seeds sown in mid-November.</text>
  </threadedComment>
  <threadedComment ref="G16" dT="2021-02-26T13:53:30.21" personId="{619294D1-8118-4E44-A065-119B773A396E}" id="{C2DF1899-E208-407E-805F-7AF1AB6C95F7}">
    <text>At this seed rage (kg/ha), with a TGW of 50g and establishment of 65%, established plant population is 260 plants/m2 in the autumn (this is AHDB target popn).</text>
  </threadedComment>
  <threadedComment ref="L16" dT="2020-04-23T18:29:09.87" personId="{743205E7-6457-4737-9B83-E3A7A965DDB8}" id="{306AE16F-47B2-4DD1-AC0B-8072E585A805}">
    <text>40 kg/ha mid-Feb to mid-March
90 kg/ha early April
90 kg/ha late April</text>
  </threadedComment>
  <threadedComment ref="F23" dT="2021-02-26T14:14:38.89" personId="{619294D1-8118-4E44-A065-119B773A396E}" id="{72B9DBE1-D39E-414C-998F-52425BD0E825}">
    <text>AHDB winter wheat growth guide 2018:
1. the average establishment for sandy soils is 90%, compared with 65% for loams and clays.
2. However, in their 2018 ww guide they say that by the end of February, the benchmark for establishment is 70%.
3. They also say that establishment declines if sowing is delayed after mid-October and will be around
50 per cent of seeds sown in mid-November.</text>
  </threadedComment>
  <threadedComment ref="G23" dT="2021-02-26T13:53:30.21" personId="{619294D1-8118-4E44-A065-119B773A396E}" id="{CEAA1F6D-3406-401E-9A7E-62D56AE99E4E}">
    <text>At this seed rage (kg/ha), with a TGW of 50g and establishment of 65%, established plant population is 260 plants/m2 in the autumn (this is AHDB target popn).</text>
  </threadedComment>
  <threadedComment ref="L23" dT="2020-04-23T18:19:42.43" personId="{743205E7-6457-4737-9B83-E3A7A965DDB8}" id="{C4B2CD1A-0E3D-4BF5-A30D-432782F28D2C}">
    <text>40 kg/ha mid-Feb to mid-March
90 kg/ha early April
90 kg/ha late April</text>
  </threadedComment>
  <threadedComment ref="D24" dT="2021-02-26T14:53:57.25" personId="{619294D1-8118-4E44-A065-119B773A396E}" id="{D7AD84AC-06EA-4DBC-BB00-2D17573A69AA}">
    <text>Sowing to 50% emergence = 150 degree days (https://www.yara.co.uk/crop-nutrition/barley/barley-growth-and-development/):
= 11-13 days in Sep
= 15-18 days in Oct
= 25-34 days in Nov
= 21-28 days in March</text>
  </threadedComment>
  <threadedComment ref="E24" dT="2021-02-26T14:49:24.31" personId="{619294D1-8118-4E44-A065-119B773A396E}" id="{22DF1E84-E403-4608-84FC-F5CAD1AE727B}">
    <text>Winter barley should not be drilled late if at all possible as establishment will suffer and few tillers will be present.</text>
  </threadedComment>
  <threadedComment ref="F24" dT="2021-02-26T14:26:10.48" personId="{619294D1-8118-4E44-A065-119B773A396E}" id="{7A81D6C6-CA44-42C6-923D-60AAAFD7C7FB}">
    <text>I'm using winter barley variety Saffron (a moderately late maturing British feed variety).
This has TGW = 57.5g
AHDB barley growth guide 2018:
1. Average establishment is 85%
2. In a good seedbed, typical plant establishment is between 80% (early-sown) and 95% (late-sown). In a poor seedbed, establishment can vary from 55% (early-sown) and 70% (late-sown).
3. Target spring population = 305 plants/m2
From (https://www.yara.co.uk/crop-nutrition/barley/barley-growth-and-development/) :
Achieving a good spring plant population of 300-350 plants / m2 is very important as barley has a very limited ability to compensate for low populations with large grain numbers in the ear.</text>
  </threadedComment>
  <threadedComment ref="G24" dT="2021-02-26T15:03:29.56" personId="{619294D1-8118-4E44-A065-119B773A396E}" id="{ECCBC1B0-0BE4-45EB-BCD1-152129240688}">
    <text>Chose target population of 305 plants/m2 as recommended by ADAS. This was calculated using TGW = 57.5g and 85% establishment.</text>
  </threadedComment>
  <threadedComment ref="L24" dT="2020-04-23T18:23:51.58" personId="{743205E7-6457-4737-9B83-E3A7A965DDB8}" id="{3EC1A9E4-952C-4AF3-A154-4B7D66642ED4}">
    <text>80 kg/ha mid-Feb/early March
80 kg/ha at GS30-31 (early/mid April)
40 kg/ha at GS32 (mid/late April)</text>
  </threadedComment>
  <threadedComment ref="F25" dT="2021-03-01T09:25:01.64" personId="{619294D1-8118-4E44-A065-119B773A396E}" id="{895628B5-2216-4625-BAEF-D52910476418}">
    <text>3.2 kg/ha
Trials procedures gives this:
seed rate (kg/ha) = ((target pop x TSW) x 100) / (establishment % x germination %)
TGW for SY Harnass = 4.65g (from Claire Kiss, Syngenta, who provided the trials data). N.B. Harnass is a hybrid.
Establishment of 65% used based on Roques and Berry 2015 who found an average establishment of 56%, but they had some spring drought and there is none in this dataset. Trials data for VCU protocol says establishment can be as low as 60%. I've gone slightly up.</text>
  </threadedComment>
  <threadedComment ref="G25" dT="2021-03-01T09:26:52.72" personId="{619294D1-8118-4E44-A065-119B773A396E}" id="{F89C709D-F26F-4F0F-9389-650A8B742A45}">
    <text>From AHDB RL doc 2019/20: The target (spring) plant population is 40 plants/m2 for RL trials. 
(Maximum seed rate is 70 seeds/m2 and may be lower if conditions permit).
NB the variety I've 'calibrated' is Harnass, which is a hybrid variety. Seed rates are generally a bit lower for hybrids. Excalibur is also a hybrid. Roques and Berry's paper (2015) on economically optimal seed rates showed seed rates should be lower than typically used. They found that optimal plant population densities ranged from &lt;10-39 plants/m2 for wOSR. I'm going with 35 plants/m2 here to account for the reduction from the RL value due to using a hybrid.</text>
  </threadedComment>
  <threadedComment ref="L25" dT="2019-06-24T09:21:25.39" personId="{743205E7-6457-4737-9B83-E3A7A965DDB8}" id="{234030C3-9169-4380-A53D-DD7FFEF4DD95}">
    <text>30kg/ha at drilling - 30th Aug
75ka/ha late Feb/early March - 1st March
75 kg/ha early April - 1st April</text>
  </threadedComment>
  <threadedComment ref="F26" dT="2021-02-26T14:14:38.89" personId="{619294D1-8118-4E44-A065-119B773A396E}" id="{B0863557-9427-4C44-90F9-5035B8837F59}">
    <text>AHDB winter wheat growth guide 2018:
1. the average establishment for sandy soils is 90%, compared with 65% for loams and clays.
2. However, in their 2018 ww guide they say that by the end of February, the benchmark for establishment is 70%.
3. They also say that establishment declines if sowing is delayed after mid-October and will be around
50 per cent of seeds sown in mid-November.</text>
  </threadedComment>
  <threadedComment ref="G26" dT="2021-02-26T13:53:30.21" personId="{619294D1-8118-4E44-A065-119B773A396E}" id="{29D0B0D6-24A6-44A5-BB56-73321FFA6B6D}">
    <text>At this seed rage (kg/ha), with a TGW of 50g and establishment of 65%, established plant population is 260 plants/m2 in the autumn (this is AHDB target popn).</text>
  </threadedComment>
  <threadedComment ref="L26" dT="2020-04-23T18:29:09.87" personId="{743205E7-6457-4737-9B83-E3A7A965DDB8}" id="{D66EA189-F4DF-40B2-83FF-281D6A391170}">
    <text>40 kg/ha mid-Feb to mid-March
90 kg/ha early April
90 kg/ha late April</text>
  </threadedComment>
  <threadedComment ref="F33" dT="2021-02-26T14:14:38.89" personId="{619294D1-8118-4E44-A065-119B773A396E}" id="{01EAE6BD-A057-48C6-AF78-9E4F94D758CA}">
    <text>AHDB winter wheat growth guide 2018:
1. the average establishment for sandy soils is 90%, compared with 65% for loams and clays.
2. However, in their 2018 ww guide they say that by the end of February, the benchmark for establishment is 70%.
3. They also say that establishment declines if sowing is delayed after mid-October and will be around
50 per cent of seeds sown in mid-November.</text>
  </threadedComment>
  <threadedComment ref="G33" dT="2021-02-26T13:53:30.21" personId="{619294D1-8118-4E44-A065-119B773A396E}" id="{54F971C3-6C2F-4D67-BEC7-DA1FDCFB5CF4}">
    <text>At this seed rage (kg/ha), with a TGW of 50g and establishment of 65%, established plant population is 260 plants/m2 in the autumn (this is AHDB target popn).</text>
  </threadedComment>
  <threadedComment ref="L33" dT="2020-04-23T18:30:19.45" personId="{743205E7-6457-4737-9B83-E3A7A965DDB8}" id="{E0F0C8CC-7F9C-4D55-B928-629121724DE0}">
    <text>40 kg/ha mid-Feb to mid-March
90 kg/ha early April
90 kg/ha late April</text>
  </threadedComment>
  <threadedComment ref="D34" dT="2021-02-26T14:53:57.25" personId="{619294D1-8118-4E44-A065-119B773A396E}" id="{F8DA62C0-3A85-4771-9538-C27CC2C8CAFA}">
    <text>Sowing to 50% emergence = 150 degree days (https://www.yara.co.uk/crop-nutrition/barley/barley-growth-and-development/):
= 11-13 days in Sep
= 15-18 days in Oct
= 25-34 days in Nov
= 21-28 days in March</text>
  </threadedComment>
  <threadedComment ref="E34" dT="2021-02-26T14:49:24.31" personId="{619294D1-8118-4E44-A065-119B773A396E}" id="{AA0E7C6D-D662-4057-82D0-67E96F0B5175}">
    <text>Winter barley should not be drilled late if at all possible as establishment will suffer and few tillers will be present.</text>
  </threadedComment>
  <threadedComment ref="F34" dT="2021-02-26T14:26:10.48" personId="{619294D1-8118-4E44-A065-119B773A396E}" id="{6A0700AB-E150-4CCE-8953-26D58617D963}">
    <text>I'm using winter barley variety Saffron (a moderately late maturing British feed variety).
This has TGW = 57.5g
AHDB barley growth guide 2018:
1. Average establishment is 85%
2. In a good seedbed, typical plant establishment is between 80% (early-sown) and 95% (late-sown). In a poor seedbed, establishment can vary from 55% (early-sown) and 70% (late-sown).
3. Target spring population = 305 plants/m2
From (https://www.yara.co.uk/crop-nutrition/barley/barley-growth-and-development/) :
Achieving a good spring plant population of 300-350 plants / m2 is very important as barley has a very limited ability to compensate for low populations with large grain numbers in the ear.</text>
  </threadedComment>
  <threadedComment ref="G34" dT="2021-02-26T15:03:29.56" personId="{619294D1-8118-4E44-A065-119B773A396E}" id="{590D3E84-D993-418B-861D-E4ECC01F0372}">
    <text>Chose target population of 305 plants/m2 as recommended by ADAS. This was calculated using TGW = 57.5g and 85% establishment.</text>
  </threadedComment>
  <threadedComment ref="L34" dT="2020-04-23T18:23:51.58" personId="{743205E7-6457-4737-9B83-E3A7A965DDB8}" id="{33FFA86F-6757-4416-8025-8DCAD96739EC}">
    <text>80 kg/ha mid-Feb/early March
80 kg/ha at GS30-31 (early/mid April)
40 kg/ha at GS32 (mid/late April)</text>
  </threadedComment>
  <threadedComment ref="F35" dT="2021-03-01T09:25:01.64" personId="{619294D1-8118-4E44-A065-119B773A396E}" id="{6B0E6CA0-DAE3-43EC-9D21-90778799E242}">
    <text>3.2 kg/ha
Trials procedures gives this:
seed rate (kg/ha) = ((target pop x TSW) x 100) / (establishment % x germination %)
TGW for SY Harnass = 4.65g (from Claire Kiss, Syngenta, who provided the trials data). N.B. Harnass is a hybrid.
Establishment of 65% used based on Roques and Berry 2015 who found an average establishment of 56%, but they had some spring drought and there is none in this dataset. Trials data for VCU protocol says establishment can be as low as 60%. I've gone slightly up.</text>
  </threadedComment>
  <threadedComment ref="G35" dT="2021-03-01T09:26:52.72" personId="{619294D1-8118-4E44-A065-119B773A396E}" id="{7583F07D-9FFE-412B-A93D-3E47115449A2}">
    <text>From AHDB RL doc 2019/20: The target (spring) plant population is 40 plants/m2 for RL trials. 
(Maximum seed rate is 70 seeds/m2 and may be lower if conditions permit).
NB the variety I've 'calibrated' is Harnass, which is a hybrid variety. Seed rates are generally a bit lower for hybrids. Excalibur is also a hybrid. Roques and Berry's paper (2015) on economically optimal seed rates showed seed rates should be lower than typically used. They found that optimal plant population densities ranged from &lt;10-39 plants/m2 for wOSR. I'm going with 35 plants/m2 here to account for the reduction from the RL value due to using a hybrid.</text>
  </threadedComment>
  <threadedComment ref="L35" dT="2020-04-23T18:29:53.37" personId="{743205E7-6457-4737-9B83-E3A7A965DDB8}" id="{D8C8426C-C4A6-46CA-89D8-F46078F9275D}">
    <text>30kg/ha at drilling - 30th Aug
75ka/ha late Feb/early March - 1st March
75 kg/ha early April - 1st April</text>
  </threadedComment>
  <threadedComment ref="F36" dT="2021-02-26T14:14:38.89" personId="{619294D1-8118-4E44-A065-119B773A396E}" id="{C009A382-1A7E-4B05-95D9-C2A10E68E24B}">
    <text>AHDB winter wheat growth guide 2018:
1. the average establishment for sandy soils is 90%, compared with 65% for loams and clays.
2. However, in their 2018 ww guide they say that by the end of February, the benchmark for establishment is 70%.
3. They also say that establishment declines if sowing is delayed after mid-October and will be around
50 per cent of seeds sown in mid-November.</text>
  </threadedComment>
  <threadedComment ref="G36" dT="2021-02-26T13:53:30.21" personId="{619294D1-8118-4E44-A065-119B773A396E}" id="{2D7F5FA4-F195-4750-A558-29A8D63B9F93}">
    <text>At this seed rage (kg/ha), with a TGW of 50g and establishment of 65%, established plant population is 260 plants/m2 in the autumn (this is AHDB target popn).</text>
  </threadedComment>
  <threadedComment ref="L36" dT="2020-04-23T18:29:09.87" personId="{743205E7-6457-4737-9B83-E3A7A965DDB8}" id="{DC351D52-2E46-450E-973C-46CBC67FB7F1}">
    <text>40 kg/ha mid-Feb to mid-March
90 kg/ha early April
90 kg/ha late April</text>
  </threadedComment>
  <threadedComment ref="F43" dT="2021-02-26T14:14:38.89" personId="{619294D1-8118-4E44-A065-119B773A396E}" id="{ED189761-BDF8-4F73-85F2-7AAD7B5B2A11}">
    <text>AHDB winter wheat growth guide 2018:
1. the average establishment for sandy soils is 90%, compared with 65% for loams and clays.
2. However, in their 2018 ww guide they say that by the end of February, the benchmark for establishment is 70%.
3. They also say that establishment declines if sowing is delayed after mid-October and will be around
50 per cent of seeds sown in mid-November.</text>
  </threadedComment>
  <threadedComment ref="G43" dT="2021-02-26T13:53:30.21" personId="{619294D1-8118-4E44-A065-119B773A396E}" id="{299E50FB-F45C-46F5-BB62-CE6DD7A0BAB0}">
    <text>At this seed rage (kg/ha), with a TGW of 50g and establishment of 65%, established plant population is 260 plants/m2 in the autumn (this is AHDB target popn).</text>
  </threadedComment>
  <threadedComment ref="L43" dT="2020-04-23T18:30:19.45" personId="{743205E7-6457-4737-9B83-E3A7A965DDB8}" id="{D956C4A8-C752-4A90-AD46-941EBA9E4AB5}">
    <text>40 kg/ha mid-Feb to mid-March
90 kg/ha early April
90 kg/ha late April</text>
  </threadedComment>
  <threadedComment ref="D44" dT="2021-02-26T14:53:57.25" personId="{619294D1-8118-4E44-A065-119B773A396E}" id="{A463EE6B-D393-4932-B56E-E162C9932B98}">
    <text>Sowing to 50% emergence = 150 degree days (https://www.yara.co.uk/crop-nutrition/barley/barley-growth-and-development/):
= 11-13 days in Sep
= 15-18 days in Oct
= 25-34 days in Nov
= 21-28 days in March</text>
  </threadedComment>
  <threadedComment ref="E44" dT="2021-02-26T14:49:24.31" personId="{619294D1-8118-4E44-A065-119B773A396E}" id="{9386CB3C-BB74-4138-AD65-F7FA7A6FA3E4}">
    <text>Winter barley should not be drilled late if at all possible as establishment will suffer and few tillers will be present.</text>
  </threadedComment>
  <threadedComment ref="F44" dT="2021-02-26T14:26:10.48" personId="{619294D1-8118-4E44-A065-119B773A396E}" id="{02480595-B37D-4625-A905-E755B9B505DD}">
    <text>I'm using winter barley variety Saffron (a moderately late maturing British feed variety).
This has TGW = 57.5g
AHDB barley growth guide 2018:
1. Average establishment is 85%
2. In a good seedbed, typical plant establishment is between 80% (early-sown) and 95% (late-sown). In a poor seedbed, establishment can vary from 55% (early-sown) and 70% (late-sown).
3. Target spring population = 305 plants/m2
From (https://www.yara.co.uk/crop-nutrition/barley/barley-growth-and-development/) :
Achieving a good spring plant population of 300-350 plants / m2 is very important as barley has a very limited ability to compensate for low populations with large grain numbers in the ear.</text>
  </threadedComment>
  <threadedComment ref="G44" dT="2021-02-26T15:03:29.56" personId="{619294D1-8118-4E44-A065-119B773A396E}" id="{7C795DCF-3409-4EA4-9714-3B711C30B840}">
    <text>Chose target population of 305 plants/m2 as recommended by ADAS. This was calculated using TGW = 57.5g and 85% establishment.</text>
  </threadedComment>
  <threadedComment ref="L44" dT="2020-04-23T18:23:51.58" personId="{743205E7-6457-4737-9B83-E3A7A965DDB8}" id="{163487A6-BDB4-46F5-A0ED-E9DABA56C134}">
    <text>80 kg/ha mid-Feb/early March
80 kg/ha at GS30-31 (early/mid April)
40 kg/ha at GS32 (mid/late April)</text>
  </threadedComment>
  <threadedComment ref="F45" dT="2021-03-01T09:25:01.64" personId="{619294D1-8118-4E44-A065-119B773A396E}" id="{04560949-A5BD-4ABA-A437-869933172E48}">
    <text>3.2 kg/ha
Trials procedures gives this:
seed rate (kg/ha) = ((target pop x TSW) x 100) / (establishment % x germination %)
TGW for SY Harnass = 4.65g (from Claire Kiss, Syngenta, who provided the trials data). N.B. Harnass is a hybrid.
Establishment of 65% used based on Roques and Berry 2015 who found an average establishment of 56%, but they had some spring drought and there is none in this dataset. Trials data for VCU protocol says establishment can be as low as 60%. I've gone slightly up.</text>
  </threadedComment>
  <threadedComment ref="G45" dT="2021-03-01T09:26:52.72" personId="{619294D1-8118-4E44-A065-119B773A396E}" id="{DEDF075D-B271-4949-ABAB-D229B31483CE}">
    <text>From AHDB RL doc 2019/20: The target (spring) plant population is 40 plants/m2 for RL trials. 
(Maximum seed rate is 70 seeds/m2 and may be lower if conditions permit).
NB the variety I've 'calibrated' is Harnass, which is a hybrid variety. Seed rates are generally a bit lower for hybrids. Excalibur is also a hybrid. Roques and Berry's paper (2015) on economically optimal seed rates showed seed rates should be lower than typically used. They found that optimal plant population densities ranged from &lt;10-39 plants/m2 for wOSR. I'm going with 35 plants/m2 here to account for the reduction from the RL value due to using a hybrid.</text>
  </threadedComment>
  <threadedComment ref="L45" dT="2020-04-23T18:29:53.37" personId="{743205E7-6457-4737-9B83-E3A7A965DDB8}" id="{C213CB81-BFC8-4B97-917D-A990B5549714}">
    <text>30kg/ha at drilling - 30th Aug
75ka/ha late Feb/early March - 1st March
75 kg/ha early April - 1st April</text>
  </threadedComment>
  <threadedComment ref="F46" dT="2021-02-26T14:14:38.89" personId="{619294D1-8118-4E44-A065-119B773A396E}" id="{5D1FFB22-9BE8-464C-8B99-93364A3F0919}">
    <text>AHDB winter wheat growth guide 2018:
1. the average establishment for sandy soils is 90%, compared with 65% for loams and clays.
2. However, in their 2018 ww guide they say that by the end of February, the benchmark for establishment is 70%.
3. They also say that establishment declines if sowing is delayed after mid-October and will be around
50 per cent of seeds sown in mid-November.</text>
  </threadedComment>
  <threadedComment ref="G46" dT="2021-02-26T13:53:30.21" personId="{619294D1-8118-4E44-A065-119B773A396E}" id="{AF91C518-257F-4709-8783-5502F46F1F94}">
    <text>At this seed rage (kg/ha), with a TGW of 50g and establishment of 65%, established plant population is 260 plants/m2 in the autumn (this is AHDB target popn).</text>
  </threadedComment>
  <threadedComment ref="L46" dT="2020-04-23T18:29:09.87" personId="{743205E7-6457-4737-9B83-E3A7A965DDB8}" id="{13BD78E5-5673-40E4-AA9C-948FAB29EE6D}">
    <text>40 kg/ha mid-Feb to mid-March
90 kg/ha early April
90 kg/ha late April</text>
  </threadedComment>
  <threadedComment ref="E53" dT="2021-03-02T09:14:42.03" personId="{619294D1-8118-4E44-A065-119B773A396E}" id="{9A32D5B6-9D60-4E25-A5BD-944B023326B3}">
    <text>The group specified 20th October</text>
  </threadedComment>
  <threadedComment ref="F53" dT="2021-02-26T14:14:38.89" personId="{619294D1-8118-4E44-A065-119B773A396E}" id="{BD52B3D8-2DDB-4466-9B3D-5891F66D6651}">
    <text>AHDB winter wheat growth guide 2018:
1. the average establishment for sandy soils is 90%, compared with 65% for loams and clays.
2. However, in their 2018 ww guide they say that by the end of February, the benchmark for establishment is 70%.
3. They also say that establishment declines if sowing is delayed after mid-October and will be around
50 per cent of seeds sown in mid-November.</text>
  </threadedComment>
  <threadedComment ref="G53" dT="2021-02-26T13:53:30.21" personId="{619294D1-8118-4E44-A065-119B773A396E}" id="{659A7159-02FD-432C-9533-C5338B8F31F2}">
    <text>At this seed rage (kg/ha), with a TGW of 50g and establishment of 65%, established plant population is 260 plants/m2 in the autumn (this is AHDB target popn).</text>
  </threadedComment>
  <threadedComment ref="J53" dT="2021-03-02T09:15:18.23" personId="{619294D1-8118-4E44-A065-119B773A396E}" id="{A989F3B2-4EAE-482C-B801-30EE7C8087E0}">
    <text>The group specified minimum tillage (5cm)</text>
  </threadedComment>
  <threadedComment ref="L53" dT="2020-04-23T18:31:21.67" personId="{743205E7-6457-4737-9B83-E3A7A965DDB8}" id="{83B87C01-9B16-4AB0-B324-7C59E2234E9E}">
    <text>40 kg/ha mid-Feb to mid-March
85 kg/ha early April
85 kg/ha late April</text>
  </threadedComment>
  <threadedComment ref="E54" dT="2021-03-02T09:24:08.96" personId="{619294D1-8118-4E44-A065-119B773A396E}" id="{027AC907-E863-4FB8-ADED-B876D1C7E553}">
    <text>UK National Lists Trials' target date is 23rd August</text>
  </threadedComment>
  <threadedComment ref="F54" dT="2021-03-01T09:25:01.64" personId="{619294D1-8118-4E44-A065-119B773A396E}" id="{DD0268C7-8E59-4777-9B41-2D0BCA37631C}">
    <text>3.2 kg/ha
Trials procedures gives this:
seed rate (kg/ha) = ((target pop x TSW) x 100) / (establishment % x germination %)
TGW for SY Harnass = 4.65g (from Claire Kiss, Syngenta, who provided the trials data). N.B. Harnass is a hybrid.
Establishment of 65% used based on Roques and Berry 2015 who found an average establishment of 56%, but they had some spring drought and there is none in this dataset. Trials data for VCU protocol says establishment can be as low as 60%. I've gone slightly up.</text>
  </threadedComment>
  <threadedComment ref="G54" dT="2021-03-01T09:26:52.72" personId="{619294D1-8118-4E44-A065-119B773A396E}" id="{1D869A6F-297F-4E93-A21D-BAA70E6785ED}">
    <text>From AHDB RL doc 2019/20: The target (spring) plant population is 40 plants/m2 for RL trials. 
(Maximum seed rate is 70 seeds/m2 and may be lower if conditions permit).
NB the variety I've 'calibrated' is Harnass, which is a hybrid variety. Seed rates are generally a bit lower for hybrids. Excalibur is also a hybrid. Roques and Berry's paper (2015) on economically optimal seed rates showed seed rates should be lower than typically used. They found that optimal plant population densities ranged from &lt;10-39 plants/m2 for wOSR. I'm going with 35 plants/m2 here to account for the reduction from the RL value due to using a hybrid.</text>
  </threadedComment>
  <threadedComment ref="L54" dT="2020-04-23T18:31:03.62" personId="{743205E7-6457-4737-9B83-E3A7A965DDB8}" id="{99A1E5C0-18DA-4412-8ABA-1D17FC7FB295}">
    <text>30kg/ha at drilling - 30th Aug
75ka/ha late Feb/early March - 1st March
75 kg/ha early April - 1st April</text>
  </threadedComment>
  <threadedComment ref="E55" dT="2021-03-02T09:35:35.33" personId="{619294D1-8118-4E44-A065-119B773A396E}" id="{B1B5A99D-A635-4827-B929-4BA73CA7C4A7}">
    <text>The group specified 20th October</text>
  </threadedComment>
  <threadedComment ref="F55" dT="2021-02-26T14:14:38.89" personId="{619294D1-8118-4E44-A065-119B773A396E}" id="{4B168091-F068-4EF1-911C-C214889D9C3C}">
    <text>AHDB winter wheat growth guide 2018:
1. the average establishment for sandy soils is 90%, compared with 65% for loams and clays.
2. However, in their 2018 ww guide they say that by the end of February, the benchmark for establishment is 70%.
3. They also say that establishment declines if sowing is delayed after mid-October and will be around
50 per cent of seeds sown in mid-November.</text>
  </threadedComment>
  <threadedComment ref="G55" dT="2021-02-26T13:53:30.21" personId="{619294D1-8118-4E44-A065-119B773A396E}" id="{E8DF1CB7-CA87-41DE-B748-8645C75678EE}">
    <text>At this seed rage (kg/ha), with a TGW of 50g and establishment of 65%, established plant population is 260 plants/m2 in the autumn (this is AHDB target popn).</text>
  </threadedComment>
  <threadedComment ref="L55" dT="2020-04-23T18:31:21.67" personId="{743205E7-6457-4737-9B83-E3A7A965DDB8}" id="{00BDA3DD-2058-4846-B781-14A4854C28A0}">
    <text>40 kg/ha mid-Feb to mid-March
85 kg/ha early April
85 kg/ha late April</text>
  </threadedComment>
  <threadedComment ref="E56" dT="2021-03-02T09:35:39.91" personId="{619294D1-8118-4E44-A065-119B773A396E}" id="{EF5B5999-1420-4567-B0F9-D22FE9366F33}">
    <text>The group specified 20th October</text>
  </threadedComment>
  <threadedComment ref="F56" dT="2021-02-26T14:14:38.89" personId="{619294D1-8118-4E44-A065-119B773A396E}" id="{4374E2AE-6C86-437A-A9C1-24247020DE3C}">
    <text>AHDB winter wheat growth guide 2018:
1. the average establishment for sandy soils is 90%, compared with 65% for loams and clays.
2. However, in their 2018 ww guide they say that by the end of February, the benchmark for establishment is 70%.
3. They also say that establishment declines if sowing is delayed after mid-October and will be around
50 per cent of seeds sown in mid-November.</text>
  </threadedComment>
  <threadedComment ref="G56" dT="2021-02-26T13:53:30.21" personId="{619294D1-8118-4E44-A065-119B773A396E}" id="{FDAE7409-1FB6-4435-BC41-8FA4A04F51DC}">
    <text>At this seed rage (kg/ha), with a TGW of 50g and establishment of 65%, established plant population is 260 plants/m2 in the autumn (this is AHDB target popn).</text>
  </threadedComment>
  <threadedComment ref="L56" dT="2020-04-23T18:31:31.63" personId="{743205E7-6457-4737-9B83-E3A7A965DDB8}" id="{8DC8F977-50B8-4003-B737-7D8041E15A95}">
    <text>40 kg/ha mid-Feb to mid-March
85 kg/ha early April
85 kg/ha late April</text>
  </threadedComment>
  <threadedComment ref="E57" dT="2021-03-02T09:24:08.96" personId="{619294D1-8118-4E44-A065-119B773A396E}" id="{3F33EBE9-B73C-4146-9764-8C8FF4590506}">
    <text>UK National Lists Trials' target date is 23rd August</text>
  </threadedComment>
  <threadedComment ref="F57" dT="2021-03-01T09:25:01.64" personId="{619294D1-8118-4E44-A065-119B773A396E}" id="{6C8CA168-7B5B-43B9-A16B-ECB4EE8BCBE2}">
    <text>3.2 kg/ha
Trials procedures gives this:
seed rate (kg/ha) = ((target pop x TSW) x 100) / (establishment % x germination %)
TGW for SY Harnass = 4.65g (from Claire Kiss, Syngenta, who provided the trials data). N.B. Harnass is a hybrid.
Establishment of 65% used based on Roques and Berry 2015 who found an average establishment of 56%, but they had some spring drought and there is none in this dataset. Trials data for VCU protocol says establishment can be as low as 60%. I've gone slightly up.</text>
  </threadedComment>
  <threadedComment ref="G57" dT="2021-03-01T09:26:52.72" personId="{619294D1-8118-4E44-A065-119B773A396E}" id="{E661AF5C-3958-40A4-B6CC-FBC83BC85D83}">
    <text>From AHDB RL doc 2019/20: The target (spring) plant population is 40 plants/m2 for RL trials. 
(Maximum seed rate is 70 seeds/m2 and may be lower if conditions permit).
NB the variety I've 'calibrated' is Harnass, which is a hybrid variety. Seed rates are generally a bit lower for hybrids. Excalibur is also a hybrid. Roques and Berry's paper (2015) on economically optimal seed rates showed seed rates should be lower than typically used. They found that optimal plant population densities ranged from &lt;10-39 plants/m2 for wOSR. I'm going with 35 plants/m2 here to account for the reduction from the RL value due to using a hybrid.</text>
  </threadedComment>
  <threadedComment ref="L57" dT="2020-04-23T18:31:46.30" personId="{743205E7-6457-4737-9B83-E3A7A965DDB8}" id="{D8E33BF5-E1D1-401C-89E0-28BC42730E20}">
    <text>30kg/ha at drilling - 30th Aug
75ka/ha late Feb/early March - 1st March
75 kg/ha early April - 1st April</text>
  </threadedComment>
  <threadedComment ref="E58" dT="2021-03-02T09:35:43.30" personId="{619294D1-8118-4E44-A065-119B773A396E}" id="{71C57A63-42E8-41F9-A526-EDB823D1912F}">
    <text>The group specified 20th October</text>
  </threadedComment>
  <threadedComment ref="F58" dT="2021-02-26T14:14:38.89" personId="{619294D1-8118-4E44-A065-119B773A396E}" id="{78D3E8BC-C9DA-4508-877A-F85D9493145B}">
    <text>AHDB winter wheat growth guide 2018:
1. the average establishment for sandy soils is 90%, compared with 65% for loams and clays.
2. However, in their 2018 ww guide they say that by the end of February, the benchmark for establishment is 70%.
3. They also say that establishment declines if sowing is delayed after mid-October and will be around
50 per cent of seeds sown in mid-November.</text>
  </threadedComment>
  <threadedComment ref="G58" dT="2021-02-26T13:53:30.21" personId="{619294D1-8118-4E44-A065-119B773A396E}" id="{B42E0826-6FC0-4ECD-8A45-B05888268262}">
    <text>At this seed rage (kg/ha), with a TGW of 50g and establishment of 65%, established plant population is 260 plants/m2 in the autumn (this is AHDB target popn).</text>
  </threadedComment>
  <threadedComment ref="L58" dT="2020-04-23T18:31:39.33" personId="{743205E7-6457-4737-9B83-E3A7A965DDB8}" id="{D76BA0B0-0462-4259-96C7-66C0337F8563}">
    <text>40 kg/ha mid-Feb to mid-March
85 kg/ha early April
85 kg/ha late April</text>
  </threadedComment>
</ThreadedComments>
</file>

<file path=xl/threadedComments/threadedComment9.xml><?xml version="1.0" encoding="utf-8"?>
<ThreadedComments xmlns="http://schemas.microsoft.com/office/spreadsheetml/2018/threadedcomments" xmlns:x="http://schemas.openxmlformats.org/spreadsheetml/2006/main">
  <threadedComment ref="AK1" dT="2020-02-24T10:46:02.84" personId="{743205E7-6457-4737-9B83-E3A7A965DDB8}" id="{57315EE5-4E77-46AD-BA7F-B17027F86379}">
    <text>this needs to be calculated based on application rate of active ingredient. CFT assumes 0.5l/ha a.i. per application.</text>
  </threadedComment>
  <threadedComment ref="S11" dT="2020-02-25T10:19:45.98" personId="{743205E7-6457-4737-9B83-E3A7A965DDB8}" id="{500E1C93-5A38-4866-9A8C-79AC540D7D80}">
    <text>N.B. check that the Atlantis is for the spot spraying rather than at drilling</text>
  </threadedComment>
  <threadedComment ref="R12" dT="2020-02-25T10:24:37.33" personId="{743205E7-6457-4737-9B83-E3A7A965DDB8}" id="{745F9B0D-C0F2-4D33-8E84-EAE2019F8974}">
    <text>spot spraying - with what?</text>
  </threadedComment>
  <threadedComment ref="AJ12" dT="2020-02-25T10:25:11.39" personId="{743205E7-6457-4737-9B83-E3A7A965DDB8}" id="{7BA30AB2-06D1-4743-8938-B25DFD81383B}">
    <text>this will change when add spot spraying</text>
  </threadedComment>
  <threadedComment ref="S14" dT="2020-02-25T10:19:45.98" personId="{743205E7-6457-4737-9B83-E3A7A965DDB8}" id="{5F833165-2332-47AD-97A9-3A217CF1CA7F}">
    <text>N.B. check that the Atlantis is for the spot spraying rather than at drilling</text>
  </threadedComment>
  <threadedComment ref="T15" dT="2020-02-25T10:24:37.33" personId="{743205E7-6457-4737-9B83-E3A7A965DDB8}" id="{BFA9CF17-E5E4-48EF-89CE-AC60EE5E0840}">
    <text>spot spraying - with what?</text>
  </threadedComment>
  <threadedComment ref="AJ15" dT="2020-02-25T10:25:11.39" personId="{743205E7-6457-4737-9B83-E3A7A965DDB8}" id="{03CAB34F-24D4-4A85-A322-2089E47FA350}">
    <text>this will change when add spot spraying</text>
  </threadedComment>
  <threadedComment ref="S17" dT="2020-02-25T10:19:45.98" personId="{743205E7-6457-4737-9B83-E3A7A965DDB8}" id="{7C9E2C43-1690-45EA-A6E9-01DD00E03793}">
    <text>N.B. check that the Atlantis is for the spot spraying rather than at drilling</text>
  </threadedComment>
  <threadedComment ref="R18" dT="2020-02-25T10:24:37.33" personId="{743205E7-6457-4737-9B83-E3A7A965DDB8}" id="{BFF72FE7-372D-47CB-9082-C343A80AE3DD}">
    <text>spot spraying - with what?</text>
  </threadedComment>
  <threadedComment ref="AJ18" dT="2020-02-25T10:25:11.39" personId="{743205E7-6457-4737-9B83-E3A7A965DDB8}" id="{EC52BB33-E693-41F0-85E4-27F9B1C5063A}">
    <text>this will change when add spot spraying</text>
  </threadedComment>
  <threadedComment ref="S20" dT="2020-02-25T10:19:45.98" personId="{743205E7-6457-4737-9B83-E3A7A965DDB8}" id="{E8C6D6E7-5227-4F05-B4E7-DF00F1E62689}">
    <text>N.B. check that the Atlantis is for the spot spraying rather than at drilling</text>
  </threadedComment>
  <threadedComment ref="T21" dT="2020-02-25T10:24:37.33" personId="{743205E7-6457-4737-9B83-E3A7A965DDB8}" id="{DB6C7F5C-2727-4459-BB82-33A6059E114D}">
    <text>spot spraying 3l/ha with glyphosate 360 in May/June - so make the rate 0.3l/ha to account for patch spraying</text>
  </threadedComment>
  <threadedComment ref="S23" dT="2020-02-25T10:19:45.98" personId="{743205E7-6457-4737-9B83-E3A7A965DDB8}" id="{104DE4CF-0D94-4941-9285-23B3514828FF}">
    <text>N.B. check that the Atlantis is for the spot spraying rather than at drilling</text>
  </threadedComment>
  <threadedComment ref="R24" dT="2020-02-25T10:24:37.33" personId="{743205E7-6457-4737-9B83-E3A7A965DDB8}" id="{49FC4ECD-0B1F-4BE4-9C36-083E8457B0B5}">
    <text>spot spraying - with what?</text>
  </threadedComment>
  <threadedComment ref="AJ24" dT="2020-02-25T10:25:11.39" personId="{743205E7-6457-4737-9B83-E3A7A965DDB8}" id="{DB3E9507-E7FA-477E-99A7-4ECF1096FBC2}">
    <text>this will change when add spot spraying</text>
  </threadedComment>
  <threadedComment ref="S26" dT="2020-02-25T10:20:57.70" personId="{743205E7-6457-4737-9B83-E3A7A965DDB8}" id="{496F3834-D29F-4157-9958-6FBB29765BB1}">
    <text>N.B. check that the Atlantis is for the spot spraying rather than at drilling</text>
  </threadedComment>
  <threadedComment ref="T27" dT="2020-02-25T10:24:37.33" personId="{743205E7-6457-4737-9B83-E3A7A965DDB8}" id="{48449445-4D89-444E-80A9-77715E8A8A40}">
    <text>spot spraying - with what?</text>
  </threadedComment>
  <threadedComment ref="AJ27" dT="2020-02-25T10:25:11.39" personId="{743205E7-6457-4737-9B83-E3A7A965DDB8}" id="{8F6A64E3-77C5-42EE-B8BE-DB90AAE15AE4}">
    <text>this will change when add spot spraying</text>
  </threadedComment>
  <threadedComment ref="S29" dT="2020-02-25T10:19:45.98" personId="{743205E7-6457-4737-9B83-E3A7A965DDB8}" id="{C8288611-FA0E-4FBF-8713-6EBD7ACB77DD}">
    <text>N.B. check that the Atlantis is for the spot spraying rather than at drilling</text>
  </threadedComment>
  <threadedComment ref="R30" dT="2020-02-25T10:24:37.33" personId="{743205E7-6457-4737-9B83-E3A7A965DDB8}" id="{C7F0DED2-25DC-49ED-BD73-BDBE24FDA4B1}">
    <text>spot spraying - with what?</text>
  </threadedComment>
  <threadedComment ref="AJ30" dT="2020-02-25T10:25:11.39" personId="{743205E7-6457-4737-9B83-E3A7A965DDB8}" id="{0415F916-1579-4116-A0A7-F021A2EFF93F}">
    <text>this will change when add spot spraying</text>
  </threadedComment>
  <threadedComment ref="S32" dT="2020-02-25T10:20:57.70" personId="{743205E7-6457-4737-9B83-E3A7A965DDB8}" id="{AD7AF6A7-EFCB-4BC0-937E-88D4AB11A2BD}">
    <text>N.B. check that the Atlantis is for the spot spraying rather than at drilling</text>
  </threadedComment>
  <threadedComment ref="T33" dT="2020-02-25T10:24:37.33" personId="{743205E7-6457-4737-9B83-E3A7A965DDB8}" id="{3C366245-0E79-4869-978B-946D1542B458}">
    <text>spot spraying 3l/ha with glyphosate 360 in May/June - so make the rate 0.3l/ha to account for patch spraying</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2.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3.bin"/><Relationship Id="rId4" Type="http://schemas.microsoft.com/office/2017/10/relationships/threadedComment" Target="../threadedComments/threadedComment4.xml"/></Relationships>
</file>

<file path=xl/worksheets/_rels/sheet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4.bin"/><Relationship Id="rId4" Type="http://schemas.microsoft.com/office/2017/10/relationships/threadedComment" Target="../threadedComments/threadedComment5.xml"/></Relationships>
</file>

<file path=xl/worksheets/_rels/sheet7.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5.bin"/><Relationship Id="rId4" Type="http://schemas.microsoft.com/office/2017/10/relationships/threadedComment" Target="../threadedComments/threadedComment6.x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7.xml"/><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9.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6.bin"/><Relationship Id="rId4" Type="http://schemas.microsoft.com/office/2017/10/relationships/threadedComment" Target="../threadedComments/threadedComment8.xml"/></Relationships>
</file>

<file path=xl/worksheets/_rels/sheet10.xml.rels><?xml version="1.0" encoding="UTF-8" standalone="yes"?>
<Relationships xmlns="http://schemas.openxmlformats.org/package/2006/relationships"><Relationship Id="rId3" Type="http://schemas.microsoft.com/office/2017/10/relationships/threadedComment" Target="../threadedComments/threadedComment9.xml"/><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1.xml.rels><?xml version="1.0" encoding="UTF-8" standalone="yes"?>
<Relationships xmlns="http://schemas.openxmlformats.org/package/2006/relationships"><Relationship Id="rId1" Type="http://schemas.openxmlformats.org/officeDocument/2006/relationships/hyperlink" Target="https://www.fwi.co.uk/arable/establishment/successfully-establish-late-drilled-whea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E5FEF8-5466-400B-86F6-D855EE676AC8}">
  <dimension ref="B1:T44"/>
  <sheetViews>
    <sheetView showGridLines="0" zoomScale="140" zoomScaleNormal="140" workbookViewId="0">
      <selection activeCell="E41" sqref="E41"/>
    </sheetView>
  </sheetViews>
  <sheetFormatPr baseColWidth="10" defaultColWidth="8.83203125" defaultRowHeight="15" x14ac:dyDescent="0.2"/>
  <cols>
    <col min="1" max="2" width="1.5" customWidth="1"/>
    <col min="3" max="3" width="12.5" customWidth="1"/>
    <col min="4" max="4" width="10.33203125" bestFit="1" customWidth="1"/>
  </cols>
  <sheetData>
    <row r="1" spans="2:20" ht="8.75" customHeight="1" x14ac:dyDescent="0.2"/>
    <row r="2" spans="2:20" s="243" customFormat="1" ht="18.75" customHeight="1" x14ac:dyDescent="0.2">
      <c r="B2" s="322"/>
      <c r="C2" s="325" t="s">
        <v>296</v>
      </c>
      <c r="D2" s="328" t="s">
        <v>552</v>
      </c>
      <c r="E2" s="326"/>
      <c r="F2" s="326"/>
      <c r="G2" s="326"/>
      <c r="H2" s="326"/>
      <c r="I2" s="326"/>
      <c r="J2" s="326"/>
      <c r="K2" s="326"/>
      <c r="L2" s="326"/>
      <c r="M2" s="326"/>
      <c r="N2" s="326"/>
      <c r="O2" s="326"/>
      <c r="P2" s="326"/>
      <c r="Q2" s="326"/>
      <c r="R2" s="326"/>
      <c r="S2" s="313"/>
      <c r="T2" s="322"/>
    </row>
    <row r="3" spans="2:20" s="243" customFormat="1" ht="18.75" customHeight="1" x14ac:dyDescent="0.2">
      <c r="B3" s="322"/>
      <c r="C3" s="325" t="s">
        <v>297</v>
      </c>
      <c r="D3" s="326" t="s">
        <v>299</v>
      </c>
      <c r="E3" s="326"/>
      <c r="F3" s="326"/>
      <c r="G3" s="326"/>
      <c r="H3" s="326"/>
      <c r="I3" s="326"/>
      <c r="J3" s="326"/>
      <c r="K3" s="326"/>
      <c r="L3" s="326"/>
      <c r="M3" s="326"/>
      <c r="N3" s="326"/>
      <c r="O3" s="326"/>
      <c r="P3" s="326"/>
      <c r="Q3" s="326"/>
      <c r="R3" s="326"/>
      <c r="S3" s="313"/>
      <c r="T3" s="322"/>
    </row>
    <row r="4" spans="2:20" s="243" customFormat="1" ht="17.25" customHeight="1" x14ac:dyDescent="0.2">
      <c r="B4" s="322"/>
      <c r="C4" s="325" t="s">
        <v>298</v>
      </c>
      <c r="D4" s="326" t="s">
        <v>300</v>
      </c>
      <c r="E4" s="326"/>
      <c r="F4" s="326"/>
      <c r="G4" s="326"/>
      <c r="H4" s="326"/>
      <c r="I4" s="326"/>
      <c r="J4" s="326"/>
      <c r="K4" s="326"/>
      <c r="L4" s="326"/>
      <c r="M4" s="326"/>
      <c r="N4" s="326"/>
      <c r="O4" s="326"/>
      <c r="P4" s="326"/>
      <c r="Q4" s="326"/>
      <c r="R4" s="326"/>
      <c r="S4" s="313"/>
      <c r="T4" s="322"/>
    </row>
    <row r="5" spans="2:20" s="243" customFormat="1" ht="17.25" customHeight="1" x14ac:dyDescent="0.2">
      <c r="B5" s="322"/>
      <c r="C5" s="325"/>
      <c r="D5" s="326" t="s">
        <v>301</v>
      </c>
      <c r="E5" s="326"/>
      <c r="F5" s="326"/>
      <c r="G5" s="326"/>
      <c r="H5" s="326"/>
      <c r="I5" s="326"/>
      <c r="J5" s="326"/>
      <c r="K5" s="326"/>
      <c r="L5" s="326"/>
      <c r="M5" s="326"/>
      <c r="N5" s="326"/>
      <c r="O5" s="326"/>
      <c r="P5" s="326"/>
      <c r="Q5" s="326"/>
      <c r="R5" s="326"/>
      <c r="S5" s="313"/>
      <c r="T5" s="322"/>
    </row>
    <row r="6" spans="2:20" s="243" customFormat="1" ht="17.25" customHeight="1" x14ac:dyDescent="0.2">
      <c r="B6" s="322"/>
      <c r="C6" s="325"/>
      <c r="D6" s="326" t="s">
        <v>575</v>
      </c>
      <c r="E6" s="326"/>
      <c r="F6" s="326"/>
      <c r="G6" s="326"/>
      <c r="H6" s="326"/>
      <c r="I6" s="326"/>
      <c r="J6" s="326"/>
      <c r="K6" s="326"/>
      <c r="L6" s="326"/>
      <c r="M6" s="326"/>
      <c r="N6" s="326"/>
      <c r="O6" s="326"/>
      <c r="P6" s="326"/>
      <c r="Q6" s="326"/>
      <c r="R6" s="326"/>
      <c r="S6" s="313"/>
      <c r="T6" s="322"/>
    </row>
    <row r="7" spans="2:20" s="243" customFormat="1" ht="17.25" customHeight="1" x14ac:dyDescent="0.2">
      <c r="B7" s="322"/>
      <c r="C7" s="325"/>
      <c r="D7" s="345" t="s">
        <v>576</v>
      </c>
      <c r="E7" s="345"/>
      <c r="F7" s="345"/>
      <c r="G7" s="345"/>
      <c r="H7" s="345"/>
      <c r="I7" s="345"/>
      <c r="J7" s="345"/>
      <c r="K7" s="345"/>
      <c r="L7" s="345"/>
      <c r="M7" s="345"/>
      <c r="N7" s="345"/>
      <c r="O7" s="345"/>
      <c r="P7" s="345"/>
      <c r="Q7" s="345"/>
      <c r="R7" s="345"/>
      <c r="S7" s="313"/>
      <c r="T7" s="322"/>
    </row>
    <row r="8" spans="2:20" s="243" customFormat="1" ht="17.25" customHeight="1" x14ac:dyDescent="0.2">
      <c r="B8" s="322"/>
      <c r="C8" s="325"/>
      <c r="D8" s="345"/>
      <c r="E8" s="345"/>
      <c r="F8" s="345"/>
      <c r="G8" s="345"/>
      <c r="H8" s="345"/>
      <c r="I8" s="345"/>
      <c r="J8" s="345"/>
      <c r="K8" s="345"/>
      <c r="L8" s="345"/>
      <c r="M8" s="345"/>
      <c r="N8" s="345"/>
      <c r="O8" s="345"/>
      <c r="P8" s="345"/>
      <c r="Q8" s="345"/>
      <c r="R8" s="345"/>
      <c r="S8" s="313"/>
      <c r="T8" s="322"/>
    </row>
    <row r="9" spans="2:20" ht="17.25" customHeight="1" x14ac:dyDescent="0.2">
      <c r="B9" s="323"/>
      <c r="C9" s="325" t="s">
        <v>578</v>
      </c>
      <c r="D9" s="326" t="s">
        <v>577</v>
      </c>
      <c r="E9" s="329"/>
      <c r="F9" s="329"/>
      <c r="G9" s="329"/>
      <c r="H9" s="329"/>
      <c r="I9" s="329"/>
      <c r="J9" s="329"/>
      <c r="K9" s="329"/>
      <c r="L9" s="329"/>
      <c r="M9" s="329"/>
      <c r="N9" s="329"/>
      <c r="O9" s="329"/>
      <c r="P9" s="329"/>
      <c r="Q9" s="329"/>
      <c r="R9" s="327"/>
      <c r="S9" s="312"/>
      <c r="T9" s="323"/>
    </row>
    <row r="10" spans="2:20" ht="7.5" customHeight="1" x14ac:dyDescent="0.2">
      <c r="B10" s="323"/>
      <c r="C10" s="324"/>
      <c r="D10" s="329"/>
      <c r="E10" s="329"/>
      <c r="F10" s="329"/>
      <c r="G10" s="329"/>
      <c r="H10" s="329"/>
      <c r="I10" s="329"/>
      <c r="J10" s="329"/>
      <c r="K10" s="329"/>
      <c r="L10" s="329"/>
      <c r="M10" s="329"/>
      <c r="N10" s="329"/>
      <c r="O10" s="329"/>
      <c r="P10" s="329"/>
      <c r="Q10" s="329"/>
      <c r="R10" s="327"/>
      <c r="S10" s="312"/>
      <c r="T10" s="323"/>
    </row>
    <row r="11" spans="2:20" s="143" customFormat="1" ht="8.25" customHeight="1" x14ac:dyDescent="0.2">
      <c r="C11" s="321"/>
      <c r="D11" s="321"/>
      <c r="E11" s="321"/>
      <c r="F11" s="321"/>
      <c r="G11" s="321"/>
      <c r="H11" s="321"/>
      <c r="I11" s="321"/>
      <c r="J11" s="321"/>
      <c r="K11" s="321"/>
      <c r="L11" s="321"/>
      <c r="M11" s="321"/>
      <c r="N11" s="321"/>
      <c r="O11" s="321"/>
      <c r="P11" s="321"/>
      <c r="Q11" s="321"/>
    </row>
    <row r="12" spans="2:20" s="318" customFormat="1" ht="20.25" customHeight="1" x14ac:dyDescent="0.2">
      <c r="B12" s="316"/>
      <c r="C12" s="320" t="s">
        <v>302</v>
      </c>
      <c r="D12" s="317"/>
      <c r="E12" s="317"/>
      <c r="F12" s="317"/>
      <c r="G12" s="317"/>
      <c r="H12" s="317"/>
      <c r="I12" s="317"/>
      <c r="J12" s="317"/>
      <c r="K12" s="317"/>
      <c r="L12" s="317"/>
      <c r="M12" s="317"/>
      <c r="N12" s="317"/>
      <c r="O12" s="317"/>
      <c r="P12" s="317"/>
      <c r="Q12" s="317"/>
      <c r="R12" s="316"/>
      <c r="S12" s="316"/>
      <c r="T12" s="316"/>
    </row>
    <row r="13" spans="2:20" s="243" customFormat="1" ht="17.25" customHeight="1" x14ac:dyDescent="0.2">
      <c r="B13" s="245"/>
      <c r="C13" s="311" t="s">
        <v>574</v>
      </c>
      <c r="D13" s="246" t="s">
        <v>553</v>
      </c>
      <c r="E13" s="246"/>
      <c r="F13" s="246"/>
      <c r="G13" s="246"/>
      <c r="H13" s="246"/>
      <c r="I13" s="246"/>
      <c r="J13" s="246"/>
      <c r="K13" s="246"/>
      <c r="L13" s="246"/>
      <c r="M13" s="246"/>
      <c r="N13" s="246"/>
      <c r="O13" s="246"/>
      <c r="P13" s="246"/>
      <c r="Q13" s="246"/>
      <c r="R13" s="245"/>
      <c r="S13" s="245"/>
      <c r="T13" s="245"/>
    </row>
    <row r="14" spans="2:20" s="243" customFormat="1" ht="17.25" customHeight="1" x14ac:dyDescent="0.2">
      <c r="B14" s="245"/>
      <c r="C14" s="244"/>
      <c r="D14" s="246" t="s">
        <v>318</v>
      </c>
      <c r="E14" s="246"/>
      <c r="F14" s="246"/>
      <c r="G14" s="246"/>
      <c r="H14" s="246"/>
      <c r="I14" s="246"/>
      <c r="J14" s="246"/>
      <c r="K14" s="246"/>
      <c r="L14" s="246"/>
      <c r="M14" s="246"/>
      <c r="N14" s="246"/>
      <c r="O14" s="246"/>
      <c r="P14" s="246"/>
      <c r="Q14" s="246"/>
      <c r="R14" s="245"/>
      <c r="S14" s="245"/>
      <c r="T14" s="245"/>
    </row>
    <row r="15" spans="2:20" s="243" customFormat="1" ht="17.25" customHeight="1" x14ac:dyDescent="0.2">
      <c r="B15" s="245"/>
      <c r="C15" s="244"/>
      <c r="D15" s="246" t="s">
        <v>507</v>
      </c>
      <c r="E15" s="246"/>
      <c r="F15" s="246"/>
      <c r="G15" s="246"/>
      <c r="H15" s="246"/>
      <c r="I15" s="246"/>
      <c r="J15" s="246"/>
      <c r="K15" s="246"/>
      <c r="L15" s="246"/>
      <c r="M15" s="246"/>
      <c r="N15" s="246"/>
      <c r="O15" s="246"/>
      <c r="P15" s="246"/>
      <c r="Q15" s="246"/>
      <c r="R15" s="245"/>
      <c r="S15" s="245"/>
      <c r="T15" s="245"/>
    </row>
    <row r="16" spans="2:20" s="243" customFormat="1" ht="24" customHeight="1" x14ac:dyDescent="0.2">
      <c r="B16" s="245"/>
      <c r="C16" s="244"/>
      <c r="D16" s="246" t="s">
        <v>508</v>
      </c>
      <c r="E16" s="246"/>
      <c r="F16" s="246"/>
      <c r="G16" s="246"/>
      <c r="H16" s="246"/>
      <c r="I16" s="246"/>
      <c r="J16" s="246"/>
      <c r="K16" s="246"/>
      <c r="L16" s="246"/>
      <c r="M16" s="246"/>
      <c r="N16" s="246"/>
      <c r="O16" s="246"/>
      <c r="P16" s="246"/>
      <c r="Q16" s="246"/>
      <c r="R16" s="245"/>
      <c r="S16" s="245"/>
      <c r="T16" s="245"/>
    </row>
    <row r="17" spans="2:20" s="243" customFormat="1" ht="17.25" customHeight="1" x14ac:dyDescent="0.2">
      <c r="B17" s="245"/>
      <c r="C17" s="311" t="s">
        <v>569</v>
      </c>
      <c r="D17" s="246" t="s">
        <v>603</v>
      </c>
      <c r="E17" s="314"/>
      <c r="F17" s="314"/>
      <c r="G17" s="246"/>
      <c r="H17" s="246"/>
      <c r="I17" s="246"/>
      <c r="J17" s="246"/>
      <c r="K17" s="246"/>
      <c r="L17" s="246"/>
      <c r="M17" s="246"/>
      <c r="N17" s="246"/>
      <c r="O17" s="246"/>
      <c r="P17" s="246"/>
      <c r="Q17" s="246"/>
      <c r="R17" s="245"/>
      <c r="S17" s="245"/>
      <c r="T17" s="245"/>
    </row>
    <row r="18" spans="2:20" s="243" customFormat="1" ht="17.25" customHeight="1" x14ac:dyDescent="0.2">
      <c r="B18" s="245"/>
      <c r="C18" s="311"/>
      <c r="D18" s="246" t="s">
        <v>570</v>
      </c>
      <c r="E18" s="314"/>
      <c r="F18" s="314"/>
      <c r="G18" s="246"/>
      <c r="H18" s="246"/>
      <c r="I18" s="246"/>
      <c r="J18" s="246"/>
      <c r="K18" s="246"/>
      <c r="L18" s="246"/>
      <c r="M18" s="246"/>
      <c r="N18" s="246"/>
      <c r="O18" s="246"/>
      <c r="P18" s="246"/>
      <c r="Q18" s="246"/>
      <c r="R18" s="245"/>
      <c r="S18" s="245"/>
      <c r="T18" s="245"/>
    </row>
    <row r="19" spans="2:20" s="243" customFormat="1" ht="17.25" customHeight="1" x14ac:dyDescent="0.2">
      <c r="B19" s="245"/>
      <c r="C19" s="319"/>
      <c r="D19" s="246" t="s">
        <v>579</v>
      </c>
      <c r="E19" s="314"/>
      <c r="F19" s="314"/>
      <c r="G19" s="246"/>
      <c r="H19" s="246"/>
      <c r="I19" s="246"/>
      <c r="J19" s="246"/>
      <c r="K19" s="246"/>
      <c r="L19" s="246"/>
      <c r="M19" s="246"/>
      <c r="N19" s="246"/>
      <c r="O19" s="246"/>
      <c r="P19" s="246"/>
      <c r="Q19" s="246"/>
      <c r="R19" s="245"/>
      <c r="S19" s="245"/>
      <c r="T19" s="245"/>
    </row>
    <row r="20" spans="2:20" s="243" customFormat="1" ht="17.25" customHeight="1" x14ac:dyDescent="0.2">
      <c r="B20" s="245"/>
      <c r="C20" s="319"/>
      <c r="D20" s="246" t="s">
        <v>571</v>
      </c>
      <c r="E20" s="314"/>
      <c r="F20" s="314"/>
      <c r="G20" s="246"/>
      <c r="H20" s="246"/>
      <c r="I20" s="246"/>
      <c r="J20" s="246"/>
      <c r="K20" s="246"/>
      <c r="L20" s="246"/>
      <c r="M20" s="246"/>
      <c r="N20" s="246"/>
      <c r="O20" s="246"/>
      <c r="P20" s="246"/>
      <c r="Q20" s="246"/>
      <c r="R20" s="245"/>
      <c r="S20" s="245"/>
      <c r="T20" s="245"/>
    </row>
    <row r="21" spans="2:20" s="243" customFormat="1" ht="17.25" customHeight="1" x14ac:dyDescent="0.2">
      <c r="B21" s="245"/>
      <c r="C21" s="319"/>
      <c r="D21" s="246" t="s">
        <v>572</v>
      </c>
      <c r="E21" s="314"/>
      <c r="F21" s="314"/>
      <c r="G21" s="246"/>
      <c r="H21" s="246"/>
      <c r="I21" s="246"/>
      <c r="J21" s="246"/>
      <c r="K21" s="246"/>
      <c r="L21" s="246"/>
      <c r="M21" s="246"/>
      <c r="N21" s="246"/>
      <c r="O21" s="246"/>
      <c r="P21" s="246"/>
      <c r="Q21" s="246"/>
      <c r="R21" s="245"/>
      <c r="S21" s="245"/>
      <c r="T21" s="245"/>
    </row>
    <row r="22" spans="2:20" s="243" customFormat="1" ht="15" customHeight="1" x14ac:dyDescent="0.2">
      <c r="B22" s="245"/>
      <c r="C22" s="319"/>
      <c r="D22" s="246" t="s">
        <v>573</v>
      </c>
      <c r="E22" s="314"/>
      <c r="F22" s="314"/>
      <c r="G22" s="246"/>
      <c r="H22" s="246"/>
      <c r="I22" s="246"/>
      <c r="J22" s="246"/>
      <c r="K22" s="246"/>
      <c r="L22" s="246"/>
      <c r="M22" s="246"/>
      <c r="N22" s="246"/>
      <c r="O22" s="246"/>
      <c r="P22" s="246"/>
      <c r="Q22" s="246"/>
      <c r="R22" s="245"/>
      <c r="S22" s="245"/>
      <c r="T22" s="245"/>
    </row>
    <row r="23" spans="2:20" s="243" customFormat="1" x14ac:dyDescent="0.2">
      <c r="B23" s="245"/>
      <c r="C23" s="244"/>
      <c r="D23" s="246"/>
      <c r="E23" s="315"/>
      <c r="F23" s="245"/>
      <c r="G23" s="245"/>
      <c r="H23" s="245"/>
      <c r="I23" s="245"/>
      <c r="J23" s="245"/>
      <c r="K23" s="245"/>
      <c r="L23" s="245"/>
      <c r="M23" s="245"/>
      <c r="N23" s="245"/>
      <c r="O23" s="245"/>
      <c r="P23" s="245"/>
      <c r="Q23" s="245"/>
      <c r="R23" s="245"/>
      <c r="S23" s="245"/>
      <c r="T23" s="245"/>
    </row>
    <row r="25" spans="2:20" s="242" customFormat="1" ht="29" customHeight="1" x14ac:dyDescent="0.2">
      <c r="B25" s="241"/>
      <c r="C25" s="239" t="s">
        <v>303</v>
      </c>
      <c r="D25" s="240"/>
      <c r="E25" s="240"/>
      <c r="F25" s="239" t="s">
        <v>298</v>
      </c>
      <c r="G25" s="240"/>
      <c r="H25" s="241"/>
      <c r="I25" s="241"/>
      <c r="J25" s="241"/>
      <c r="K25" s="241"/>
      <c r="L25" s="241"/>
      <c r="M25" s="241"/>
      <c r="N25" s="241"/>
      <c r="O25" s="241"/>
      <c r="P25" s="241"/>
      <c r="Q25" s="241"/>
      <c r="R25" s="241"/>
      <c r="S25" s="241"/>
      <c r="T25" s="241"/>
    </row>
    <row r="26" spans="2:20" ht="17" x14ac:dyDescent="0.2">
      <c r="B26" s="235"/>
      <c r="C26" s="235" t="s">
        <v>320</v>
      </c>
      <c r="D26" s="235"/>
      <c r="E26" s="235"/>
      <c r="F26" s="235" t="s">
        <v>307</v>
      </c>
      <c r="G26" s="235"/>
      <c r="H26" s="235"/>
      <c r="I26" s="235"/>
      <c r="J26" s="235"/>
      <c r="K26" s="235"/>
      <c r="L26" s="235"/>
      <c r="M26" s="235"/>
      <c r="N26" s="235"/>
      <c r="O26" s="235"/>
      <c r="P26" s="235"/>
      <c r="Q26" s="235"/>
      <c r="R26" s="235"/>
      <c r="S26" s="235"/>
      <c r="T26" s="235"/>
    </row>
    <row r="27" spans="2:20" x14ac:dyDescent="0.2">
      <c r="B27" s="235"/>
      <c r="C27" s="235"/>
      <c r="D27" s="235"/>
      <c r="E27" s="235"/>
      <c r="F27" s="235" t="s">
        <v>305</v>
      </c>
      <c r="G27" s="235"/>
      <c r="H27" s="235"/>
      <c r="I27" s="235"/>
      <c r="J27" s="235"/>
      <c r="K27" s="235"/>
      <c r="L27" s="235"/>
      <c r="M27" s="235"/>
      <c r="N27" s="235"/>
      <c r="O27" s="235"/>
      <c r="P27" s="235"/>
      <c r="Q27" s="235"/>
      <c r="R27" s="235"/>
      <c r="S27" s="235"/>
      <c r="T27" s="235"/>
    </row>
    <row r="28" spans="2:20" x14ac:dyDescent="0.2">
      <c r="B28" s="235"/>
      <c r="C28" s="235"/>
      <c r="D28" s="235"/>
      <c r="E28" s="235"/>
      <c r="F28" s="235" t="s">
        <v>306</v>
      </c>
      <c r="G28" s="235"/>
      <c r="H28" s="235"/>
      <c r="I28" s="235"/>
      <c r="J28" s="235"/>
      <c r="K28" s="235"/>
      <c r="L28" s="235"/>
      <c r="M28" s="235"/>
      <c r="N28" s="235"/>
      <c r="O28" s="235"/>
      <c r="P28" s="235"/>
      <c r="Q28" s="235"/>
      <c r="R28" s="235"/>
      <c r="S28" s="235"/>
      <c r="T28" s="235"/>
    </row>
    <row r="29" spans="2:20" x14ac:dyDescent="0.2">
      <c r="B29" s="235"/>
      <c r="C29" s="235"/>
      <c r="D29" s="235"/>
      <c r="E29" s="235"/>
      <c r="F29" s="235" t="s">
        <v>308</v>
      </c>
      <c r="G29" s="235"/>
      <c r="H29" s="235"/>
      <c r="I29" s="235"/>
      <c r="J29" s="235"/>
      <c r="K29" s="235"/>
      <c r="L29" s="235"/>
      <c r="M29" s="235"/>
      <c r="N29" s="235"/>
      <c r="O29" s="235"/>
      <c r="P29" s="235"/>
      <c r="Q29" s="235"/>
      <c r="R29" s="235"/>
      <c r="S29" s="235"/>
      <c r="T29" s="235"/>
    </row>
    <row r="30" spans="2:20" x14ac:dyDescent="0.2">
      <c r="B30" s="235"/>
      <c r="C30" s="235"/>
      <c r="D30" s="235"/>
      <c r="E30" s="235"/>
      <c r="F30" s="235" t="s">
        <v>309</v>
      </c>
      <c r="G30" s="235"/>
      <c r="H30" s="235"/>
      <c r="I30" s="235"/>
      <c r="J30" s="235"/>
      <c r="K30" s="235"/>
      <c r="L30" s="235"/>
      <c r="M30" s="235"/>
      <c r="N30" s="235"/>
      <c r="O30" s="235"/>
      <c r="P30" s="235"/>
      <c r="Q30" s="235"/>
      <c r="R30" s="235"/>
      <c r="S30" s="235"/>
      <c r="T30" s="235"/>
    </row>
    <row r="31" spans="2:20" x14ac:dyDescent="0.2">
      <c r="B31" s="235"/>
      <c r="C31" s="235"/>
      <c r="D31" s="235"/>
      <c r="E31" s="235"/>
      <c r="F31" s="235" t="s">
        <v>179</v>
      </c>
      <c r="G31" s="235"/>
      <c r="H31" s="235"/>
      <c r="I31" s="235"/>
      <c r="J31" s="235"/>
      <c r="K31" s="235"/>
      <c r="L31" s="235"/>
      <c r="M31" s="235"/>
      <c r="N31" s="235"/>
      <c r="O31" s="235"/>
      <c r="P31" s="235"/>
      <c r="Q31" s="235"/>
      <c r="R31" s="235"/>
      <c r="S31" s="235"/>
      <c r="T31" s="235"/>
    </row>
    <row r="32" spans="2:20" x14ac:dyDescent="0.2">
      <c r="B32" s="235"/>
      <c r="C32" s="235"/>
      <c r="D32" s="235"/>
      <c r="E32" s="235"/>
      <c r="F32" s="235"/>
      <c r="G32" s="235"/>
      <c r="H32" s="235"/>
      <c r="I32" s="235"/>
      <c r="J32" s="235"/>
      <c r="K32" s="235"/>
      <c r="L32" s="235"/>
      <c r="M32" s="235"/>
      <c r="N32" s="235"/>
      <c r="O32" s="235"/>
      <c r="P32" s="235"/>
      <c r="Q32" s="235"/>
      <c r="R32" s="235"/>
      <c r="S32" s="235"/>
      <c r="T32" s="235"/>
    </row>
    <row r="33" spans="2:20" x14ac:dyDescent="0.2">
      <c r="B33" s="235"/>
      <c r="C33" s="235" t="s">
        <v>304</v>
      </c>
      <c r="D33" s="235"/>
      <c r="E33" s="235"/>
      <c r="F33" s="235" t="s">
        <v>319</v>
      </c>
      <c r="G33" s="235"/>
      <c r="H33" s="235"/>
      <c r="I33" s="235"/>
      <c r="J33" s="235"/>
      <c r="K33" s="235"/>
      <c r="L33" s="235"/>
      <c r="M33" s="235"/>
      <c r="N33" s="235"/>
      <c r="O33" s="235"/>
      <c r="P33" s="235"/>
      <c r="Q33" s="235"/>
      <c r="R33" s="235"/>
      <c r="S33" s="235"/>
      <c r="T33" s="235"/>
    </row>
    <row r="34" spans="2:20" x14ac:dyDescent="0.2">
      <c r="B34" s="235"/>
      <c r="C34" s="235"/>
      <c r="D34" s="235"/>
      <c r="E34" s="235"/>
      <c r="F34" s="235" t="s">
        <v>310</v>
      </c>
      <c r="G34" s="235"/>
      <c r="H34" s="235"/>
      <c r="I34" s="235"/>
      <c r="J34" s="235"/>
      <c r="K34" s="235"/>
      <c r="L34" s="235"/>
      <c r="M34" s="235"/>
      <c r="N34" s="235"/>
      <c r="O34" s="235"/>
      <c r="P34" s="235"/>
      <c r="Q34" s="235"/>
      <c r="R34" s="235"/>
      <c r="S34" s="235"/>
      <c r="T34" s="235"/>
    </row>
    <row r="35" spans="2:20" x14ac:dyDescent="0.2">
      <c r="B35" s="235"/>
      <c r="C35" s="235"/>
      <c r="D35" s="235"/>
      <c r="E35" s="235"/>
      <c r="F35" s="235"/>
      <c r="G35" s="235"/>
      <c r="H35" s="235"/>
      <c r="I35" s="235"/>
      <c r="J35" s="235"/>
      <c r="K35" s="235"/>
      <c r="L35" s="235"/>
      <c r="M35" s="235"/>
      <c r="N35" s="235"/>
      <c r="O35" s="235"/>
      <c r="P35" s="235"/>
      <c r="Q35" s="235"/>
      <c r="R35" s="235"/>
      <c r="S35" s="235"/>
      <c r="T35" s="235"/>
    </row>
    <row r="36" spans="2:20" x14ac:dyDescent="0.2">
      <c r="B36" s="235"/>
      <c r="C36" s="236" t="s">
        <v>250</v>
      </c>
      <c r="D36" s="235"/>
      <c r="E36" s="235"/>
      <c r="F36" s="235" t="s">
        <v>314</v>
      </c>
      <c r="G36" s="235"/>
      <c r="H36" s="235"/>
      <c r="I36" s="235"/>
      <c r="J36" s="235"/>
      <c r="K36" s="235"/>
      <c r="L36" s="235"/>
      <c r="M36" s="235"/>
      <c r="N36" s="235"/>
      <c r="O36" s="235"/>
      <c r="P36" s="235"/>
      <c r="Q36" s="235"/>
      <c r="R36" s="235"/>
      <c r="S36" s="235"/>
      <c r="T36" s="235"/>
    </row>
    <row r="37" spans="2:20" x14ac:dyDescent="0.2">
      <c r="B37" s="235"/>
      <c r="C37" s="235" t="s">
        <v>311</v>
      </c>
      <c r="D37" s="235"/>
      <c r="E37" s="235"/>
      <c r="F37" s="235" t="s">
        <v>315</v>
      </c>
      <c r="G37" s="235"/>
      <c r="H37" s="235"/>
      <c r="I37" s="235"/>
      <c r="J37" s="235"/>
      <c r="K37" s="235"/>
      <c r="L37" s="235"/>
      <c r="M37" s="235"/>
      <c r="N37" s="235"/>
      <c r="O37" s="235"/>
      <c r="P37" s="235"/>
      <c r="Q37" s="235"/>
      <c r="R37" s="235"/>
      <c r="S37" s="235"/>
      <c r="T37" s="235"/>
    </row>
    <row r="38" spans="2:20" x14ac:dyDescent="0.2">
      <c r="B38" s="235"/>
      <c r="C38" s="235"/>
      <c r="D38" s="235"/>
      <c r="E38" s="235"/>
      <c r="F38" s="235"/>
      <c r="G38" s="235"/>
      <c r="H38" s="235"/>
      <c r="I38" s="235"/>
      <c r="J38" s="235"/>
      <c r="K38" s="235"/>
      <c r="L38" s="235"/>
      <c r="M38" s="235"/>
      <c r="N38" s="235"/>
      <c r="O38" s="235"/>
      <c r="P38" s="235"/>
      <c r="Q38" s="235"/>
      <c r="R38" s="235"/>
      <c r="S38" s="235"/>
      <c r="T38" s="235"/>
    </row>
    <row r="39" spans="2:20" x14ac:dyDescent="0.2">
      <c r="B39" s="235"/>
      <c r="C39" s="237" t="s">
        <v>262</v>
      </c>
      <c r="D39" s="235"/>
      <c r="E39" s="235"/>
      <c r="F39" s="235" t="s">
        <v>313</v>
      </c>
      <c r="G39" s="235"/>
      <c r="H39" s="235"/>
      <c r="I39" s="235"/>
      <c r="J39" s="235"/>
      <c r="K39" s="235"/>
      <c r="L39" s="235"/>
      <c r="M39" s="235"/>
      <c r="N39" s="235"/>
      <c r="O39" s="235"/>
      <c r="P39" s="235"/>
      <c r="Q39" s="235"/>
      <c r="R39" s="235"/>
      <c r="S39" s="235"/>
      <c r="T39" s="235"/>
    </row>
    <row r="40" spans="2:20" x14ac:dyDescent="0.2">
      <c r="B40" s="235"/>
      <c r="C40" s="235" t="s">
        <v>312</v>
      </c>
      <c r="D40" s="235"/>
      <c r="E40" s="235"/>
      <c r="F40" s="235" t="s">
        <v>315</v>
      </c>
      <c r="G40" s="235"/>
      <c r="H40" s="235"/>
      <c r="I40" s="235"/>
      <c r="J40" s="235"/>
      <c r="K40" s="235"/>
      <c r="L40" s="235"/>
      <c r="M40" s="235"/>
      <c r="N40" s="235"/>
      <c r="O40" s="235"/>
      <c r="P40" s="235"/>
      <c r="Q40" s="235"/>
      <c r="R40" s="235"/>
      <c r="S40" s="235"/>
      <c r="T40" s="235"/>
    </row>
    <row r="41" spans="2:20" x14ac:dyDescent="0.2">
      <c r="B41" s="235"/>
      <c r="C41" s="235"/>
      <c r="D41" s="235"/>
      <c r="E41" s="235"/>
      <c r="F41" s="235"/>
      <c r="G41" s="235"/>
      <c r="H41" s="235"/>
      <c r="I41" s="235"/>
      <c r="J41" s="235"/>
      <c r="K41" s="235"/>
      <c r="L41" s="235"/>
      <c r="M41" s="235"/>
      <c r="N41" s="235"/>
      <c r="O41" s="235"/>
      <c r="P41" s="235"/>
      <c r="Q41" s="235"/>
      <c r="R41" s="235"/>
      <c r="S41" s="235"/>
      <c r="T41" s="235"/>
    </row>
    <row r="42" spans="2:20" x14ac:dyDescent="0.2">
      <c r="B42" s="235"/>
      <c r="C42" s="238" t="s">
        <v>271</v>
      </c>
      <c r="D42" s="235"/>
      <c r="E42" s="235"/>
      <c r="F42" s="235" t="s">
        <v>317</v>
      </c>
      <c r="G42" s="235"/>
      <c r="H42" s="235"/>
      <c r="I42" s="235"/>
      <c r="J42" s="235"/>
      <c r="K42" s="235"/>
      <c r="L42" s="235"/>
      <c r="M42" s="235"/>
      <c r="N42" s="235"/>
      <c r="O42" s="235"/>
      <c r="P42" s="235"/>
      <c r="Q42" s="235"/>
      <c r="R42" s="235"/>
      <c r="S42" s="235"/>
      <c r="T42" s="235"/>
    </row>
    <row r="43" spans="2:20" x14ac:dyDescent="0.2">
      <c r="B43" s="235"/>
      <c r="C43" s="235" t="s">
        <v>316</v>
      </c>
      <c r="D43" s="235"/>
      <c r="E43" s="235"/>
      <c r="F43" s="235" t="s">
        <v>315</v>
      </c>
      <c r="G43" s="235"/>
      <c r="H43" s="235"/>
      <c r="I43" s="235"/>
      <c r="J43" s="235"/>
      <c r="K43" s="235"/>
      <c r="L43" s="235"/>
      <c r="M43" s="235"/>
      <c r="N43" s="235"/>
      <c r="O43" s="235"/>
      <c r="P43" s="235"/>
      <c r="Q43" s="235"/>
      <c r="R43" s="235"/>
      <c r="S43" s="235"/>
      <c r="T43" s="235"/>
    </row>
    <row r="44" spans="2:20" x14ac:dyDescent="0.2">
      <c r="B44" s="235"/>
      <c r="C44" s="235"/>
      <c r="D44" s="235"/>
      <c r="E44" s="235"/>
      <c r="F44" s="235"/>
      <c r="G44" s="235"/>
      <c r="H44" s="235"/>
      <c r="I44" s="235"/>
      <c r="J44" s="235"/>
      <c r="K44" s="235"/>
      <c r="L44" s="235"/>
      <c r="M44" s="235"/>
      <c r="N44" s="235"/>
      <c r="O44" s="235"/>
      <c r="P44" s="235"/>
      <c r="Q44" s="235"/>
      <c r="R44" s="235"/>
      <c r="S44" s="235"/>
      <c r="T44" s="235"/>
    </row>
  </sheetData>
  <mergeCells count="1">
    <mergeCell ref="D7:R8"/>
  </mergeCells>
  <pageMargins left="0.7" right="0.7" top="0.75" bottom="0.75" header="0.3" footer="0.3"/>
  <pageSetup paperSize="9" orientation="portrait" horizontalDpi="4294967293" verticalDpi="0"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C2989A-9F65-4BEB-B3D0-905F984B6E99}">
  <dimension ref="A1:J30"/>
  <sheetViews>
    <sheetView workbookViewId="0">
      <selection activeCell="D16" sqref="D16"/>
    </sheetView>
  </sheetViews>
  <sheetFormatPr baseColWidth="10" defaultColWidth="8.83203125" defaultRowHeight="15" x14ac:dyDescent="0.2"/>
  <cols>
    <col min="1" max="7" width="8.83203125" style="258"/>
    <col min="8" max="8" width="13.1640625" style="258" bestFit="1" customWidth="1"/>
    <col min="9" max="10" width="8.83203125" style="205"/>
    <col min="11" max="16384" width="8.83203125" style="258"/>
  </cols>
  <sheetData>
    <row r="1" spans="1:10" x14ac:dyDescent="0.2">
      <c r="A1" s="183" t="s">
        <v>378</v>
      </c>
      <c r="D1" s="183" t="s">
        <v>382</v>
      </c>
      <c r="H1" s="183" t="s">
        <v>438</v>
      </c>
      <c r="I1" s="205" t="s">
        <v>475</v>
      </c>
      <c r="J1" s="205" t="s">
        <v>479</v>
      </c>
    </row>
    <row r="2" spans="1:10" x14ac:dyDescent="0.2">
      <c r="A2" s="258" t="s">
        <v>354</v>
      </c>
      <c r="D2" s="258" t="s">
        <v>404</v>
      </c>
      <c r="H2" s="270" t="s">
        <v>441</v>
      </c>
      <c r="I2" s="205" t="s">
        <v>476</v>
      </c>
      <c r="J2" s="205">
        <v>0.5</v>
      </c>
    </row>
    <row r="3" spans="1:10" x14ac:dyDescent="0.2">
      <c r="A3" s="258" t="s">
        <v>361</v>
      </c>
      <c r="D3" s="259" t="s">
        <v>383</v>
      </c>
      <c r="H3" s="270" t="s">
        <v>442</v>
      </c>
      <c r="I3" s="205" t="s">
        <v>476</v>
      </c>
      <c r="J3" s="205">
        <v>0.75</v>
      </c>
    </row>
    <row r="4" spans="1:10" x14ac:dyDescent="0.2">
      <c r="A4" s="258" t="s">
        <v>358</v>
      </c>
      <c r="D4" s="259" t="s">
        <v>384</v>
      </c>
      <c r="H4" s="270" t="s">
        <v>443</v>
      </c>
      <c r="I4" s="205" t="s">
        <v>476</v>
      </c>
      <c r="J4" s="205">
        <v>1</v>
      </c>
    </row>
    <row r="5" spans="1:10" x14ac:dyDescent="0.2">
      <c r="A5" s="258" t="s">
        <v>365</v>
      </c>
      <c r="D5" s="259" t="s">
        <v>385</v>
      </c>
      <c r="H5" s="258" t="s">
        <v>444</v>
      </c>
      <c r="I5" s="205" t="s">
        <v>476</v>
      </c>
      <c r="J5" s="205">
        <v>1</v>
      </c>
    </row>
    <row r="6" spans="1:10" x14ac:dyDescent="0.2">
      <c r="A6" s="258" t="s">
        <v>367</v>
      </c>
      <c r="D6" s="259" t="s">
        <v>386</v>
      </c>
      <c r="H6" s="258" t="s">
        <v>439</v>
      </c>
      <c r="I6" s="205" t="s">
        <v>476</v>
      </c>
      <c r="J6" s="205">
        <v>1</v>
      </c>
    </row>
    <row r="7" spans="1:10" x14ac:dyDescent="0.2">
      <c r="A7" s="258" t="s">
        <v>179</v>
      </c>
      <c r="D7" s="259" t="s">
        <v>387</v>
      </c>
      <c r="H7" s="258" t="s">
        <v>440</v>
      </c>
      <c r="I7" s="205" t="s">
        <v>476</v>
      </c>
      <c r="J7" s="205">
        <v>1</v>
      </c>
    </row>
    <row r="8" spans="1:10" x14ac:dyDescent="0.2">
      <c r="A8" s="258" t="s">
        <v>368</v>
      </c>
      <c r="D8" s="259" t="s">
        <v>388</v>
      </c>
      <c r="H8" s="270" t="s">
        <v>446</v>
      </c>
      <c r="I8" s="205" t="s">
        <v>476</v>
      </c>
      <c r="J8" s="205">
        <v>1.25</v>
      </c>
    </row>
    <row r="9" spans="1:10" x14ac:dyDescent="0.2">
      <c r="A9" s="258" t="s">
        <v>357</v>
      </c>
      <c r="D9" s="259" t="s">
        <v>389</v>
      </c>
      <c r="H9" s="270" t="s">
        <v>445</v>
      </c>
      <c r="I9" s="205" t="s">
        <v>477</v>
      </c>
      <c r="J9" s="205">
        <v>1.5</v>
      </c>
    </row>
    <row r="10" spans="1:10" x14ac:dyDescent="0.2">
      <c r="A10" s="258" t="s">
        <v>364</v>
      </c>
      <c r="D10" s="259" t="s">
        <v>390</v>
      </c>
      <c r="H10" s="258" t="s">
        <v>447</v>
      </c>
      <c r="I10" s="205" t="s">
        <v>477</v>
      </c>
      <c r="J10" s="205">
        <v>1.5</v>
      </c>
    </row>
    <row r="11" spans="1:10" x14ac:dyDescent="0.2">
      <c r="A11" s="258" t="s">
        <v>27</v>
      </c>
      <c r="D11" s="259" t="s">
        <v>391</v>
      </c>
      <c r="H11" s="270" t="s">
        <v>448</v>
      </c>
      <c r="I11" s="205" t="s">
        <v>477</v>
      </c>
      <c r="J11" s="205">
        <v>1.75</v>
      </c>
    </row>
    <row r="12" spans="1:10" x14ac:dyDescent="0.2">
      <c r="A12" s="258" t="s">
        <v>355</v>
      </c>
      <c r="D12" s="259" t="s">
        <v>392</v>
      </c>
      <c r="H12" s="270" t="s">
        <v>449</v>
      </c>
      <c r="I12" s="205" t="s">
        <v>478</v>
      </c>
      <c r="J12" s="205">
        <v>2</v>
      </c>
    </row>
    <row r="13" spans="1:10" x14ac:dyDescent="0.2">
      <c r="A13" s="258" t="s">
        <v>362</v>
      </c>
      <c r="D13" s="259" t="s">
        <v>393</v>
      </c>
      <c r="H13" s="270" t="s">
        <v>450</v>
      </c>
      <c r="I13" s="205" t="s">
        <v>478</v>
      </c>
      <c r="J13" s="205">
        <v>2.25</v>
      </c>
    </row>
    <row r="14" spans="1:10" x14ac:dyDescent="0.2">
      <c r="A14" s="258" t="s">
        <v>356</v>
      </c>
      <c r="D14" s="259" t="s">
        <v>394</v>
      </c>
      <c r="H14" s="270" t="s">
        <v>160</v>
      </c>
      <c r="I14" s="205" t="s">
        <v>478</v>
      </c>
      <c r="J14" s="205">
        <v>2.5</v>
      </c>
    </row>
    <row r="15" spans="1:10" x14ac:dyDescent="0.2">
      <c r="A15" s="258" t="s">
        <v>363</v>
      </c>
      <c r="D15" s="259" t="s">
        <v>395</v>
      </c>
      <c r="H15" s="270" t="s">
        <v>480</v>
      </c>
      <c r="I15" s="205" t="s">
        <v>477</v>
      </c>
      <c r="J15" s="205">
        <v>1.5</v>
      </c>
    </row>
    <row r="16" spans="1:10" x14ac:dyDescent="0.2">
      <c r="A16" s="258" t="s">
        <v>359</v>
      </c>
      <c r="D16" s="259" t="s">
        <v>396</v>
      </c>
      <c r="H16" s="270" t="s">
        <v>69</v>
      </c>
      <c r="I16" s="205" t="s">
        <v>478</v>
      </c>
      <c r="J16" s="205">
        <v>2.25</v>
      </c>
    </row>
    <row r="17" spans="1:10" x14ac:dyDescent="0.2">
      <c r="A17" s="258" t="s">
        <v>366</v>
      </c>
      <c r="D17" s="259" t="s">
        <v>397</v>
      </c>
      <c r="H17" s="270" t="s">
        <v>481</v>
      </c>
      <c r="I17" s="205" t="s">
        <v>478</v>
      </c>
      <c r="J17" s="205">
        <v>2</v>
      </c>
    </row>
    <row r="18" spans="1:10" x14ac:dyDescent="0.2">
      <c r="A18" s="258" t="s">
        <v>369</v>
      </c>
      <c r="D18" s="259" t="s">
        <v>398</v>
      </c>
      <c r="H18" s="270" t="s">
        <v>477</v>
      </c>
      <c r="I18" s="205" t="s">
        <v>477</v>
      </c>
      <c r="J18" s="205">
        <v>1.5</v>
      </c>
    </row>
    <row r="19" spans="1:10" x14ac:dyDescent="0.2">
      <c r="A19" s="258" t="s">
        <v>370</v>
      </c>
      <c r="D19" s="259" t="s">
        <v>399</v>
      </c>
      <c r="H19" s="270" t="s">
        <v>74</v>
      </c>
      <c r="I19" s="205" t="s">
        <v>476</v>
      </c>
      <c r="J19" s="205">
        <v>0.75</v>
      </c>
    </row>
    <row r="20" spans="1:10" x14ac:dyDescent="0.2">
      <c r="A20" s="258" t="s">
        <v>244</v>
      </c>
      <c r="D20" s="259" t="s">
        <v>400</v>
      </c>
      <c r="H20" s="270" t="s">
        <v>478</v>
      </c>
      <c r="I20" s="205" t="s">
        <v>478</v>
      </c>
      <c r="J20" s="205">
        <v>2.25</v>
      </c>
    </row>
    <row r="21" spans="1:10" x14ac:dyDescent="0.2">
      <c r="A21" s="258" t="s">
        <v>352</v>
      </c>
      <c r="D21" s="259" t="s">
        <v>181</v>
      </c>
      <c r="H21" s="270" t="s">
        <v>476</v>
      </c>
      <c r="I21" s="205" t="s">
        <v>476</v>
      </c>
      <c r="J21" s="205">
        <v>0.75</v>
      </c>
    </row>
    <row r="22" spans="1:10" x14ac:dyDescent="0.2">
      <c r="A22" s="258" t="s">
        <v>353</v>
      </c>
      <c r="D22" s="259" t="s">
        <v>401</v>
      </c>
    </row>
    <row r="23" spans="1:10" x14ac:dyDescent="0.2">
      <c r="A23" s="258" t="s">
        <v>360</v>
      </c>
      <c r="D23" s="259" t="s">
        <v>402</v>
      </c>
    </row>
    <row r="24" spans="1:10" x14ac:dyDescent="0.2">
      <c r="A24" s="260" t="s">
        <v>371</v>
      </c>
      <c r="D24" s="259" t="s">
        <v>403</v>
      </c>
    </row>
    <row r="25" spans="1:10" x14ac:dyDescent="0.2">
      <c r="A25" s="260" t="s">
        <v>372</v>
      </c>
    </row>
    <row r="26" spans="1:10" x14ac:dyDescent="0.2">
      <c r="A26" s="260" t="s">
        <v>373</v>
      </c>
    </row>
    <row r="27" spans="1:10" x14ac:dyDescent="0.2">
      <c r="A27" s="260" t="s">
        <v>374</v>
      </c>
    </row>
    <row r="28" spans="1:10" x14ac:dyDescent="0.2">
      <c r="A28" s="260" t="s">
        <v>375</v>
      </c>
    </row>
    <row r="29" spans="1:10" x14ac:dyDescent="0.2">
      <c r="A29" s="260" t="s">
        <v>376</v>
      </c>
    </row>
    <row r="30" spans="1:10" x14ac:dyDescent="0.2">
      <c r="A30" s="260" t="s">
        <v>377</v>
      </c>
    </row>
  </sheetData>
  <sortState xmlns:xlrd2="http://schemas.microsoft.com/office/spreadsheetml/2017/richdata2" ref="A2:A23">
    <sortCondition ref="A2"/>
  </sortState>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E86CC1-AD7F-496F-A4D4-B1EE54CB89E2}">
  <dimension ref="A1:T41"/>
  <sheetViews>
    <sheetView showGridLines="0" zoomScale="140" zoomScaleNormal="140" workbookViewId="0">
      <selection activeCell="S4" sqref="S4"/>
    </sheetView>
  </sheetViews>
  <sheetFormatPr baseColWidth="10" defaultColWidth="8.83203125" defaultRowHeight="14" x14ac:dyDescent="0.2"/>
  <cols>
    <col min="1" max="1" width="8.83203125" style="134"/>
    <col min="2" max="2" width="6.5" style="5" customWidth="1"/>
    <col min="3" max="3" width="5" style="5" bestFit="1" customWidth="1"/>
    <col min="4" max="4" width="2.5" style="5" bestFit="1" customWidth="1"/>
    <col min="5" max="5" width="12.5" style="5" bestFit="1" customWidth="1"/>
    <col min="6" max="6" width="2.1640625" style="198" customWidth="1"/>
    <col min="7" max="7" width="8.5" style="5" customWidth="1"/>
    <col min="8" max="8" width="6.6640625" style="5" customWidth="1"/>
    <col min="9" max="9" width="5" style="5" bestFit="1" customWidth="1"/>
    <col min="10" max="10" width="2.5" style="5" bestFit="1" customWidth="1"/>
    <col min="11" max="11" width="11.5" style="5" customWidth="1"/>
    <col min="12" max="12" width="2.1640625" style="198" customWidth="1"/>
    <col min="13" max="13" width="8.5" style="5" customWidth="1"/>
    <col min="14" max="14" width="6.6640625" style="5" customWidth="1"/>
    <col min="15" max="15" width="5" style="5" bestFit="1" customWidth="1"/>
    <col min="16" max="16" width="2.5" style="5" bestFit="1" customWidth="1"/>
    <col min="17" max="17" width="11.5" style="5" customWidth="1"/>
    <col min="18" max="18" width="2.1640625" style="198" customWidth="1"/>
    <col min="19" max="16384" width="8.83203125" style="5"/>
  </cols>
  <sheetData>
    <row r="1" spans="1:20" ht="16.75" customHeight="1" x14ac:dyDescent="0.2">
      <c r="B1" s="99" t="s">
        <v>65</v>
      </c>
      <c r="H1" s="101" t="s">
        <v>80</v>
      </c>
      <c r="N1" s="127" t="s">
        <v>82</v>
      </c>
    </row>
    <row r="2" spans="1:20" ht="31" thickBot="1" x14ac:dyDescent="0.25">
      <c r="B2" s="102" t="s">
        <v>66</v>
      </c>
      <c r="C2" s="102" t="s">
        <v>67</v>
      </c>
      <c r="D2" s="102" t="s">
        <v>73</v>
      </c>
      <c r="E2" s="102" t="s">
        <v>2</v>
      </c>
      <c r="F2" s="200" t="s">
        <v>245</v>
      </c>
      <c r="H2" s="102" t="s">
        <v>66</v>
      </c>
      <c r="I2" s="102" t="s">
        <v>67</v>
      </c>
      <c r="J2" s="102" t="s">
        <v>73</v>
      </c>
      <c r="K2" s="102" t="s">
        <v>2</v>
      </c>
      <c r="L2" s="200" t="s">
        <v>245</v>
      </c>
      <c r="N2" s="102" t="s">
        <v>66</v>
      </c>
      <c r="O2" s="102" t="s">
        <v>67</v>
      </c>
      <c r="P2" s="102" t="s">
        <v>73</v>
      </c>
      <c r="Q2" s="102" t="s">
        <v>2</v>
      </c>
      <c r="R2" s="200" t="s">
        <v>245</v>
      </c>
    </row>
    <row r="3" spans="1:20" ht="6" customHeight="1" x14ac:dyDescent="0.2">
      <c r="B3" s="103"/>
      <c r="C3" s="103"/>
      <c r="D3" s="103"/>
      <c r="E3" s="103"/>
      <c r="F3" s="199"/>
      <c r="H3" s="103"/>
      <c r="I3" s="103"/>
      <c r="J3" s="103"/>
      <c r="K3" s="103"/>
      <c r="L3" s="199"/>
      <c r="N3" s="103"/>
      <c r="O3" s="103"/>
      <c r="P3" s="103"/>
      <c r="Q3" s="103"/>
      <c r="R3" s="199"/>
    </row>
    <row r="4" spans="1:20" x14ac:dyDescent="0.2">
      <c r="A4" s="134" t="s">
        <v>527</v>
      </c>
      <c r="B4" s="124" t="s">
        <v>68</v>
      </c>
      <c r="C4" s="104" t="s">
        <v>69</v>
      </c>
      <c r="D4" s="104">
        <v>1</v>
      </c>
      <c r="E4" s="104" t="s">
        <v>13</v>
      </c>
      <c r="F4" s="201" t="str">
        <f>IF(E4='high density, high resistance'!$D43,"","!")</f>
        <v>!</v>
      </c>
      <c r="G4" s="134" t="s">
        <v>533</v>
      </c>
      <c r="H4" s="124" t="s">
        <v>68</v>
      </c>
      <c r="I4" s="104" t="s">
        <v>69</v>
      </c>
      <c r="J4" s="104">
        <v>1</v>
      </c>
      <c r="K4" s="104" t="s">
        <v>15</v>
      </c>
      <c r="L4" s="201" t="str">
        <f>IF(K4='low density, high resistance'!$D43,"","!")</f>
        <v/>
      </c>
      <c r="M4" s="134" t="s">
        <v>540</v>
      </c>
      <c r="N4" s="124" t="s">
        <v>68</v>
      </c>
      <c r="O4" s="104" t="s">
        <v>69</v>
      </c>
      <c r="P4" s="104">
        <v>1</v>
      </c>
      <c r="Q4" s="104" t="s">
        <v>15</v>
      </c>
      <c r="R4" s="201" t="str">
        <f>IF(Q4='low density, low resistance'!$D53,"","!")</f>
        <v/>
      </c>
      <c r="T4" s="100" t="s">
        <v>83</v>
      </c>
    </row>
    <row r="5" spans="1:20" x14ac:dyDescent="0.2">
      <c r="B5" s="115" t="s">
        <v>68</v>
      </c>
      <c r="C5" s="115" t="s">
        <v>69</v>
      </c>
      <c r="D5" s="104">
        <v>2</v>
      </c>
      <c r="E5" s="104" t="s">
        <v>14</v>
      </c>
      <c r="F5" s="201" t="str">
        <f>IF(E5='high density, high resistance'!$D44,"","!")</f>
        <v/>
      </c>
      <c r="G5" s="134"/>
      <c r="H5" s="115" t="s">
        <v>68</v>
      </c>
      <c r="I5" s="115" t="s">
        <v>69</v>
      </c>
      <c r="J5" s="104">
        <v>2</v>
      </c>
      <c r="K5" s="104" t="s">
        <v>14</v>
      </c>
      <c r="L5" s="201" t="str">
        <f>IF(K5='low density, high resistance'!$D44,"","!")</f>
        <v/>
      </c>
      <c r="M5" s="134"/>
      <c r="N5" s="115" t="s">
        <v>68</v>
      </c>
      <c r="O5" s="115" t="s">
        <v>69</v>
      </c>
      <c r="P5" s="104">
        <v>2</v>
      </c>
      <c r="Q5" s="104" t="s">
        <v>29</v>
      </c>
      <c r="R5" s="201" t="str">
        <f>IF(Q5='low density, low resistance'!$D54,"","!")</f>
        <v/>
      </c>
    </row>
    <row r="6" spans="1:20" x14ac:dyDescent="0.2">
      <c r="B6" s="115" t="s">
        <v>68</v>
      </c>
      <c r="C6" s="115" t="s">
        <v>69</v>
      </c>
      <c r="D6" s="104">
        <v>3</v>
      </c>
      <c r="E6" s="104" t="s">
        <v>15</v>
      </c>
      <c r="F6" s="201" t="str">
        <f>IF(E6='high density, high resistance'!$D45,"","!")</f>
        <v/>
      </c>
      <c r="G6" s="134"/>
      <c r="H6" s="115" t="s">
        <v>68</v>
      </c>
      <c r="I6" s="115" t="s">
        <v>69</v>
      </c>
      <c r="J6" s="104">
        <v>3</v>
      </c>
      <c r="K6" s="104" t="s">
        <v>15</v>
      </c>
      <c r="L6" s="201" t="str">
        <f>IF(K6='low density, high resistance'!$D45,"","!")</f>
        <v/>
      </c>
      <c r="M6" s="134"/>
      <c r="N6" s="115" t="s">
        <v>68</v>
      </c>
      <c r="O6" s="115" t="s">
        <v>69</v>
      </c>
      <c r="P6" s="104">
        <v>3</v>
      </c>
      <c r="Q6" s="104" t="s">
        <v>15</v>
      </c>
      <c r="R6" s="201" t="str">
        <f>IF(Q6='low density, low resistance'!$D55,"","!")</f>
        <v/>
      </c>
      <c r="T6" s="5" t="s">
        <v>84</v>
      </c>
    </row>
    <row r="7" spans="1:20" x14ac:dyDescent="0.2">
      <c r="B7" s="115" t="s">
        <v>68</v>
      </c>
      <c r="C7" s="115" t="s">
        <v>69</v>
      </c>
      <c r="D7" s="104">
        <v>4</v>
      </c>
      <c r="E7" s="104" t="s">
        <v>16</v>
      </c>
      <c r="F7" s="201" t="str">
        <f>IF(E7='high density, high resistance'!$D46,"","!")</f>
        <v/>
      </c>
      <c r="G7" s="134"/>
      <c r="H7" s="115" t="s">
        <v>68</v>
      </c>
      <c r="I7" s="115" t="s">
        <v>69</v>
      </c>
      <c r="J7" s="104">
        <v>4</v>
      </c>
      <c r="K7" s="104" t="s">
        <v>50</v>
      </c>
      <c r="L7" s="201" t="str">
        <f>IF(K7='low density, high resistance'!$D46,"","!")</f>
        <v/>
      </c>
      <c r="M7" s="134"/>
      <c r="N7" s="115" t="s">
        <v>68</v>
      </c>
      <c r="O7" s="115" t="s">
        <v>69</v>
      </c>
      <c r="P7" s="104">
        <v>4</v>
      </c>
      <c r="Q7" s="104" t="s">
        <v>15</v>
      </c>
      <c r="R7" s="201" t="str">
        <f>IF(Q7='low density, low resistance'!$D56,"","!")</f>
        <v/>
      </c>
    </row>
    <row r="8" spans="1:20" x14ac:dyDescent="0.2">
      <c r="B8" s="115" t="s">
        <v>68</v>
      </c>
      <c r="C8" s="115" t="s">
        <v>69</v>
      </c>
      <c r="D8" s="104">
        <v>5</v>
      </c>
      <c r="E8" s="104" t="s">
        <v>15</v>
      </c>
      <c r="F8" s="201" t="str">
        <f>IF(E8='high density, high resistance'!$D47,"","!")</f>
        <v/>
      </c>
      <c r="G8" s="134"/>
      <c r="H8" s="115" t="s">
        <v>68</v>
      </c>
      <c r="I8" s="115" t="s">
        <v>69</v>
      </c>
      <c r="J8" s="104">
        <v>5</v>
      </c>
      <c r="K8" s="104" t="s">
        <v>29</v>
      </c>
      <c r="L8" s="201" t="str">
        <f>IF(K8='low density, high resistance'!$D47,"","!")</f>
        <v/>
      </c>
      <c r="M8" s="134"/>
      <c r="N8" s="115" t="s">
        <v>68</v>
      </c>
      <c r="O8" s="115" t="s">
        <v>69</v>
      </c>
      <c r="P8" s="104">
        <v>5</v>
      </c>
      <c r="Q8" s="104" t="s">
        <v>29</v>
      </c>
      <c r="R8" s="201" t="str">
        <f>IF(Q8='low density, low resistance'!$D57,"","!")</f>
        <v/>
      </c>
      <c r="T8" s="5" t="s">
        <v>85</v>
      </c>
    </row>
    <row r="9" spans="1:20" x14ac:dyDescent="0.2">
      <c r="B9" s="115" t="s">
        <v>68</v>
      </c>
      <c r="C9" s="116"/>
      <c r="D9" s="105"/>
      <c r="E9" s="105"/>
      <c r="F9" s="202"/>
      <c r="G9" s="134"/>
      <c r="H9" s="115" t="s">
        <v>68</v>
      </c>
      <c r="I9" s="116" t="s">
        <v>69</v>
      </c>
      <c r="J9" s="106">
        <v>6</v>
      </c>
      <c r="K9" s="106" t="s">
        <v>15</v>
      </c>
      <c r="L9" s="202"/>
      <c r="M9" s="134"/>
      <c r="N9" s="115" t="s">
        <v>68</v>
      </c>
      <c r="O9" s="116" t="s">
        <v>69</v>
      </c>
      <c r="P9" s="106">
        <v>6</v>
      </c>
      <c r="Q9" s="106" t="s">
        <v>15</v>
      </c>
      <c r="R9" s="201" t="str">
        <f>IF(Q9='low density, low resistance'!$D58,"","!")</f>
        <v/>
      </c>
    </row>
    <row r="10" spans="1:20" x14ac:dyDescent="0.2">
      <c r="A10" s="134" t="s">
        <v>528</v>
      </c>
      <c r="B10" s="115" t="s">
        <v>68</v>
      </c>
      <c r="C10" s="104" t="s">
        <v>74</v>
      </c>
      <c r="D10" s="104">
        <v>1</v>
      </c>
      <c r="E10" s="104" t="s">
        <v>13</v>
      </c>
      <c r="F10" s="201" t="str">
        <f>IF(E10='high density, high resistance'!$D53,"","!")</f>
        <v>!</v>
      </c>
      <c r="G10" s="134" t="s">
        <v>534</v>
      </c>
      <c r="H10" s="115" t="s">
        <v>68</v>
      </c>
      <c r="I10" s="104" t="s">
        <v>74</v>
      </c>
      <c r="J10" s="104">
        <v>1</v>
      </c>
      <c r="K10" s="104" t="s">
        <v>15</v>
      </c>
      <c r="L10" s="201" t="str">
        <f>IF(K10='low density, high resistance'!$D53,"","!")</f>
        <v/>
      </c>
      <c r="M10" s="134" t="s">
        <v>541</v>
      </c>
      <c r="N10" s="115" t="s">
        <v>68</v>
      </c>
      <c r="O10" s="189" t="s">
        <v>74</v>
      </c>
      <c r="P10" s="189">
        <v>1</v>
      </c>
      <c r="Q10" s="189" t="s">
        <v>15</v>
      </c>
      <c r="R10" s="201" t="str">
        <f>IF(Q10='low density, low resistance'!$D53,"","!")</f>
        <v/>
      </c>
    </row>
    <row r="11" spans="1:20" x14ac:dyDescent="0.2">
      <c r="B11" s="115" t="s">
        <v>68</v>
      </c>
      <c r="C11" s="115" t="s">
        <v>74</v>
      </c>
      <c r="D11" s="104">
        <v>2</v>
      </c>
      <c r="E11" s="104" t="s">
        <v>87</v>
      </c>
      <c r="F11" s="201" t="str">
        <f>IF(E11='high density, high resistance'!$D54,"","!")</f>
        <v/>
      </c>
      <c r="G11" s="134"/>
      <c r="H11" s="115" t="s">
        <v>68</v>
      </c>
      <c r="I11" s="115" t="s">
        <v>74</v>
      </c>
      <c r="J11" s="104">
        <v>2</v>
      </c>
      <c r="K11" s="104" t="s">
        <v>87</v>
      </c>
      <c r="L11" s="201" t="str">
        <f>IF(K11='low density, high resistance'!$D54,"","!")</f>
        <v/>
      </c>
      <c r="M11" s="134"/>
      <c r="N11" s="115" t="s">
        <v>68</v>
      </c>
      <c r="O11" s="193" t="s">
        <v>74</v>
      </c>
      <c r="P11" s="189">
        <v>2</v>
      </c>
      <c r="Q11" s="189" t="s">
        <v>29</v>
      </c>
      <c r="R11" s="201" t="str">
        <f>IF(Q11='low density, low resistance'!$D54,"","!")</f>
        <v/>
      </c>
    </row>
    <row r="12" spans="1:20" x14ac:dyDescent="0.2">
      <c r="B12" s="115" t="s">
        <v>68</v>
      </c>
      <c r="C12" s="115" t="s">
        <v>74</v>
      </c>
      <c r="D12" s="104">
        <v>3</v>
      </c>
      <c r="E12" s="104" t="s">
        <v>15</v>
      </c>
      <c r="F12" s="201" t="str">
        <f>IF(E12='high density, high resistance'!$D55,"","!")</f>
        <v/>
      </c>
      <c r="G12" s="134"/>
      <c r="H12" s="115" t="s">
        <v>68</v>
      </c>
      <c r="I12" s="115" t="s">
        <v>74</v>
      </c>
      <c r="J12" s="104">
        <v>3</v>
      </c>
      <c r="K12" s="104" t="s">
        <v>15</v>
      </c>
      <c r="L12" s="201" t="str">
        <f>IF(K12='low density, high resistance'!$D55,"","!")</f>
        <v/>
      </c>
      <c r="M12" s="134"/>
      <c r="N12" s="115" t="s">
        <v>68</v>
      </c>
      <c r="O12" s="193" t="s">
        <v>74</v>
      </c>
      <c r="P12" s="189">
        <v>3</v>
      </c>
      <c r="Q12" s="189" t="s">
        <v>15</v>
      </c>
      <c r="R12" s="201" t="str">
        <f>IF(Q12='low density, low resistance'!$D55,"","!")</f>
        <v/>
      </c>
    </row>
    <row r="13" spans="1:20" x14ac:dyDescent="0.2">
      <c r="B13" s="115" t="s">
        <v>68</v>
      </c>
      <c r="C13" s="115" t="s">
        <v>74</v>
      </c>
      <c r="D13" s="104">
        <v>4</v>
      </c>
      <c r="E13" s="104" t="s">
        <v>244</v>
      </c>
      <c r="F13" s="201" t="str">
        <f>IF(E13='high density, high resistance'!$D56,"","!")</f>
        <v/>
      </c>
      <c r="G13" s="134"/>
      <c r="H13" s="115" t="s">
        <v>68</v>
      </c>
      <c r="I13" s="115" t="s">
        <v>74</v>
      </c>
      <c r="J13" s="104">
        <v>4</v>
      </c>
      <c r="K13" s="104" t="s">
        <v>50</v>
      </c>
      <c r="L13" s="201" t="str">
        <f>IF(K13='low density, high resistance'!$D56,"","!")</f>
        <v/>
      </c>
      <c r="M13" s="134"/>
      <c r="N13" s="115" t="s">
        <v>68</v>
      </c>
      <c r="O13" s="193" t="s">
        <v>74</v>
      </c>
      <c r="P13" s="189">
        <v>4</v>
      </c>
      <c r="Q13" s="189" t="s">
        <v>15</v>
      </c>
      <c r="R13" s="201" t="str">
        <f>IF(Q13='low density, low resistance'!$D56,"","!")</f>
        <v/>
      </c>
    </row>
    <row r="14" spans="1:20" x14ac:dyDescent="0.2">
      <c r="B14" s="115" t="s">
        <v>68</v>
      </c>
      <c r="C14" s="115" t="s">
        <v>74</v>
      </c>
      <c r="D14" s="104">
        <v>5</v>
      </c>
      <c r="E14" s="104" t="s">
        <v>16</v>
      </c>
      <c r="F14" s="201" t="str">
        <f>IF(E14='high density, high resistance'!$D57,"","!")</f>
        <v/>
      </c>
      <c r="G14" s="134"/>
      <c r="H14" s="115" t="s">
        <v>68</v>
      </c>
      <c r="I14" s="115" t="s">
        <v>74</v>
      </c>
      <c r="J14" s="104">
        <v>5</v>
      </c>
      <c r="K14" s="104" t="s">
        <v>29</v>
      </c>
      <c r="L14" s="201" t="str">
        <f>IF(K14='low density, high resistance'!$D57,"","!")</f>
        <v/>
      </c>
      <c r="M14" s="134"/>
      <c r="N14" s="115" t="s">
        <v>68</v>
      </c>
      <c r="O14" s="193" t="s">
        <v>74</v>
      </c>
      <c r="P14" s="189">
        <v>5</v>
      </c>
      <c r="Q14" s="189" t="s">
        <v>29</v>
      </c>
      <c r="R14" s="201" t="str">
        <f>IF(Q14='low density, low resistance'!$D57,"","!")</f>
        <v/>
      </c>
    </row>
    <row r="15" spans="1:20" x14ac:dyDescent="0.2">
      <c r="B15" s="117" t="s">
        <v>68</v>
      </c>
      <c r="C15" s="117" t="s">
        <v>74</v>
      </c>
      <c r="D15" s="107">
        <v>6</v>
      </c>
      <c r="E15" s="107" t="s">
        <v>15</v>
      </c>
      <c r="F15" s="201" t="str">
        <f>IF(E15='high density, high resistance'!$D58,"","!")</f>
        <v/>
      </c>
      <c r="G15" s="134"/>
      <c r="H15" s="117" t="s">
        <v>68</v>
      </c>
      <c r="I15" s="117" t="s">
        <v>74</v>
      </c>
      <c r="J15" s="130">
        <v>6</v>
      </c>
      <c r="K15" s="130" t="s">
        <v>15</v>
      </c>
      <c r="L15" s="201" t="str">
        <f>IF(K15='low density, high resistance'!$D58,"","!")</f>
        <v/>
      </c>
      <c r="M15" s="134"/>
      <c r="N15" s="117" t="s">
        <v>68</v>
      </c>
      <c r="O15" s="194" t="s">
        <v>74</v>
      </c>
      <c r="P15" s="190">
        <v>6</v>
      </c>
      <c r="Q15" s="190" t="s">
        <v>15</v>
      </c>
      <c r="R15" s="201" t="str">
        <f>IF(Q15='low density, low resistance'!$D58,"","!")</f>
        <v/>
      </c>
    </row>
    <row r="16" spans="1:20" ht="6" customHeight="1" x14ac:dyDescent="0.2">
      <c r="G16" s="134"/>
      <c r="M16" s="134"/>
    </row>
    <row r="17" spans="1:18" x14ac:dyDescent="0.2">
      <c r="A17" s="134" t="s">
        <v>529</v>
      </c>
      <c r="B17" s="126" t="s">
        <v>79</v>
      </c>
      <c r="C17" s="112" t="s">
        <v>69</v>
      </c>
      <c r="D17" s="112">
        <v>1</v>
      </c>
      <c r="E17" s="112" t="s">
        <v>30</v>
      </c>
      <c r="F17" s="201" t="str">
        <f>IF(E17='high density, high resistance'!$D13,"","!")</f>
        <v/>
      </c>
      <c r="G17" s="134" t="s">
        <v>536</v>
      </c>
      <c r="H17" s="126" t="s">
        <v>79</v>
      </c>
      <c r="I17" s="112" t="s">
        <v>69</v>
      </c>
      <c r="J17" s="112">
        <v>1</v>
      </c>
      <c r="K17" s="112" t="s">
        <v>15</v>
      </c>
      <c r="L17" s="201" t="str">
        <f>IF(K17='low density, high resistance'!$D13,"","!")</f>
        <v/>
      </c>
      <c r="M17" s="134" t="s">
        <v>542</v>
      </c>
      <c r="N17" s="126" t="s">
        <v>79</v>
      </c>
      <c r="O17" s="112" t="s">
        <v>69</v>
      </c>
      <c r="P17" s="112">
        <v>1</v>
      </c>
      <c r="Q17" s="112" t="s">
        <v>15</v>
      </c>
      <c r="R17" s="201" t="str">
        <f>IF(Q17='low density, low resistance'!$D13,"","!")</f>
        <v/>
      </c>
    </row>
    <row r="18" spans="1:18" x14ac:dyDescent="0.2">
      <c r="B18" s="121" t="s">
        <v>79</v>
      </c>
      <c r="C18" s="121" t="s">
        <v>69</v>
      </c>
      <c r="D18" s="112">
        <v>2</v>
      </c>
      <c r="E18" s="112" t="s">
        <v>27</v>
      </c>
      <c r="F18" s="201" t="str">
        <f>IF(E18='high density, high resistance'!$D14,"","!")</f>
        <v/>
      </c>
      <c r="G18" s="134"/>
      <c r="H18" s="121" t="s">
        <v>79</v>
      </c>
      <c r="I18" s="121" t="s">
        <v>69</v>
      </c>
      <c r="J18" s="112">
        <v>2</v>
      </c>
      <c r="K18" s="112" t="s">
        <v>50</v>
      </c>
      <c r="L18" s="201" t="str">
        <f>IF(K18='low density, high resistance'!$D14,"","!")</f>
        <v/>
      </c>
      <c r="M18" s="134"/>
      <c r="N18" s="121" t="s">
        <v>79</v>
      </c>
      <c r="O18" s="121" t="s">
        <v>69</v>
      </c>
      <c r="P18" s="112">
        <v>2</v>
      </c>
      <c r="Q18" s="112" t="s">
        <v>50</v>
      </c>
      <c r="R18" s="201" t="str">
        <f>IF(Q18='low density, low resistance'!$D14,"","!")</f>
        <v/>
      </c>
    </row>
    <row r="19" spans="1:18" x14ac:dyDescent="0.2">
      <c r="B19" s="121" t="s">
        <v>79</v>
      </c>
      <c r="C19" s="121" t="s">
        <v>69</v>
      </c>
      <c r="D19" s="112">
        <v>3</v>
      </c>
      <c r="E19" s="112" t="s">
        <v>28</v>
      </c>
      <c r="F19" s="201" t="str">
        <f>IF(E19='high density, high resistance'!$D15,"","!")</f>
        <v/>
      </c>
      <c r="G19" s="134"/>
      <c r="H19" s="121" t="s">
        <v>79</v>
      </c>
      <c r="I19" s="121" t="s">
        <v>69</v>
      </c>
      <c r="J19" s="112">
        <v>3</v>
      </c>
      <c r="K19" s="112" t="s">
        <v>14</v>
      </c>
      <c r="L19" s="201" t="str">
        <f>IF(K19='low density, high resistance'!$D15,"","!")</f>
        <v/>
      </c>
      <c r="M19" s="134"/>
      <c r="N19" s="121" t="s">
        <v>79</v>
      </c>
      <c r="O19" s="121" t="s">
        <v>69</v>
      </c>
      <c r="P19" s="112">
        <v>3</v>
      </c>
      <c r="Q19" s="112" t="s">
        <v>29</v>
      </c>
      <c r="R19" s="201" t="str">
        <f>IF(Q19='low density, low resistance'!$D15,"","!")</f>
        <v/>
      </c>
    </row>
    <row r="20" spans="1:18" x14ac:dyDescent="0.2">
      <c r="B20" s="121" t="s">
        <v>79</v>
      </c>
      <c r="C20" s="121" t="s">
        <v>69</v>
      </c>
      <c r="D20" s="112">
        <v>4</v>
      </c>
      <c r="E20" s="112" t="s">
        <v>15</v>
      </c>
      <c r="F20" s="201" t="str">
        <f>IF(E20='high density, high resistance'!$D16,"","!")</f>
        <v/>
      </c>
      <c r="G20" s="134"/>
      <c r="H20" s="121" t="s">
        <v>79</v>
      </c>
      <c r="I20" s="121" t="s">
        <v>69</v>
      </c>
      <c r="J20" s="112">
        <v>4</v>
      </c>
      <c r="K20" s="112" t="s">
        <v>15</v>
      </c>
      <c r="L20" s="201" t="str">
        <f>IF(K20='low density, high resistance'!$D16,"","!")</f>
        <v/>
      </c>
      <c r="M20" s="134"/>
      <c r="N20" s="121" t="s">
        <v>79</v>
      </c>
      <c r="O20" s="121" t="s">
        <v>69</v>
      </c>
      <c r="P20" s="112">
        <v>4</v>
      </c>
      <c r="Q20" s="112" t="s">
        <v>15</v>
      </c>
      <c r="R20" s="201" t="str">
        <f>IF(Q20='low density, low resistance'!$D16,"","!")</f>
        <v/>
      </c>
    </row>
    <row r="21" spans="1:18" x14ac:dyDescent="0.2">
      <c r="B21" s="121" t="s">
        <v>79</v>
      </c>
      <c r="C21" s="121" t="s">
        <v>69</v>
      </c>
      <c r="D21" s="112">
        <v>5</v>
      </c>
      <c r="E21" s="112" t="s">
        <v>29</v>
      </c>
      <c r="F21" s="201" t="str">
        <f>IF(E21='high density, high resistance'!$D17,"","!")</f>
        <v/>
      </c>
      <c r="G21" s="134"/>
      <c r="H21" s="121" t="s">
        <v>79</v>
      </c>
      <c r="I21" s="121" t="s">
        <v>69</v>
      </c>
      <c r="J21" s="112">
        <v>5</v>
      </c>
      <c r="K21" s="112" t="s">
        <v>50</v>
      </c>
      <c r="L21" s="201" t="str">
        <f>IF(K21='low density, high resistance'!$D17,"","!")</f>
        <v/>
      </c>
      <c r="M21" s="134"/>
      <c r="N21" s="121" t="s">
        <v>79</v>
      </c>
      <c r="O21" s="121" t="s">
        <v>69</v>
      </c>
      <c r="P21" s="112">
        <v>5</v>
      </c>
      <c r="Q21" s="112" t="s">
        <v>14</v>
      </c>
      <c r="R21" s="201" t="str">
        <f>IF(Q21='low density, low resistance'!$D17,"","!")</f>
        <v/>
      </c>
    </row>
    <row r="22" spans="1:18" x14ac:dyDescent="0.2">
      <c r="B22" s="121" t="s">
        <v>79</v>
      </c>
      <c r="C22" s="122" t="s">
        <v>69</v>
      </c>
      <c r="D22" s="113">
        <v>6</v>
      </c>
      <c r="E22" s="113" t="s">
        <v>15</v>
      </c>
      <c r="F22" s="201" t="str">
        <f>IF(E22='high density, high resistance'!$D18,"","!")</f>
        <v/>
      </c>
      <c r="G22" s="134"/>
      <c r="H22" s="121" t="s">
        <v>79</v>
      </c>
      <c r="I22" s="122" t="s">
        <v>69</v>
      </c>
      <c r="J22" s="113">
        <v>6</v>
      </c>
      <c r="K22" s="113" t="s">
        <v>14</v>
      </c>
      <c r="L22" s="201" t="str">
        <f>IF(K22='low density, high resistance'!$D18,"","!")</f>
        <v/>
      </c>
      <c r="M22" s="134"/>
      <c r="N22" s="121" t="s">
        <v>79</v>
      </c>
      <c r="O22" s="122"/>
      <c r="P22" s="129"/>
      <c r="Q22" s="129"/>
      <c r="R22" s="201" t="str">
        <f>IF(Q22='low density, low resistance'!$D30,"","!")</f>
        <v/>
      </c>
    </row>
    <row r="23" spans="1:18" x14ac:dyDescent="0.2">
      <c r="A23" s="134" t="s">
        <v>530</v>
      </c>
      <c r="B23" s="191"/>
      <c r="C23" s="195" t="s">
        <v>74</v>
      </c>
      <c r="D23" s="195">
        <v>1</v>
      </c>
      <c r="E23" s="195" t="s">
        <v>30</v>
      </c>
      <c r="F23" s="201" t="str">
        <f>IF(E23='high density, high resistance'!$D13,"","!")</f>
        <v/>
      </c>
      <c r="G23" s="134" t="s">
        <v>537</v>
      </c>
      <c r="H23" s="121" t="s">
        <v>79</v>
      </c>
      <c r="I23" s="112" t="s">
        <v>74</v>
      </c>
      <c r="J23" s="112">
        <v>1</v>
      </c>
      <c r="K23" s="112" t="s">
        <v>15</v>
      </c>
      <c r="L23" s="201" t="str">
        <f>IF(K23='low density, high resistance'!$D23,"","!")</f>
        <v/>
      </c>
      <c r="M23" s="134" t="s">
        <v>543</v>
      </c>
      <c r="N23" s="121" t="s">
        <v>79</v>
      </c>
      <c r="O23" s="197" t="s">
        <v>74</v>
      </c>
      <c r="P23" s="197">
        <v>1</v>
      </c>
      <c r="Q23" s="197" t="s">
        <v>15</v>
      </c>
      <c r="R23" s="201" t="str">
        <f>IF(Q23='low density, low resistance'!$D23,"","!")</f>
        <v/>
      </c>
    </row>
    <row r="24" spans="1:18" x14ac:dyDescent="0.2">
      <c r="B24" s="191"/>
      <c r="C24" s="121" t="s">
        <v>74</v>
      </c>
      <c r="D24" s="195">
        <v>2</v>
      </c>
      <c r="E24" s="195" t="s">
        <v>27</v>
      </c>
      <c r="F24" s="201" t="str">
        <f>IF(E24='high density, high resistance'!$D14,"","!")</f>
        <v/>
      </c>
      <c r="G24" s="134"/>
      <c r="H24" s="121" t="s">
        <v>79</v>
      </c>
      <c r="I24" s="121" t="s">
        <v>74</v>
      </c>
      <c r="J24" s="112">
        <v>2</v>
      </c>
      <c r="K24" s="112" t="s">
        <v>50</v>
      </c>
      <c r="L24" s="201" t="str">
        <f>IF(K24='low density, high resistance'!$D24,"","!")</f>
        <v/>
      </c>
      <c r="M24" s="134"/>
      <c r="N24" s="121" t="s">
        <v>79</v>
      </c>
      <c r="O24" s="121" t="s">
        <v>74</v>
      </c>
      <c r="P24" s="197">
        <v>2</v>
      </c>
      <c r="Q24" s="197" t="s">
        <v>50</v>
      </c>
      <c r="R24" s="201" t="str">
        <f>IF(Q24='low density, low resistance'!$D24,"","!")</f>
        <v/>
      </c>
    </row>
    <row r="25" spans="1:18" x14ac:dyDescent="0.2">
      <c r="B25" s="191"/>
      <c r="C25" s="121" t="s">
        <v>74</v>
      </c>
      <c r="D25" s="195">
        <v>3</v>
      </c>
      <c r="E25" s="195" t="s">
        <v>28</v>
      </c>
      <c r="F25" s="201" t="str">
        <f>IF(E25='high density, high resistance'!$D15,"","!")</f>
        <v/>
      </c>
      <c r="G25" s="134"/>
      <c r="H25" s="121" t="s">
        <v>79</v>
      </c>
      <c r="I25" s="121" t="s">
        <v>74</v>
      </c>
      <c r="J25" s="112">
        <v>3</v>
      </c>
      <c r="K25" s="112" t="s">
        <v>87</v>
      </c>
      <c r="L25" s="201" t="str">
        <f>IF(K25='low density, high resistance'!$D25,"","!")</f>
        <v/>
      </c>
      <c r="M25" s="134"/>
      <c r="N25" s="121" t="s">
        <v>79</v>
      </c>
      <c r="O25" s="121" t="s">
        <v>74</v>
      </c>
      <c r="P25" s="197">
        <v>3</v>
      </c>
      <c r="Q25" s="197" t="s">
        <v>29</v>
      </c>
      <c r="R25" s="201" t="str">
        <f>IF(Q25='low density, low resistance'!$D25,"","!")</f>
        <v/>
      </c>
    </row>
    <row r="26" spans="1:18" x14ac:dyDescent="0.2">
      <c r="B26" s="191"/>
      <c r="C26" s="121" t="s">
        <v>74</v>
      </c>
      <c r="D26" s="195">
        <v>4</v>
      </c>
      <c r="E26" s="195" t="s">
        <v>15</v>
      </c>
      <c r="F26" s="201" t="str">
        <f>IF(E26='high density, high resistance'!$D16,"","!")</f>
        <v/>
      </c>
      <c r="G26" s="134"/>
      <c r="H26" s="121" t="s">
        <v>79</v>
      </c>
      <c r="I26" s="121" t="s">
        <v>74</v>
      </c>
      <c r="J26" s="112">
        <v>4</v>
      </c>
      <c r="K26" s="112" t="s">
        <v>15</v>
      </c>
      <c r="L26" s="201" t="str">
        <f>IF(K26='low density, high resistance'!$D26,"","!")</f>
        <v/>
      </c>
      <c r="M26" s="134"/>
      <c r="N26" s="121" t="s">
        <v>79</v>
      </c>
      <c r="O26" s="121" t="s">
        <v>74</v>
      </c>
      <c r="P26" s="197">
        <v>4</v>
      </c>
      <c r="Q26" s="197" t="s">
        <v>15</v>
      </c>
      <c r="R26" s="201" t="str">
        <f>IF(Q26='low density, low resistance'!$D26,"","!")</f>
        <v/>
      </c>
    </row>
    <row r="27" spans="1:18" x14ac:dyDescent="0.2">
      <c r="B27" s="191"/>
      <c r="C27" s="121" t="s">
        <v>74</v>
      </c>
      <c r="D27" s="195">
        <v>5</v>
      </c>
      <c r="E27" s="195" t="s">
        <v>29</v>
      </c>
      <c r="F27" s="201" t="str">
        <f>IF(E27='high density, high resistance'!$D17,"","!")</f>
        <v/>
      </c>
      <c r="G27" s="134"/>
      <c r="H27" s="121" t="s">
        <v>79</v>
      </c>
      <c r="I27" s="121" t="s">
        <v>74</v>
      </c>
      <c r="J27" s="112">
        <v>5</v>
      </c>
      <c r="K27" s="112" t="s">
        <v>50</v>
      </c>
      <c r="L27" s="201" t="str">
        <f>IF(K27='low density, high resistance'!$D27,"","!")</f>
        <v/>
      </c>
      <c r="M27" s="134"/>
      <c r="N27" s="121" t="s">
        <v>79</v>
      </c>
      <c r="O27" s="121" t="s">
        <v>74</v>
      </c>
      <c r="P27" s="197">
        <v>5</v>
      </c>
      <c r="Q27" s="197" t="s">
        <v>87</v>
      </c>
      <c r="R27" s="201" t="str">
        <f>IF(Q27='low density, low resistance'!$D27,"","!")</f>
        <v/>
      </c>
    </row>
    <row r="28" spans="1:18" x14ac:dyDescent="0.2">
      <c r="B28" s="192"/>
      <c r="C28" s="192"/>
      <c r="D28" s="196">
        <v>6</v>
      </c>
      <c r="E28" s="196" t="s">
        <v>15</v>
      </c>
      <c r="F28" s="201" t="str">
        <f>IF(E28='high density, high resistance'!$D18,"","!")</f>
        <v/>
      </c>
      <c r="G28" s="134"/>
      <c r="H28" s="123" t="s">
        <v>79</v>
      </c>
      <c r="I28" s="123" t="s">
        <v>74</v>
      </c>
      <c r="J28" s="114">
        <v>6</v>
      </c>
      <c r="K28" s="114" t="s">
        <v>87</v>
      </c>
      <c r="L28" s="201" t="str">
        <f>IF(K28='low density, high resistance'!$D28,"","!")</f>
        <v/>
      </c>
      <c r="M28" s="134"/>
      <c r="N28" s="123" t="s">
        <v>79</v>
      </c>
      <c r="O28" s="192"/>
      <c r="P28" s="192"/>
      <c r="Q28" s="192"/>
      <c r="R28" s="201" t="str">
        <f>IF(Q28='low density, low resistance'!$D40,"","!")</f>
        <v/>
      </c>
    </row>
    <row r="29" spans="1:18" ht="6" customHeight="1" x14ac:dyDescent="0.2">
      <c r="G29" s="134"/>
      <c r="M29" s="134"/>
    </row>
    <row r="30" spans="1:18" x14ac:dyDescent="0.2">
      <c r="A30" s="134" t="s">
        <v>531</v>
      </c>
      <c r="B30" s="125" t="s">
        <v>75</v>
      </c>
      <c r="C30" s="108" t="s">
        <v>69</v>
      </c>
      <c r="D30" s="108">
        <v>1</v>
      </c>
      <c r="E30" s="108" t="s">
        <v>15</v>
      </c>
      <c r="F30" s="201" t="str">
        <f>IF(E30='high density, high resistance'!$D23,"","!")</f>
        <v/>
      </c>
      <c r="G30" s="134" t="s">
        <v>538</v>
      </c>
      <c r="H30" s="125" t="s">
        <v>75</v>
      </c>
      <c r="I30" s="108" t="s">
        <v>69</v>
      </c>
      <c r="J30" s="108">
        <v>1</v>
      </c>
      <c r="K30" s="108" t="s">
        <v>15</v>
      </c>
      <c r="L30" s="201" t="str">
        <f>IF(K30='low density, high resistance'!$D33,"","!")</f>
        <v/>
      </c>
      <c r="M30" s="134" t="s">
        <v>544</v>
      </c>
      <c r="N30" s="125" t="s">
        <v>75</v>
      </c>
      <c r="O30" s="108" t="s">
        <v>69</v>
      </c>
      <c r="P30" s="108">
        <v>1</v>
      </c>
      <c r="Q30" s="108" t="s">
        <v>15</v>
      </c>
      <c r="R30" s="201" t="str">
        <f>IF(Q30='low density, low resistance'!$D33,"","!")</f>
        <v/>
      </c>
    </row>
    <row r="31" spans="1:18" x14ac:dyDescent="0.2">
      <c r="B31" s="118" t="s">
        <v>75</v>
      </c>
      <c r="C31" s="118" t="s">
        <v>69</v>
      </c>
      <c r="D31" s="108">
        <v>2</v>
      </c>
      <c r="E31" s="108" t="s">
        <v>28</v>
      </c>
      <c r="F31" s="201" t="str">
        <f>IF(E31='high density, high resistance'!$D24,"","!")</f>
        <v/>
      </c>
      <c r="G31" s="134"/>
      <c r="H31" s="118" t="s">
        <v>75</v>
      </c>
      <c r="I31" s="118" t="s">
        <v>69</v>
      </c>
      <c r="J31" s="108">
        <v>2</v>
      </c>
      <c r="K31" s="108" t="s">
        <v>28</v>
      </c>
      <c r="L31" s="201" t="str">
        <f>IF(K31='low density, high resistance'!$D34,"","!")</f>
        <v/>
      </c>
      <c r="M31" s="134"/>
      <c r="N31" s="118" t="s">
        <v>75</v>
      </c>
      <c r="O31" s="118" t="s">
        <v>69</v>
      </c>
      <c r="P31" s="108">
        <v>2</v>
      </c>
      <c r="Q31" s="108" t="s">
        <v>50</v>
      </c>
      <c r="R31" s="201" t="str">
        <f>IF(Q31='low density, low resistance'!$D34,"","!")</f>
        <v/>
      </c>
    </row>
    <row r="32" spans="1:18" x14ac:dyDescent="0.2">
      <c r="B32" s="118" t="s">
        <v>75</v>
      </c>
      <c r="C32" s="118" t="s">
        <v>69</v>
      </c>
      <c r="D32" s="108">
        <v>3</v>
      </c>
      <c r="E32" s="108" t="s">
        <v>14</v>
      </c>
      <c r="F32" s="201" t="str">
        <f>IF(E32='high density, high resistance'!$D25,"","!")</f>
        <v/>
      </c>
      <c r="G32" s="134"/>
      <c r="H32" s="118" t="s">
        <v>75</v>
      </c>
      <c r="I32" s="118" t="s">
        <v>69</v>
      </c>
      <c r="J32" s="108">
        <v>3</v>
      </c>
      <c r="K32" s="108" t="s">
        <v>29</v>
      </c>
      <c r="L32" s="201" t="str">
        <f>IF(K32='low density, high resistance'!$D35,"","!")</f>
        <v/>
      </c>
      <c r="M32" s="134"/>
      <c r="N32" s="118" t="s">
        <v>75</v>
      </c>
      <c r="O32" s="118" t="s">
        <v>69</v>
      </c>
      <c r="P32" s="108">
        <v>3</v>
      </c>
      <c r="Q32" s="108" t="s">
        <v>29</v>
      </c>
      <c r="R32" s="201" t="str">
        <f>IF(Q32='low density, low resistance'!$D35,"","!")</f>
        <v/>
      </c>
    </row>
    <row r="33" spans="1:18" x14ac:dyDescent="0.2">
      <c r="B33" s="118" t="s">
        <v>75</v>
      </c>
      <c r="C33" s="118" t="s">
        <v>69</v>
      </c>
      <c r="D33" s="108">
        <v>4</v>
      </c>
      <c r="E33" s="108" t="s">
        <v>15</v>
      </c>
      <c r="F33" s="201" t="str">
        <f>IF(E33='high density, high resistance'!$D26,"","!")</f>
        <v/>
      </c>
      <c r="G33" s="134"/>
      <c r="H33" s="118" t="s">
        <v>75</v>
      </c>
      <c r="I33" s="118" t="s">
        <v>69</v>
      </c>
      <c r="J33" s="108">
        <v>4</v>
      </c>
      <c r="K33" s="108" t="s">
        <v>15</v>
      </c>
      <c r="L33" s="201" t="str">
        <f>IF(K33='low density, high resistance'!$D36,"","!")</f>
        <v/>
      </c>
      <c r="M33" s="134"/>
      <c r="N33" s="118" t="s">
        <v>75</v>
      </c>
      <c r="O33" s="118" t="s">
        <v>69</v>
      </c>
      <c r="P33" s="108">
        <v>4</v>
      </c>
      <c r="Q33" s="108" t="s">
        <v>15</v>
      </c>
      <c r="R33" s="201" t="str">
        <f>IF(Q33='low density, low resistance'!$D36,"","!")</f>
        <v/>
      </c>
    </row>
    <row r="34" spans="1:18" x14ac:dyDescent="0.2">
      <c r="B34" s="118" t="s">
        <v>75</v>
      </c>
      <c r="C34" s="118" t="s">
        <v>69</v>
      </c>
      <c r="D34" s="108">
        <v>5</v>
      </c>
      <c r="E34" s="108" t="s">
        <v>28</v>
      </c>
      <c r="F34" s="201" t="str">
        <f>IF(E34='high density, high resistance'!$D27,"","!")</f>
        <v/>
      </c>
      <c r="G34" s="134"/>
      <c r="H34" s="118" t="s">
        <v>75</v>
      </c>
      <c r="I34" s="118" t="s">
        <v>69</v>
      </c>
      <c r="J34" s="128">
        <v>5</v>
      </c>
      <c r="K34" s="128" t="s">
        <v>28</v>
      </c>
      <c r="L34" s="201" t="str">
        <f>IF(K34='low density, high resistance'!$D37,"","!")</f>
        <v/>
      </c>
      <c r="M34" s="134"/>
      <c r="N34" s="118" t="s">
        <v>75</v>
      </c>
      <c r="O34" s="118" t="s">
        <v>69</v>
      </c>
      <c r="P34" s="128">
        <v>5</v>
      </c>
      <c r="Q34" s="128" t="s">
        <v>14</v>
      </c>
      <c r="R34" s="201" t="str">
        <f>IF(Q34='low density, low resistance'!$D37,"","!")</f>
        <v/>
      </c>
    </row>
    <row r="35" spans="1:18" x14ac:dyDescent="0.2">
      <c r="B35" s="118" t="s">
        <v>75</v>
      </c>
      <c r="C35" s="119" t="s">
        <v>69</v>
      </c>
      <c r="D35" s="109">
        <v>6</v>
      </c>
      <c r="E35" s="109" t="s">
        <v>29</v>
      </c>
      <c r="F35" s="201" t="str">
        <f>IF(E35='high density, high resistance'!$D28,"","!")</f>
        <v/>
      </c>
      <c r="G35" s="134"/>
      <c r="H35" s="118" t="s">
        <v>75</v>
      </c>
      <c r="I35" s="119"/>
      <c r="J35" s="110"/>
      <c r="K35" s="110"/>
      <c r="L35" s="201" t="str">
        <f>IF(K35='low density, high resistance'!$D30,"","!")</f>
        <v/>
      </c>
      <c r="M35" s="134"/>
      <c r="N35" s="118" t="s">
        <v>75</v>
      </c>
      <c r="O35" s="119"/>
      <c r="P35" s="110"/>
      <c r="Q35" s="110"/>
      <c r="R35" s="201" t="str">
        <f>IF(Q35='low density, low resistance'!$D42,"","!")</f>
        <v/>
      </c>
    </row>
    <row r="36" spans="1:18" x14ac:dyDescent="0.2">
      <c r="A36" s="134" t="s">
        <v>532</v>
      </c>
      <c r="B36" s="118" t="s">
        <v>75</v>
      </c>
      <c r="C36" s="108" t="s">
        <v>74</v>
      </c>
      <c r="D36" s="108">
        <v>1</v>
      </c>
      <c r="E36" s="108" t="s">
        <v>15</v>
      </c>
      <c r="F36" s="201" t="str">
        <f>IF(E36='high density, high resistance'!$D33,"","!")</f>
        <v/>
      </c>
      <c r="G36" s="134" t="s">
        <v>539</v>
      </c>
      <c r="H36" s="118" t="s">
        <v>75</v>
      </c>
      <c r="I36" s="132" t="s">
        <v>74</v>
      </c>
      <c r="J36" s="132">
        <v>1</v>
      </c>
      <c r="K36" s="132" t="s">
        <v>15</v>
      </c>
      <c r="L36" s="201" t="str">
        <f>IF(K36='low density, high resistance'!$D33,"","!")</f>
        <v/>
      </c>
      <c r="M36" s="134" t="s">
        <v>545</v>
      </c>
      <c r="N36" s="118" t="s">
        <v>75</v>
      </c>
      <c r="O36" s="108" t="s">
        <v>74</v>
      </c>
      <c r="P36" s="108">
        <v>1</v>
      </c>
      <c r="Q36" s="108" t="s">
        <v>15</v>
      </c>
      <c r="R36" s="201" t="str">
        <f>IF(Q36='low density, low resistance'!$D43,"","!")</f>
        <v/>
      </c>
    </row>
    <row r="37" spans="1:18" x14ac:dyDescent="0.2">
      <c r="B37" s="118" t="s">
        <v>75</v>
      </c>
      <c r="C37" s="118" t="s">
        <v>74</v>
      </c>
      <c r="D37" s="108">
        <v>2</v>
      </c>
      <c r="E37" s="108" t="s">
        <v>28</v>
      </c>
      <c r="F37" s="201" t="str">
        <f>IF(E37='high density, high resistance'!$D34,"","!")</f>
        <v/>
      </c>
      <c r="G37" s="134"/>
      <c r="H37" s="118" t="s">
        <v>75</v>
      </c>
      <c r="I37" s="132" t="s">
        <v>74</v>
      </c>
      <c r="J37" s="132">
        <v>2</v>
      </c>
      <c r="K37" s="132" t="s">
        <v>28</v>
      </c>
      <c r="L37" s="201" t="str">
        <f>IF(K37='low density, high resistance'!$D34,"","!")</f>
        <v/>
      </c>
      <c r="M37" s="134"/>
      <c r="N37" s="118" t="s">
        <v>75</v>
      </c>
      <c r="O37" s="118" t="s">
        <v>74</v>
      </c>
      <c r="P37" s="108">
        <v>2</v>
      </c>
      <c r="Q37" s="108" t="s">
        <v>50</v>
      </c>
      <c r="R37" s="201" t="str">
        <f>IF(Q37='low density, low resistance'!$D44,"","!")</f>
        <v/>
      </c>
    </row>
    <row r="38" spans="1:18" x14ac:dyDescent="0.2">
      <c r="B38" s="118" t="s">
        <v>75</v>
      </c>
      <c r="C38" s="118" t="s">
        <v>74</v>
      </c>
      <c r="D38" s="108">
        <v>3</v>
      </c>
      <c r="E38" s="108" t="s">
        <v>87</v>
      </c>
      <c r="F38" s="201" t="str">
        <f>IF(E38='high density, high resistance'!$D35,"","!")</f>
        <v/>
      </c>
      <c r="G38" s="134"/>
      <c r="H38" s="118" t="s">
        <v>75</v>
      </c>
      <c r="I38" s="132" t="s">
        <v>74</v>
      </c>
      <c r="J38" s="132">
        <v>3</v>
      </c>
      <c r="K38" s="132" t="s">
        <v>29</v>
      </c>
      <c r="L38" s="201" t="str">
        <f>IF(K38='low density, high resistance'!$D35,"","!")</f>
        <v/>
      </c>
      <c r="M38" s="134"/>
      <c r="N38" s="118" t="s">
        <v>75</v>
      </c>
      <c r="O38" s="118" t="s">
        <v>74</v>
      </c>
      <c r="P38" s="108">
        <v>3</v>
      </c>
      <c r="Q38" s="108" t="s">
        <v>29</v>
      </c>
      <c r="R38" s="201" t="str">
        <f>IF(Q38='low density, low resistance'!$D45,"","!")</f>
        <v/>
      </c>
    </row>
    <row r="39" spans="1:18" x14ac:dyDescent="0.2">
      <c r="B39" s="118" t="s">
        <v>75</v>
      </c>
      <c r="C39" s="118" t="s">
        <v>74</v>
      </c>
      <c r="D39" s="108">
        <v>4</v>
      </c>
      <c r="E39" s="108" t="s">
        <v>15</v>
      </c>
      <c r="F39" s="201" t="str">
        <f>IF(E39='high density, high resistance'!$D36,"","!")</f>
        <v/>
      </c>
      <c r="G39" s="134"/>
      <c r="H39" s="118" t="s">
        <v>75</v>
      </c>
      <c r="I39" s="132" t="s">
        <v>74</v>
      </c>
      <c r="J39" s="132">
        <v>4</v>
      </c>
      <c r="K39" s="132" t="s">
        <v>15</v>
      </c>
      <c r="L39" s="201" t="str">
        <f>IF(K39='low density, high resistance'!$D36,"","!")</f>
        <v/>
      </c>
      <c r="M39" s="134"/>
      <c r="N39" s="118" t="s">
        <v>75</v>
      </c>
      <c r="O39" s="118" t="s">
        <v>74</v>
      </c>
      <c r="P39" s="108">
        <v>4</v>
      </c>
      <c r="Q39" s="108" t="s">
        <v>15</v>
      </c>
      <c r="R39" s="201" t="str">
        <f>IF(Q39='low density, low resistance'!$D46,"","!")</f>
        <v/>
      </c>
    </row>
    <row r="40" spans="1:18" x14ac:dyDescent="0.2">
      <c r="B40" s="118" t="s">
        <v>75</v>
      </c>
      <c r="C40" s="118" t="s">
        <v>74</v>
      </c>
      <c r="D40" s="108">
        <v>5</v>
      </c>
      <c r="E40" s="108" t="s">
        <v>28</v>
      </c>
      <c r="F40" s="201" t="str">
        <f>IF(E40='high density, high resistance'!$D37,"","!")</f>
        <v/>
      </c>
      <c r="G40" s="134"/>
      <c r="H40" s="118" t="s">
        <v>75</v>
      </c>
      <c r="I40" s="132" t="s">
        <v>74</v>
      </c>
      <c r="J40" s="132">
        <v>5</v>
      </c>
      <c r="K40" s="132" t="s">
        <v>28</v>
      </c>
      <c r="L40" s="201" t="str">
        <f>IF(K40='low density, high resistance'!$D37,"","!")</f>
        <v/>
      </c>
      <c r="M40" s="134"/>
      <c r="N40" s="118" t="s">
        <v>75</v>
      </c>
      <c r="O40" s="118" t="s">
        <v>74</v>
      </c>
      <c r="P40" s="108">
        <v>5</v>
      </c>
      <c r="Q40" s="108" t="s">
        <v>87</v>
      </c>
      <c r="R40" s="201" t="str">
        <f>IF(Q40='low density, low resistance'!$D47,"","!")</f>
        <v/>
      </c>
    </row>
    <row r="41" spans="1:18" x14ac:dyDescent="0.2">
      <c r="B41" s="120" t="s">
        <v>75</v>
      </c>
      <c r="C41" s="120" t="s">
        <v>74</v>
      </c>
      <c r="D41" s="111">
        <v>6</v>
      </c>
      <c r="E41" s="111" t="s">
        <v>29</v>
      </c>
      <c r="F41" s="201" t="str">
        <f>IF(E41='high density, high resistance'!$D38,"","!")</f>
        <v/>
      </c>
      <c r="G41" s="134"/>
      <c r="H41" s="120" t="s">
        <v>75</v>
      </c>
      <c r="I41" s="133"/>
      <c r="J41" s="133"/>
      <c r="K41" s="133"/>
      <c r="L41" s="201" t="str">
        <f>IF(K41='low density, high resistance'!$D60,"","!")</f>
        <v/>
      </c>
      <c r="M41" s="134"/>
      <c r="N41" s="120" t="s">
        <v>75</v>
      </c>
      <c r="O41" s="120" t="s">
        <v>74</v>
      </c>
      <c r="P41" s="111"/>
      <c r="Q41" s="131"/>
      <c r="R41" s="201" t="str">
        <f>IF(Q41='low density, low resistance'!$D61,"","!")</f>
        <v/>
      </c>
    </row>
  </sheetData>
  <conditionalFormatting sqref="F4:F41">
    <cfRule type="containsText" dxfId="2" priority="3" operator="containsText" text="!">
      <formula>NOT(ISERROR(SEARCH("!",F4)))</formula>
    </cfRule>
  </conditionalFormatting>
  <conditionalFormatting sqref="L4:L41">
    <cfRule type="containsText" dxfId="1" priority="2" operator="containsText" text="!">
      <formula>NOT(ISERROR(SEARCH("!",L4)))</formula>
    </cfRule>
  </conditionalFormatting>
  <conditionalFormatting sqref="R4:R41">
    <cfRule type="containsText" dxfId="0" priority="1" operator="containsText" text="!">
      <formula>NOT(ISERROR(SEARCH("!",R4)))</formula>
    </cfRule>
  </conditionalFormatting>
  <pageMargins left="0.7" right="0.7" top="0.75" bottom="0.75" header="0.3" footer="0.3"/>
  <pageSetup paperSize="9" orientation="portrait" horizontalDpi="4294967295" verticalDpi="4294967295"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893AC2-900F-43C4-A84E-C0A129D49738}">
  <dimension ref="A1:M28"/>
  <sheetViews>
    <sheetView workbookViewId="0">
      <pane ySplit="1" topLeftCell="A2" activePane="bottomLeft" state="frozen"/>
      <selection pane="bottomLeft" activeCell="K7" sqref="K7"/>
    </sheetView>
  </sheetViews>
  <sheetFormatPr baseColWidth="10" defaultColWidth="8.83203125" defaultRowHeight="15" x14ac:dyDescent="0.2"/>
  <cols>
    <col min="1" max="1" width="26.5" bestFit="1" customWidth="1"/>
    <col min="2" max="2" width="7.6640625" bestFit="1" customWidth="1"/>
    <col min="3" max="3" width="9.5" bestFit="1" customWidth="1"/>
    <col min="4" max="4" width="9.5" customWidth="1"/>
    <col min="5" max="5" width="22.83203125" customWidth="1"/>
    <col min="6" max="6" width="9.6640625" bestFit="1" customWidth="1"/>
    <col min="7" max="7" width="15.5" bestFit="1" customWidth="1"/>
    <col min="8" max="12" width="12.83203125" bestFit="1" customWidth="1"/>
    <col min="19" max="19" width="11.5" customWidth="1"/>
  </cols>
  <sheetData>
    <row r="1" spans="1:13" x14ac:dyDescent="0.2">
      <c r="A1" s="183" t="s">
        <v>246</v>
      </c>
      <c r="B1" s="183"/>
      <c r="C1" s="183" t="s">
        <v>67</v>
      </c>
      <c r="D1" s="183" t="s">
        <v>66</v>
      </c>
      <c r="E1" s="183" t="s">
        <v>247</v>
      </c>
      <c r="F1" s="183"/>
      <c r="G1" s="203">
        <v>1</v>
      </c>
      <c r="H1" s="203">
        <v>2</v>
      </c>
      <c r="I1" s="203">
        <v>3</v>
      </c>
      <c r="J1" s="203">
        <v>4</v>
      </c>
      <c r="K1" s="203">
        <v>5</v>
      </c>
      <c r="L1" s="203">
        <v>6</v>
      </c>
    </row>
    <row r="2" spans="1:13" x14ac:dyDescent="0.2">
      <c r="A2" s="247" t="s">
        <v>248</v>
      </c>
      <c r="B2" s="204" t="s">
        <v>91</v>
      </c>
      <c r="C2" s="205" t="s">
        <v>249</v>
      </c>
      <c r="D2" s="205" t="s">
        <v>68</v>
      </c>
      <c r="E2" s="206" t="s">
        <v>250</v>
      </c>
      <c r="F2" s="206" t="s">
        <v>159</v>
      </c>
      <c r="G2" s="207" t="str">
        <f t="array" aca="1" ref="G2" ca="1">IFERROR(INDEX(INDIRECT("'"&amp;$E2&amp;"'!D13:D18"),MATCH('all rotns horizontal overview'!G$1,INDIRECT("'"&amp;$E2&amp;"'!$C$13:$C$18"),0)),"")</f>
        <v>18 month fallow</v>
      </c>
      <c r="H2" s="207" t="str">
        <f t="array" aca="1" ref="H2" ca="1">IFERROR(INDEX(INDIRECT("'"&amp;$E2&amp;"'!D13:D18"),MATCH('all rotns horizontal overview'!H$1,INDIRECT("'"&amp;$E2&amp;"'!$C$13:$C$18"),0)),"")</f>
        <v>maize</v>
      </c>
      <c r="I2" s="207" t="str">
        <f t="array" aca="1" ref="I2" ca="1">IFERROR(INDEX(INDIRECT("'"&amp;$E2&amp;"'!D13:D18"),MATCH('all rotns horizontal overview'!I$1,INDIRECT("'"&amp;$E2&amp;"'!$C$13:$C$18"),0)),"")</f>
        <v>spring barley</v>
      </c>
      <c r="J2" s="207" t="str">
        <f t="array" aca="1" ref="J2" ca="1">IFERROR(INDEX(INDIRECT("'"&amp;$E2&amp;"'!D13:D18"),MATCH('all rotns horizontal overview'!J$1,INDIRECT("'"&amp;$E2&amp;"'!$C$13:$C$18"),0)),"")</f>
        <v>winter wheat</v>
      </c>
      <c r="K2" s="207" t="str">
        <f t="array" aca="1" ref="K2" ca="1">IFERROR(INDEX(INDIRECT("'"&amp;$E2&amp;"'!D13:D18"),MATCH('all rotns horizontal overview'!K$1,INDIRECT("'"&amp;$E2&amp;"'!$C$13:$C$18"),0)),"")</f>
        <v>winter OSR</v>
      </c>
      <c r="L2" s="207" t="str">
        <f t="array" aca="1" ref="L2" ca="1">IFERROR(INDEX(INDIRECT("'"&amp;$E2&amp;"'!D13:D18"),MATCH('all rotns horizontal overview'!L$1,INDIRECT("'"&amp;$E2&amp;"'!$C$13:$C$18"),0)),"")</f>
        <v>winter wheat</v>
      </c>
      <c r="M2" s="208" t="s">
        <v>251</v>
      </c>
    </row>
    <row r="3" spans="1:13" x14ac:dyDescent="0.2">
      <c r="A3" s="247" t="s">
        <v>252</v>
      </c>
      <c r="B3" s="204" t="s">
        <v>92</v>
      </c>
      <c r="C3" s="205" t="s">
        <v>74</v>
      </c>
      <c r="D3" s="205" t="s">
        <v>68</v>
      </c>
      <c r="E3" s="206" t="s">
        <v>250</v>
      </c>
      <c r="F3" s="206" t="s">
        <v>159</v>
      </c>
      <c r="G3" s="207" t="str">
        <f t="array" aca="1" ref="G3" ca="1">INDEX(INDIRECT("'"&amp;$E3&amp;"'!$D$23:$D$28"),MATCH('all rotns horizontal overview'!G$1,INDIRECT("'"&amp;$E3&amp;"'!$C$23:$C$28"),0))</f>
        <v>winter wheat</v>
      </c>
      <c r="H3" s="207" t="str">
        <f t="array" aca="1" ref="H3" ca="1">INDEX(INDIRECT("'"&amp;$E3&amp;"'!$D$23:$D$28"),MATCH('all rotns horizontal overview'!H$1,INDIRECT("'"&amp;$E3&amp;"'!$C$23:$C$28"),0))</f>
        <v>spring barley</v>
      </c>
      <c r="I3" s="207" t="str">
        <f t="array" aca="1" ref="I3" ca="1">INDEX(INDIRECT("'"&amp;$E3&amp;"'!$D$23:$D$28"),MATCH('all rotns horizontal overview'!I$1,INDIRECT("'"&amp;$E3&amp;"'!$C$23:$C$28"),0))</f>
        <v>spring beans</v>
      </c>
      <c r="J3" s="207" t="str">
        <f t="array" aca="1" ref="J3" ca="1">INDEX(INDIRECT("'"&amp;$E3&amp;"'!$D$23:$D$28"),MATCH('all rotns horizontal overview'!J$1,INDIRECT("'"&amp;$E3&amp;"'!$C$23:$C$28"),0))</f>
        <v>winter wheat</v>
      </c>
      <c r="K3" s="209" t="str">
        <f t="array" aca="1" ref="K3" ca="1">INDEX(INDIRECT("'"&amp;$E3&amp;"'!$D$23:$D$28"),MATCH('all rotns horizontal overview'!K$1,INDIRECT("'"&amp;$E3&amp;"'!$C$23:$C$28"),0))</f>
        <v>spring barley</v>
      </c>
      <c r="L3" s="209" t="str">
        <f t="array" aca="1" ref="L3" ca="1">INDEX(INDIRECT("'"&amp;$E3&amp;"'!$D$23:$D$28"),MATCH('all rotns horizontal overview'!L$1,INDIRECT("'"&amp;$E3&amp;"'!$C$23:$C$28"),0))</f>
        <v>winter OSR</v>
      </c>
      <c r="M3" s="208" t="s">
        <v>241</v>
      </c>
    </row>
    <row r="4" spans="1:13" x14ac:dyDescent="0.2">
      <c r="A4" s="247" t="s">
        <v>253</v>
      </c>
      <c r="B4" s="204" t="s">
        <v>100</v>
      </c>
      <c r="C4" s="205" t="s">
        <v>249</v>
      </c>
      <c r="D4" s="205" t="s">
        <v>79</v>
      </c>
      <c r="E4" s="206" t="s">
        <v>250</v>
      </c>
      <c r="F4" s="206" t="s">
        <v>159</v>
      </c>
      <c r="G4" s="207" t="str">
        <f t="array" aca="1" ref="G4" ca="1">INDEX(INDIRECT("'"&amp;$E4&amp;"'!$D$33:$D$38"),MATCH('all rotns horizontal overview'!G$1,INDIRECT("'"&amp;$E4&amp;"'!$C$33:$C$38"),0))</f>
        <v>winter wheat</v>
      </c>
      <c r="H4" s="207" t="str">
        <f t="array" aca="1" ref="H4" ca="1">INDEX(INDIRECT("'"&amp;$E4&amp;"'!$D$33:$D$38"),MATCH('all rotns horizontal overview'!H$1,INDIRECT("'"&amp;$E4&amp;"'!$C$33:$C$38"),0))</f>
        <v>spring barley</v>
      </c>
      <c r="I4" s="207" t="str">
        <f t="array" aca="1" ref="I4" ca="1">INDEX(INDIRECT("'"&amp;$E4&amp;"'!$D$33:$D$38"),MATCH('all rotns horizontal overview'!I$1,INDIRECT("'"&amp;$E4&amp;"'!$C$33:$C$38"),0))</f>
        <v>peas</v>
      </c>
      <c r="J4" s="207" t="str">
        <f t="array" aca="1" ref="J4" ca="1">INDEX(INDIRECT("'"&amp;$E4&amp;"'!$D$33:$D$38"),MATCH('all rotns horizontal overview'!J$1,INDIRECT("'"&amp;$E4&amp;"'!$C$33:$C$38"),0))</f>
        <v>winter wheat</v>
      </c>
      <c r="K4" s="207" t="str">
        <f t="array" aca="1" ref="K4" ca="1">INDEX(INDIRECT("'"&amp;$E4&amp;"'!$D$33:$D$38"),MATCH('all rotns horizontal overview'!K$1,INDIRECT("'"&amp;$E4&amp;"'!$C$33:$C$38"),0))</f>
        <v>spring barley</v>
      </c>
      <c r="L4" s="207" t="str">
        <f t="array" aca="1" ref="L4" ca="1">INDEX(INDIRECT("'"&amp;$E4&amp;"'!$D$33:$D$38"),MATCH('all rotns horizontal overview'!L$1,INDIRECT("'"&amp;$E4&amp;"'!$C$33:$C$38"),0))</f>
        <v>winter OSR</v>
      </c>
      <c r="M4" s="208" t="s">
        <v>254</v>
      </c>
    </row>
    <row r="5" spans="1:13" x14ac:dyDescent="0.2">
      <c r="A5" s="247" t="s">
        <v>257</v>
      </c>
      <c r="B5" s="204" t="s">
        <v>93</v>
      </c>
      <c r="C5" s="205" t="s">
        <v>249</v>
      </c>
      <c r="D5" s="205" t="s">
        <v>75</v>
      </c>
      <c r="E5" s="206" t="s">
        <v>250</v>
      </c>
      <c r="F5" s="206" t="s">
        <v>159</v>
      </c>
      <c r="G5" s="207" t="str">
        <f t="array" aca="1" ref="G5" ca="1">INDEX(INDIRECT("'"&amp;$E5&amp;"'!$D$43:$D$48"),MATCH('all rotns horizontal overview'!G$1,INDIRECT("'"&amp;$E5&amp;"'!$C$43:$C$48"),0))</f>
        <v>spring linseed (use spring OSR as a proxy in DSSAT)</v>
      </c>
      <c r="H5" s="207" t="str">
        <f t="array" aca="1" ref="H5" ca="1">INDEX(INDIRECT("'"&amp;$E5&amp;"'!$D$43:$D$48"),MATCH('all rotns horizontal overview'!H$1,INDIRECT("'"&amp;$E5&amp;"'!$C$43:$C$48"),0))</f>
        <v>spring beans</v>
      </c>
      <c r="I5" s="207" t="str">
        <f t="array" aca="1" ref="I5" ca="1">INDEX(INDIRECT("'"&amp;$E5&amp;"'!$D$43:$D$48"),MATCH('all rotns horizontal overview'!I$1,INDIRECT("'"&amp;$E5&amp;"'!$C$43:$C$48"),0))</f>
        <v>winter wheat</v>
      </c>
      <c r="J5" s="207" t="str">
        <f t="array" aca="1" ref="J5" ca="1">INDEX(INDIRECT("'"&amp;$E5&amp;"'!$D$43:$D$48"),MATCH('all rotns horizontal overview'!J$1,INDIRECT("'"&amp;$E5&amp;"'!$C$43:$C$48"),0))</f>
        <v>spring oats</v>
      </c>
      <c r="K5" s="209" t="str">
        <f t="array" aca="1" ref="K5" ca="1">INDEX(INDIRECT("'"&amp;$E5&amp;"'!$D$43:$D$48"),MATCH('all rotns horizontal overview'!K$1,INDIRECT("'"&amp;$E5&amp;"'!$C$43:$C$48"),0))</f>
        <v>winter wheat</v>
      </c>
      <c r="L5" s="207" t="e">
        <f t="array" aca="1" ref="L5" ca="1">INDEX(INDIRECT("'"&amp;$E5&amp;"'!$D$43:$D$48"),MATCH('all rotns horizontal overview'!L$1,INDIRECT("'"&amp;$E5&amp;"'!$C$43:$C$48"),0))</f>
        <v>#N/A</v>
      </c>
      <c r="M5" s="208" t="s">
        <v>258</v>
      </c>
    </row>
    <row r="6" spans="1:13" x14ac:dyDescent="0.2">
      <c r="A6" s="247" t="s">
        <v>259</v>
      </c>
      <c r="B6" s="204" t="s">
        <v>94</v>
      </c>
      <c r="C6" s="205" t="s">
        <v>74</v>
      </c>
      <c r="D6" s="205" t="s">
        <v>75</v>
      </c>
      <c r="E6" s="206" t="s">
        <v>250</v>
      </c>
      <c r="F6" s="206" t="s">
        <v>159</v>
      </c>
      <c r="G6" s="207" t="str">
        <f t="array" aca="1" ref="G6" ca="1">INDEX(INDIRECT("'"&amp;$E6&amp;"'!$D$53:$D$58"),MATCH('all rotns horizontal overview'!G$1,INDIRECT("'"&amp;$E6&amp;"'!$C$53:$C$58"),0))</f>
        <v>spring linseed (use spring OSR as a proxy in DSSAT)</v>
      </c>
      <c r="H6" s="207" t="str">
        <f t="array" aca="1" ref="H6" ca="1">INDEX(INDIRECT("'"&amp;$E6&amp;"'!$D$53:$D$58"),MATCH('all rotns horizontal overview'!H$1,INDIRECT("'"&amp;$E6&amp;"'!$C$53:$C$58"),0))</f>
        <v>peas</v>
      </c>
      <c r="I6" s="207" t="str">
        <f t="array" aca="1" ref="I6" ca="1">INDEX(INDIRECT("'"&amp;$E6&amp;"'!$D$53:$D$58"),MATCH('all rotns horizontal overview'!I$1,INDIRECT("'"&amp;$E6&amp;"'!$C$53:$C$58"),0))</f>
        <v>winter wheat</v>
      </c>
      <c r="J6" s="207" t="str">
        <f t="array" aca="1" ref="J6" ca="1">INDEX(INDIRECT("'"&amp;$E6&amp;"'!$D$53:$D$58"),MATCH('all rotns horizontal overview'!J$1,INDIRECT("'"&amp;$E6&amp;"'!$C$53:$C$58"),0))</f>
        <v>sugar beet</v>
      </c>
      <c r="K6" s="209" t="str">
        <f t="array" aca="1" ref="K6" ca="1">INDEX(INDIRECT("'"&amp;$E6&amp;"'!$D$53:$D$58"),MATCH('all rotns horizontal overview'!K$1,INDIRECT("'"&amp;$E6&amp;"'!$C$53:$C$58"),0))</f>
        <v>spring oats</v>
      </c>
      <c r="L6" s="209" t="str">
        <f t="array" aca="1" ref="L6" ca="1">INDEX(INDIRECT("'"&amp;$E6&amp;"'!$D$53:$D$58"),MATCH('all rotns horizontal overview'!L$1,INDIRECT("'"&amp;$E6&amp;"'!$C$53:$C$58"),0))</f>
        <v>winter wheat</v>
      </c>
      <c r="M6" s="210" t="s">
        <v>260</v>
      </c>
    </row>
    <row r="7" spans="1:13" x14ac:dyDescent="0.2">
      <c r="A7" s="204"/>
      <c r="B7" s="204"/>
      <c r="C7" s="205"/>
      <c r="D7" s="205"/>
      <c r="E7" s="206"/>
      <c r="F7" s="206"/>
      <c r="G7" s="207"/>
      <c r="H7" s="207"/>
      <c r="I7" s="207"/>
      <c r="J7" s="207"/>
      <c r="K7" s="221"/>
      <c r="L7" s="221"/>
      <c r="M7" s="210"/>
    </row>
    <row r="8" spans="1:13" x14ac:dyDescent="0.2">
      <c r="A8" s="247" t="s">
        <v>261</v>
      </c>
      <c r="B8" s="204" t="s">
        <v>104</v>
      </c>
      <c r="C8" s="205" t="s">
        <v>249</v>
      </c>
      <c r="D8" s="205" t="s">
        <v>68</v>
      </c>
      <c r="E8" s="211" t="s">
        <v>262</v>
      </c>
      <c r="F8" s="211" t="s">
        <v>212</v>
      </c>
      <c r="G8" s="207" t="str">
        <f t="array" aca="1" ref="G8" ca="1">INDEX(INDIRECT("'"&amp;$E8&amp;"'!$D$13:$D$18"),MATCH('all rotns horizontal overview'!G$1,INDIRECT("'"&amp;$E8&amp;"'!$C$13:$C$18"),0))</f>
        <v>winter wheat</v>
      </c>
      <c r="H8" s="207" t="str">
        <f t="array" aca="1" ref="H8" ca="1">INDEX(INDIRECT("'"&amp;$E8&amp;"'!$D$13:$D$18"),MATCH('all rotns horizontal overview'!H$1,INDIRECT("'"&amp;$E8&amp;"'!$C$13:$C$18"),0))</f>
        <v>winter barley</v>
      </c>
      <c r="I8" s="207" t="str">
        <f t="array" aca="1" ref="I8" ca="1">INDEX(INDIRECT("'"&amp;$E8&amp;"'!$D$13:$D$18"),MATCH('all rotns horizontal overview'!I$1,INDIRECT("'"&amp;$E8&amp;"'!$C$13:$C$18"),0))</f>
        <v>spring beans</v>
      </c>
      <c r="J8" s="207" t="str">
        <f t="array" aca="1" ref="J8" ca="1">INDEX(INDIRECT("'"&amp;$E8&amp;"'!$D$13:$D$18"),MATCH('all rotns horizontal overview'!J$1,INDIRECT("'"&amp;$E8&amp;"'!$C$13:$C$18"),0))</f>
        <v>winter wheat</v>
      </c>
      <c r="K8" s="207" t="str">
        <f t="array" aca="1" ref="K8" ca="1">INDEX(INDIRECT("'"&amp;$E8&amp;"'!$D$13:$D$18"),MATCH('all rotns horizontal overview'!K$1,INDIRECT("'"&amp;$E8&amp;"'!$C$13:$C$18"),0))</f>
        <v>winter barley</v>
      </c>
      <c r="L8" s="207" t="str">
        <f t="array" aca="1" ref="L8" ca="1">INDEX(INDIRECT("'"&amp;$E8&amp;"'!$D$13:$D$18"),MATCH('all rotns horizontal overview'!L$1,INDIRECT("'"&amp;$E8&amp;"'!$C$13:$C$18"),0))</f>
        <v>spring beans</v>
      </c>
      <c r="M8" t="s">
        <v>263</v>
      </c>
    </row>
    <row r="9" spans="1:13" x14ac:dyDescent="0.2">
      <c r="A9" s="247" t="s">
        <v>264</v>
      </c>
      <c r="B9" s="204" t="s">
        <v>105</v>
      </c>
      <c r="C9" s="205" t="s">
        <v>74</v>
      </c>
      <c r="D9" s="205" t="s">
        <v>68</v>
      </c>
      <c r="E9" s="211" t="s">
        <v>262</v>
      </c>
      <c r="F9" s="211" t="s">
        <v>212</v>
      </c>
      <c r="G9" s="207" t="str">
        <f t="array" aca="1" ref="G9" ca="1">INDEX(INDIRECT("'"&amp;$E9&amp;"'!$D$23:$D$28"),MATCH('all rotns horizontal overview'!G$1,INDIRECT("'"&amp;$E9&amp;"'!$C$23:$C$28"),0))</f>
        <v>winter wheat</v>
      </c>
      <c r="H9" s="207" t="str">
        <f t="array" aca="1" ref="H9" ca="1">INDEX(INDIRECT("'"&amp;$E9&amp;"'!$D$23:$D$28"),MATCH('all rotns horizontal overview'!H$1,INDIRECT("'"&amp;$E9&amp;"'!$C$23:$C$28"),0))</f>
        <v>winter barley</v>
      </c>
      <c r="I9" s="207" t="str">
        <f t="array" aca="1" ref="I9" ca="1">INDEX(INDIRECT("'"&amp;$E9&amp;"'!$D$23:$D$28"),MATCH('all rotns horizontal overview'!I$1,INDIRECT("'"&amp;$E9&amp;"'!$C$23:$C$28"),0))</f>
        <v>peas</v>
      </c>
      <c r="J9" s="207" t="str">
        <f t="array" aca="1" ref="J9" ca="1">INDEX(INDIRECT("'"&amp;$E9&amp;"'!$D$23:$D$28"),MATCH('all rotns horizontal overview'!J$1,INDIRECT("'"&amp;$E9&amp;"'!$C$23:$C$28"),0))</f>
        <v>winter wheat</v>
      </c>
      <c r="K9" s="207" t="str">
        <f t="array" aca="1" ref="K9" ca="1">INDEX(INDIRECT("'"&amp;$E9&amp;"'!$D$23:$D$28"),MATCH('all rotns horizontal overview'!K$1,INDIRECT("'"&amp;$E9&amp;"'!$C$23:$C$28"),0))</f>
        <v>winter barley</v>
      </c>
      <c r="L9" s="207" t="str">
        <f t="array" aca="1" ref="L9" ca="1">INDEX(INDIRECT("'"&amp;$E9&amp;"'!$D$23:$D$28"),MATCH('all rotns horizontal overview'!L$1,INDIRECT("'"&amp;$E9&amp;"'!$C$23:$C$28"),0))</f>
        <v>peas</v>
      </c>
      <c r="M9" s="210" t="s">
        <v>241</v>
      </c>
    </row>
    <row r="10" spans="1:13" x14ac:dyDescent="0.2">
      <c r="A10" s="247" t="s">
        <v>265</v>
      </c>
      <c r="B10" s="204" t="s">
        <v>108</v>
      </c>
      <c r="C10" s="205" t="s">
        <v>249</v>
      </c>
      <c r="D10" s="205" t="s">
        <v>79</v>
      </c>
      <c r="E10" s="211" t="s">
        <v>262</v>
      </c>
      <c r="F10" s="211" t="s">
        <v>212</v>
      </c>
      <c r="G10" s="207" t="str">
        <f t="array" aca="1" ref="G10" ca="1">INDEX(INDIRECT("'"&amp;$E10&amp;"'!$D$33:$D$38"),MATCH('all rotns horizontal overview'!G$1,INDIRECT("'"&amp;$E10&amp;"'!$C$33:$C$38"),0))</f>
        <v>winter wheat</v>
      </c>
      <c r="H10" s="207" t="str">
        <f t="array" aca="1" ref="H10" ca="1">INDEX(INDIRECT("'"&amp;$E10&amp;"'!$D$33:$D$38"),MATCH('all rotns horizontal overview'!H$1,INDIRECT("'"&amp;$E10&amp;"'!$C$33:$C$38"),0))</f>
        <v>spring barley</v>
      </c>
      <c r="I10" s="207" t="str">
        <f t="array" aca="1" ref="I10" ca="1">INDEX(INDIRECT("'"&amp;$E10&amp;"'!$D$33:$D$38"),MATCH('all rotns horizontal overview'!I$1,INDIRECT("'"&amp;$E10&amp;"'!$C$33:$C$38"),0))</f>
        <v>winter OSR</v>
      </c>
      <c r="J10" s="207" t="str">
        <f t="array" aca="1" ref="J10" ca="1">INDEX(INDIRECT("'"&amp;$E10&amp;"'!$D$33:$D$38"),MATCH('all rotns horizontal overview'!J$1,INDIRECT("'"&amp;$E10&amp;"'!$C$33:$C$38"),0))</f>
        <v>winter wheat</v>
      </c>
      <c r="K10" s="207" t="str">
        <f t="array" aca="1" ref="K10" ca="1">INDEX(INDIRECT("'"&amp;$E10&amp;"'!$D$33:$D$38"),MATCH('all rotns horizontal overview'!K$1,INDIRECT("'"&amp;$E10&amp;"'!$C$33:$C$38"),0))</f>
        <v>spring barley</v>
      </c>
      <c r="L10" s="207" t="e">
        <f t="array" aca="1" ref="L10" ca="1">INDEX(INDIRECT("'"&amp;$E10&amp;"'!$D$33:$D$38"),MATCH('all rotns horizontal overview'!L$1,INDIRECT("'"&amp;$E10&amp;"'!$C$33:$C$38"),0))</f>
        <v>#N/A</v>
      </c>
      <c r="M10" s="210" t="s">
        <v>266</v>
      </c>
    </row>
    <row r="11" spans="1:13" x14ac:dyDescent="0.2">
      <c r="A11" s="247" t="s">
        <v>267</v>
      </c>
      <c r="B11" s="204" t="s">
        <v>109</v>
      </c>
      <c r="C11" s="205" t="s">
        <v>74</v>
      </c>
      <c r="D11" s="205" t="s">
        <v>79</v>
      </c>
      <c r="E11" s="211" t="s">
        <v>262</v>
      </c>
      <c r="F11" s="211" t="s">
        <v>212</v>
      </c>
      <c r="G11" s="207" t="str">
        <f t="array" aca="1" ref="G11" ca="1">INDEX(INDIRECT("'"&amp;$E11&amp;"'!$D$43:$D$48"),MATCH('all rotns horizontal overview'!G$1,INDIRECT("'"&amp;$E11&amp;"'!$C$43:$C$48"),0))</f>
        <v>winter wheat</v>
      </c>
      <c r="H11" s="207" t="str">
        <f t="array" aca="1" ref="H11" ca="1">INDEX(INDIRECT("'"&amp;$E11&amp;"'!$D$43:$D$48"),MATCH('all rotns horizontal overview'!H$1,INDIRECT("'"&amp;$E11&amp;"'!$C$43:$C$48"),0))</f>
        <v>spring beans</v>
      </c>
      <c r="I11" s="207" t="str">
        <f t="array" aca="1" ref="I11" ca="1">INDEX(INDIRECT("'"&amp;$E11&amp;"'!$D$43:$D$48"),MATCH('all rotns horizontal overview'!I$1,INDIRECT("'"&amp;$E11&amp;"'!$C$43:$C$48"),0))</f>
        <v>winter wheat</v>
      </c>
      <c r="J11" s="207" t="str">
        <f t="array" aca="1" ref="J11" ca="1">INDEX(INDIRECT("'"&amp;$E11&amp;"'!$D$43:$D$48"),MATCH('all rotns horizontal overview'!J$1,INDIRECT("'"&amp;$E11&amp;"'!$C$43:$C$48"),0))</f>
        <v>winter barley</v>
      </c>
      <c r="K11" s="207" t="str">
        <f t="array" aca="1" ref="K11" ca="1">INDEX(INDIRECT("'"&amp;$E11&amp;"'!$D$43:$D$48"),MATCH('all rotns horizontal overview'!K$1,INDIRECT("'"&amp;$E11&amp;"'!$C$43:$C$48"),0))</f>
        <v>winter OSR</v>
      </c>
      <c r="L11" s="207" t="str">
        <f t="array" aca="1" ref="L11" ca="1">INDEX(INDIRECT("'"&amp;$E11&amp;"'!$D$43:$D$48"),MATCH('all rotns horizontal overview'!L$1,INDIRECT("'"&amp;$E11&amp;"'!$C$43:$C$48"),0))</f>
        <v>winter wheat</v>
      </c>
      <c r="M11" s="210" t="s">
        <v>241</v>
      </c>
    </row>
    <row r="12" spans="1:13" x14ac:dyDescent="0.2">
      <c r="A12" s="247" t="s">
        <v>268</v>
      </c>
      <c r="B12" s="204" t="s">
        <v>106</v>
      </c>
      <c r="C12" s="205" t="s">
        <v>249</v>
      </c>
      <c r="D12" s="205" t="s">
        <v>75</v>
      </c>
      <c r="E12" s="211" t="s">
        <v>262</v>
      </c>
      <c r="F12" s="211" t="s">
        <v>212</v>
      </c>
      <c r="G12" s="207" t="str">
        <f t="array" aca="1" ref="G12" ca="1">IFERROR(INDEX(INDIRECT("'"&amp;$E12&amp;"'!$D$53:$D$58"),MATCH('all rotns horizontal overview'!G$1,INDIRECT("'"&amp;$E12&amp;"'!$C$53:$C$58"),0)),"")</f>
        <v>winter wheat</v>
      </c>
      <c r="H12" s="207" t="str">
        <f t="array" aca="1" ref="H12" ca="1">IFERROR(INDEX(INDIRECT("'"&amp;$E12&amp;"'!$D$53:$D$58"),MATCH('all rotns horizontal overview'!H$1,INDIRECT("'"&amp;$E12&amp;"'!$C$53:$C$58"),0)),"")</f>
        <v>peas</v>
      </c>
      <c r="I12" s="207" t="str">
        <f t="array" aca="1" ref="I12" ca="1">IFERROR(INDEX(INDIRECT("'"&amp;$E12&amp;"'!$D$53:$D$58"),MATCH('all rotns horizontal overview'!I$1,INDIRECT("'"&amp;$E12&amp;"'!$C$53:$C$58"),0)),"")</f>
        <v>winter wheat</v>
      </c>
      <c r="J12" s="207" t="str">
        <f t="array" aca="1" ref="J12" ca="1">IFERROR(INDEX(INDIRECT("'"&amp;$E12&amp;"'!$D$53:$D$58"),MATCH('all rotns horizontal overview'!J$1,INDIRECT("'"&amp;$E12&amp;"'!$C$53:$C$58"),0)),"")</f>
        <v>winter barley</v>
      </c>
      <c r="K12" s="207" t="str">
        <f t="array" aca="1" ref="K12" ca="1">IFERROR(INDEX(INDIRECT("'"&amp;$E12&amp;"'!$D$53:$D$58"),MATCH('all rotns horizontal overview'!K$1,INDIRECT("'"&amp;$E12&amp;"'!$C$53:$C$58"),0)),"")</f>
        <v>winter OSR</v>
      </c>
      <c r="L12" s="207" t="str">
        <f t="array" aca="1" ref="L12" ca="1">IFERROR(INDEX(INDIRECT("'"&amp;$E12&amp;"'!$D$53:$D$58"),MATCH('all rotns horizontal overview'!L$1,INDIRECT("'"&amp;$E12&amp;"'!$C$53:$C$58"),0)),"")</f>
        <v>winter wheat</v>
      </c>
      <c r="M12" s="210" t="s">
        <v>269</v>
      </c>
    </row>
    <row r="13" spans="1:13" x14ac:dyDescent="0.2">
      <c r="A13" s="247" t="s">
        <v>268</v>
      </c>
      <c r="B13" s="204" t="s">
        <v>107</v>
      </c>
      <c r="C13" s="205" t="s">
        <v>255</v>
      </c>
      <c r="D13" s="205" t="s">
        <v>75</v>
      </c>
      <c r="E13" s="211" t="s">
        <v>262</v>
      </c>
      <c r="F13" s="211" t="s">
        <v>212</v>
      </c>
      <c r="G13" s="207" t="str">
        <f t="array" aca="1" ref="G13" ca="1">IFERROR(INDEX(INDIRECT("'"&amp;$E13&amp;"'!$D$53:$D$58"),MATCH('all rotns horizontal overview'!G$1,INDIRECT("'"&amp;$E13&amp;"'!$C$53:$C$58"),0)),"")</f>
        <v>winter wheat</v>
      </c>
      <c r="H13" s="207" t="str">
        <f t="array" aca="1" ref="H13" ca="1">IFERROR(INDEX(INDIRECT("'"&amp;$E13&amp;"'!$D$53:$D$58"),MATCH('all rotns horizontal overview'!H$1,INDIRECT("'"&amp;$E13&amp;"'!$C$53:$C$58"),0)),"")</f>
        <v>peas</v>
      </c>
      <c r="I13" s="207" t="str">
        <f t="array" aca="1" ref="I13" ca="1">IFERROR(INDEX(INDIRECT("'"&amp;$E13&amp;"'!$D$53:$D$58"),MATCH('all rotns horizontal overview'!I$1,INDIRECT("'"&amp;$E13&amp;"'!$C$53:$C$58"),0)),"")</f>
        <v>winter wheat</v>
      </c>
      <c r="J13" s="207" t="str">
        <f t="array" aca="1" ref="J13" ca="1">IFERROR(INDEX(INDIRECT("'"&amp;$E13&amp;"'!$D$53:$D$58"),MATCH('all rotns horizontal overview'!J$1,INDIRECT("'"&amp;$E13&amp;"'!$C$53:$C$58"),0)),"")</f>
        <v>winter barley</v>
      </c>
      <c r="K13" s="207" t="str">
        <f t="array" aca="1" ref="K13" ca="1">IFERROR(INDEX(INDIRECT("'"&amp;$E13&amp;"'!$D$53:$D$58"),MATCH('all rotns horizontal overview'!K$1,INDIRECT("'"&amp;$E13&amp;"'!$C$53:$C$58"),0)),"")</f>
        <v>winter OSR</v>
      </c>
      <c r="L13" s="207" t="str">
        <f t="array" aca="1" ref="L13" ca="1">IFERROR(INDEX(INDIRECT("'"&amp;$E13&amp;"'!$D$53:$D$58"),MATCH('all rotns horizontal overview'!L$1,INDIRECT("'"&amp;$E13&amp;"'!$C$53:$C$58"),0)),"")</f>
        <v>winter wheat</v>
      </c>
      <c r="M13" s="210" t="s">
        <v>256</v>
      </c>
    </row>
    <row r="14" spans="1:13" x14ac:dyDescent="0.2">
      <c r="A14" s="204"/>
      <c r="B14" s="204"/>
      <c r="C14" s="205"/>
      <c r="D14" s="205"/>
      <c r="E14" s="211"/>
      <c r="F14" s="211"/>
      <c r="G14" s="207"/>
      <c r="H14" s="207"/>
      <c r="I14" s="207"/>
      <c r="J14" s="207"/>
      <c r="K14" s="207"/>
      <c r="L14" s="207"/>
      <c r="M14" s="210"/>
    </row>
    <row r="15" spans="1:13" x14ac:dyDescent="0.2">
      <c r="A15" s="247" t="s">
        <v>270</v>
      </c>
      <c r="B15" s="204" t="s">
        <v>222</v>
      </c>
      <c r="C15" s="205" t="s">
        <v>249</v>
      </c>
      <c r="D15" s="205" t="s">
        <v>68</v>
      </c>
      <c r="E15" s="212" t="s">
        <v>271</v>
      </c>
      <c r="F15" s="212" t="s">
        <v>233</v>
      </c>
      <c r="G15" s="207" t="str">
        <f t="array" aca="1" ref="G15" ca="1">INDEX(INDIRECT("'"&amp;$E15&amp;"'!$D$13:$D$18"),MATCH('all rotns horizontal overview'!G$1,INDIRECT("'"&amp;$E15&amp;"'!$C$13:$C$18"),0))</f>
        <v>winter wheat</v>
      </c>
      <c r="H15" s="207" t="str">
        <f t="array" aca="1" ref="H15" ca="1">INDEX(INDIRECT("'"&amp;$E15&amp;"'!$D$13:$D$18"),MATCH('all rotns horizontal overview'!H$1,INDIRECT("'"&amp;$E15&amp;"'!$C$13:$C$18"),0))</f>
        <v>winter barley</v>
      </c>
      <c r="I15" s="207" t="str">
        <f t="array" aca="1" ref="I15" ca="1">INDEX(INDIRECT("'"&amp;$E15&amp;"'!$D$13:$D$18"),MATCH('all rotns horizontal overview'!I$1,INDIRECT("'"&amp;$E15&amp;"'!$C$13:$C$18"),0))</f>
        <v>winter OSR</v>
      </c>
      <c r="J15" s="207" t="str">
        <f t="array" aca="1" ref="J15" ca="1">INDEX(INDIRECT("'"&amp;$E15&amp;"'!$D$13:$D$18"),MATCH('all rotns horizontal overview'!J$1,INDIRECT("'"&amp;$E15&amp;"'!$C$13:$C$18"),0))</f>
        <v>winter wheat</v>
      </c>
      <c r="K15" s="207" t="str">
        <f t="array" aca="1" ref="K15" ca="1">INDEX(INDIRECT("'"&amp;$E15&amp;"'!$D$13:$D$18"),MATCH('all rotns horizontal overview'!K$1,INDIRECT("'"&amp;$E15&amp;"'!$C$13:$C$18"),0))</f>
        <v>spring beans</v>
      </c>
      <c r="L15" s="207" t="e">
        <f t="array" aca="1" ref="L15" ca="1">INDEX(INDIRECT("'"&amp;$E15&amp;"'!$D$13:$D$18"),MATCH('all rotns horizontal overview'!L$1,INDIRECT("'"&amp;$E15&amp;"'!$C$13:$C$18"),0))</f>
        <v>#N/A</v>
      </c>
      <c r="M15" s="208" t="s">
        <v>272</v>
      </c>
    </row>
    <row r="16" spans="1:13" x14ac:dyDescent="0.2">
      <c r="A16" s="247" t="s">
        <v>270</v>
      </c>
      <c r="B16" s="204" t="s">
        <v>223</v>
      </c>
      <c r="C16" s="205" t="s">
        <v>255</v>
      </c>
      <c r="D16" s="205" t="s">
        <v>68</v>
      </c>
      <c r="E16" s="212" t="s">
        <v>271</v>
      </c>
      <c r="F16" s="212" t="s">
        <v>233</v>
      </c>
      <c r="G16" s="207" t="str">
        <f t="array" aca="1" ref="G16" ca="1">INDEX(INDIRECT("'"&amp;$E16&amp;"'!$D$13:$D$18"),MATCH('all rotns horizontal overview'!G$1,INDIRECT("'"&amp;$E16&amp;"'!$C$13:$C$18"),0))</f>
        <v>winter wheat</v>
      </c>
      <c r="H16" s="207" t="str">
        <f t="array" aca="1" ref="H16" ca="1">INDEX(INDIRECT("'"&amp;$E16&amp;"'!$D$13:$D$18"),MATCH('all rotns horizontal overview'!H$1,INDIRECT("'"&amp;$E16&amp;"'!$C$13:$C$18"),0))</f>
        <v>winter barley</v>
      </c>
      <c r="I16" s="207" t="str">
        <f t="array" aca="1" ref="I16" ca="1">INDEX(INDIRECT("'"&amp;$E16&amp;"'!$D$13:$D$18"),MATCH('all rotns horizontal overview'!I$1,INDIRECT("'"&amp;$E16&amp;"'!$C$13:$C$18"),0))</f>
        <v>winter OSR</v>
      </c>
      <c r="J16" s="207" t="str">
        <f t="array" aca="1" ref="J16" ca="1">INDEX(INDIRECT("'"&amp;$E16&amp;"'!$D$13:$D$18"),MATCH('all rotns horizontal overview'!J$1,INDIRECT("'"&amp;$E16&amp;"'!$C$13:$C$18"),0))</f>
        <v>winter wheat</v>
      </c>
      <c r="K16" s="207" t="str">
        <f t="array" aca="1" ref="K16" ca="1">INDEX(INDIRECT("'"&amp;$E16&amp;"'!$D$13:$D$18"),MATCH('all rotns horizontal overview'!K$1,INDIRECT("'"&amp;$E16&amp;"'!$C$13:$C$18"),0))</f>
        <v>spring beans</v>
      </c>
      <c r="L16" s="207" t="s">
        <v>72</v>
      </c>
      <c r="M16" s="208" t="s">
        <v>256</v>
      </c>
    </row>
    <row r="17" spans="1:13" x14ac:dyDescent="0.2">
      <c r="A17" s="247" t="s">
        <v>273</v>
      </c>
      <c r="B17" s="204" t="s">
        <v>224</v>
      </c>
      <c r="C17" s="205" t="s">
        <v>69</v>
      </c>
      <c r="D17" s="205" t="s">
        <v>79</v>
      </c>
      <c r="E17" s="212" t="s">
        <v>271</v>
      </c>
      <c r="F17" s="212" t="s">
        <v>233</v>
      </c>
      <c r="G17" s="207" t="str">
        <f t="array" aca="1" ref="G17" ca="1">IFERROR(INDEX(INDIRECT("'"&amp;$E17&amp;"'!$D$23:$D$28"),MATCH('all rotns horizontal overview'!G$1,INDIRECT("'"&amp;$E17&amp;"'!$C$23:$C$28"),0)),"")</f>
        <v>winter wheat</v>
      </c>
      <c r="H17" s="207" t="str">
        <f t="array" aca="1" ref="H17" ca="1">IFERROR(INDEX(INDIRECT("'"&amp;$E17&amp;"'!$D$23:$D$28"),MATCH('all rotns horizontal overview'!H$1,INDIRECT("'"&amp;$E17&amp;"'!$C$23:$C$28"),0)),"")</f>
        <v>winter barley</v>
      </c>
      <c r="I17" s="207" t="str">
        <f t="array" aca="1" ref="I17" ca="1">IFERROR(INDEX(INDIRECT("'"&amp;$E17&amp;"'!$D$23:$D$28"),MATCH('all rotns horizontal overview'!I$1,INDIRECT("'"&amp;$E17&amp;"'!$C$23:$C$28"),0)),"")</f>
        <v>winter OSR</v>
      </c>
      <c r="J17" s="207" t="str">
        <f t="array" aca="1" ref="J17" ca="1">IFERROR(INDEX(INDIRECT("'"&amp;$E17&amp;"'!$D$23:$D$28"),MATCH('all rotns horizontal overview'!J$1,INDIRECT("'"&amp;$E17&amp;"'!$C$23:$C$28"),0)),"")</f>
        <v>winter wheat</v>
      </c>
      <c r="K17" s="207" t="str">
        <f t="array" aca="1" ref="K17" ca="1">IFERROR(INDEX(INDIRECT("'"&amp;$E17&amp;"'!$D$23:$D$28"),MATCH('all rotns horizontal overview'!K$1,INDIRECT("'"&amp;$E17&amp;"'!$C$23:$C$28"),0)),"")</f>
        <v>peas</v>
      </c>
      <c r="L17" s="207" t="str">
        <f t="array" aca="1" ref="L17" ca="1">IFERROR(INDEX(INDIRECT("'"&amp;$E17&amp;"'!$D$23:$D$28"),MATCH('all rotns horizontal overview'!L$1,INDIRECT("'"&amp;$E17&amp;"'!$C$23:$C$28"),0)),"")</f>
        <v/>
      </c>
      <c r="M17" s="210" t="s">
        <v>274</v>
      </c>
    </row>
    <row r="18" spans="1:13" x14ac:dyDescent="0.2">
      <c r="A18" s="247" t="s">
        <v>275</v>
      </c>
      <c r="B18" s="204" t="s">
        <v>225</v>
      </c>
      <c r="C18" s="205" t="s">
        <v>74</v>
      </c>
      <c r="D18" s="205" t="s">
        <v>79</v>
      </c>
      <c r="E18" s="212" t="s">
        <v>271</v>
      </c>
      <c r="F18" s="212" t="s">
        <v>233</v>
      </c>
      <c r="G18" s="207" t="str">
        <f t="array" aca="1" ref="G18" ca="1">IFERROR(INDEX(INDIRECT("'"&amp;$E18&amp;"'!$D$33:$D$38"),MATCH('all rotns horizontal overview'!G$1,INDIRECT("'"&amp;$E18&amp;"'!$C$33:$C$38"),0)),"")</f>
        <v>winter wheat</v>
      </c>
      <c r="H18" s="207" t="str">
        <f t="array" aca="1" ref="H18" ca="1">IFERROR(INDEX(INDIRECT("'"&amp;$E18&amp;"'!$D$33:$D$38"),MATCH('all rotns horizontal overview'!H$1,INDIRECT("'"&amp;$E18&amp;"'!$C$33:$C$38"),0)),"")</f>
        <v>winter barley</v>
      </c>
      <c r="I18" s="207" t="str">
        <f t="array" aca="1" ref="I18" ca="1">IFERROR(INDEX(INDIRECT("'"&amp;$E18&amp;"'!$D$33:$D$38"),MATCH('all rotns horizontal overview'!I$1,INDIRECT("'"&amp;$E18&amp;"'!$C$33:$C$38"),0)),"")</f>
        <v>winter OSR</v>
      </c>
      <c r="J18" s="207" t="str">
        <f t="array" aca="1" ref="J18" ca="1">IFERROR(INDEX(INDIRECT("'"&amp;$E18&amp;"'!$D$33:$D$38"),MATCH('all rotns horizontal overview'!J$1,INDIRECT("'"&amp;$E18&amp;"'!$C$33:$C$38"),0)),"")</f>
        <v>winter wheat</v>
      </c>
      <c r="K18" s="207" t="str">
        <f t="array" aca="1" ref="K18" ca="1">IFERROR(INDEX(INDIRECT("'"&amp;$E18&amp;"'!$D$33:$D$38"),MATCH('all rotns horizontal overview'!K$1,INDIRECT("'"&amp;$E18&amp;"'!$C$33:$C$38"),0)),"")</f>
        <v>spring beans</v>
      </c>
      <c r="L18" s="207" t="str">
        <f t="array" aca="1" ref="L18" ca="1">IFERROR(INDEX(INDIRECT("'"&amp;$E18&amp;"'!$D$33:$D$38"),MATCH('all rotns horizontal overview'!L$1,INDIRECT("'"&amp;$E18&amp;"'!$C$33:$C$38"),0)),"")</f>
        <v/>
      </c>
      <c r="M18" s="210" t="s">
        <v>274</v>
      </c>
    </row>
    <row r="19" spans="1:13" x14ac:dyDescent="0.2">
      <c r="A19" s="247" t="s">
        <v>276</v>
      </c>
      <c r="B19" s="204" t="s">
        <v>226</v>
      </c>
      <c r="C19" s="205" t="s">
        <v>69</v>
      </c>
      <c r="D19" s="205" t="s">
        <v>75</v>
      </c>
      <c r="E19" s="212" t="s">
        <v>271</v>
      </c>
      <c r="F19" s="212" t="s">
        <v>233</v>
      </c>
      <c r="G19" s="207" t="str">
        <f t="array" aca="1" ref="G19" ca="1">IFERROR(INDEX(INDIRECT("'"&amp;$E19&amp;"'!$D$43:$D$48"),MATCH('all rotns horizontal overview'!G$1,INDIRECT("'"&amp;$E19&amp;"'!$C$43:$C$48"),0)),"")</f>
        <v>winter wheat</v>
      </c>
      <c r="H19" s="207" t="str">
        <f t="array" aca="1" ref="H19" ca="1">IFERROR(INDEX(INDIRECT("'"&amp;$E19&amp;"'!$D$43:$D$48"),MATCH('all rotns horizontal overview'!H$1,INDIRECT("'"&amp;$E19&amp;"'!$C$43:$C$48"),0)),"")</f>
        <v>winter barley</v>
      </c>
      <c r="I19" s="207" t="str">
        <f t="array" aca="1" ref="I19" ca="1">IFERROR(INDEX(INDIRECT("'"&amp;$E19&amp;"'!$D$43:$D$48"),MATCH('all rotns horizontal overview'!I$1,INDIRECT("'"&amp;$E19&amp;"'!$C$43:$C$48"),0)),"")</f>
        <v>winter OSR</v>
      </c>
      <c r="J19" s="207" t="str">
        <f t="array" aca="1" ref="J19" ca="1">IFERROR(INDEX(INDIRECT("'"&amp;$E19&amp;"'!$D$43:$D$48"),MATCH('all rotns horizontal overview'!J$1,INDIRECT("'"&amp;$E19&amp;"'!$C$43:$C$48"),0)),"")</f>
        <v>winter wheat</v>
      </c>
      <c r="K19" s="207" t="str">
        <f t="array" aca="1" ref="K19" ca="1">IFERROR(INDEX(INDIRECT("'"&amp;$E19&amp;"'!$D$43:$D$48"),MATCH('all rotns horizontal overview'!K$1,INDIRECT("'"&amp;$E19&amp;"'!$C$43:$C$48"),0)),"")</f>
        <v>peas</v>
      </c>
      <c r="L19" s="207" t="str">
        <f t="array" aca="1" ref="L19" ca="1">IFERROR(INDEX(INDIRECT("'"&amp;$E19&amp;"'!$D$43:$D$48"),MATCH('all rotns horizontal overview'!L$1,INDIRECT("'"&amp;$E19&amp;"'!$C$43:$C$48"),0)),"")</f>
        <v/>
      </c>
      <c r="M19" s="208" t="s">
        <v>277</v>
      </c>
    </row>
    <row r="20" spans="1:13" x14ac:dyDescent="0.2">
      <c r="A20" s="247" t="s">
        <v>278</v>
      </c>
      <c r="B20" s="204" t="s">
        <v>231</v>
      </c>
      <c r="C20" s="205" t="s">
        <v>74</v>
      </c>
      <c r="D20" s="205" t="s">
        <v>75</v>
      </c>
      <c r="E20" s="212" t="s">
        <v>271</v>
      </c>
      <c r="F20" s="212" t="s">
        <v>233</v>
      </c>
      <c r="G20" s="207" t="str">
        <f t="array" aca="1" ref="G20" ca="1">IFERROR(INDEX(INDIRECT("'"&amp;$E20&amp;"'!$D$53:$D$58"),MATCH('all rotns horizontal overview'!G$1,INDIRECT("'"&amp;$E20&amp;"'!$C$53:$C$58"),0)),"")</f>
        <v>winter wheat</v>
      </c>
      <c r="H20" s="207" t="str">
        <f t="array" aca="1" ref="H20" ca="1">IFERROR(INDEX(INDIRECT("'"&amp;$E20&amp;"'!$D$53:$D$58"),MATCH('all rotns horizontal overview'!H$1,INDIRECT("'"&amp;$E20&amp;"'!$C$53:$C$58"),0)),"")</f>
        <v>winter OSR</v>
      </c>
      <c r="I20" s="207" t="str">
        <f t="array" aca="1" ref="I20" ca="1">IFERROR(INDEX(INDIRECT("'"&amp;$E20&amp;"'!$D$53:$D$58"),MATCH('all rotns horizontal overview'!I$1,INDIRECT("'"&amp;$E20&amp;"'!$C$53:$C$58"),0)),"")</f>
        <v>winter wheat</v>
      </c>
      <c r="J20" s="207" t="str">
        <f t="array" aca="1" ref="J20" ca="1">IFERROR(INDEX(INDIRECT("'"&amp;$E20&amp;"'!$D$53:$D$58"),MATCH('all rotns horizontal overview'!J$1,INDIRECT("'"&amp;$E20&amp;"'!$C$53:$C$58"),0)),"")</f>
        <v>winter wheat</v>
      </c>
      <c r="K20" s="207" t="str">
        <f t="array" aca="1" ref="K20" ca="1">IFERROR(INDEX(INDIRECT("'"&amp;$E20&amp;"'!$D$53:$D$58"),MATCH('all rotns horizontal overview'!K$1,INDIRECT("'"&amp;$E20&amp;"'!$C$53:$C$58"),0)),"")</f>
        <v>winter OSR</v>
      </c>
      <c r="L20" s="207" t="str">
        <f t="array" aca="1" ref="L20" ca="1">IFERROR(INDEX(INDIRECT("'"&amp;$E20&amp;"'!$D$53:$D$58"),MATCH('all rotns horizontal overview'!L$1,INDIRECT("'"&amp;$E20&amp;"'!$C$53:$C$58"),0)),"")</f>
        <v>winter wheat</v>
      </c>
      <c r="M20" s="208" t="s">
        <v>277</v>
      </c>
    </row>
    <row r="21" spans="1:13" x14ac:dyDescent="0.2">
      <c r="A21" s="204"/>
      <c r="B21" s="204"/>
      <c r="C21" s="205"/>
      <c r="D21" s="205"/>
      <c r="E21" s="212"/>
      <c r="F21" s="212"/>
      <c r="G21" s="207"/>
      <c r="H21" s="207"/>
      <c r="I21" s="207"/>
      <c r="J21" s="207"/>
      <c r="K21" s="207"/>
      <c r="L21" s="207"/>
      <c r="M21" s="208"/>
    </row>
    <row r="22" spans="1:13" x14ac:dyDescent="0.2">
      <c r="A22" s="213" t="s">
        <v>279</v>
      </c>
      <c r="B22" s="213"/>
      <c r="C22" s="205" t="s">
        <v>255</v>
      </c>
      <c r="D22" s="205"/>
      <c r="E22" s="213" t="s">
        <v>280</v>
      </c>
      <c r="F22" s="213"/>
      <c r="G22" s="214" t="s">
        <v>72</v>
      </c>
      <c r="H22" s="214" t="s">
        <v>72</v>
      </c>
      <c r="I22" s="214" t="s">
        <v>77</v>
      </c>
      <c r="J22" s="214" t="s">
        <v>72</v>
      </c>
      <c r="K22" s="214" t="s">
        <v>72</v>
      </c>
      <c r="L22" s="214" t="s">
        <v>77</v>
      </c>
      <c r="M22" s="210" t="s">
        <v>281</v>
      </c>
    </row>
    <row r="23" spans="1:13" x14ac:dyDescent="0.2">
      <c r="A23" s="215" t="s">
        <v>282</v>
      </c>
      <c r="B23" s="215"/>
      <c r="C23" s="216"/>
      <c r="D23" s="216"/>
      <c r="E23" s="215" t="s">
        <v>280</v>
      </c>
      <c r="F23" s="215"/>
      <c r="G23" s="217" t="s">
        <v>72</v>
      </c>
      <c r="H23" s="217" t="s">
        <v>77</v>
      </c>
      <c r="I23" s="217" t="s">
        <v>72</v>
      </c>
      <c r="J23" s="217" t="s">
        <v>283</v>
      </c>
      <c r="K23" s="217" t="s">
        <v>72</v>
      </c>
      <c r="L23" s="217" t="s">
        <v>77</v>
      </c>
      <c r="M23" s="210"/>
    </row>
    <row r="24" spans="1:13" x14ac:dyDescent="0.2">
      <c r="A24" t="s">
        <v>284</v>
      </c>
      <c r="C24" s="205"/>
      <c r="D24" s="205"/>
      <c r="E24" s="210" t="s">
        <v>280</v>
      </c>
      <c r="F24" s="210"/>
      <c r="G24" s="8" t="s">
        <v>72</v>
      </c>
      <c r="H24" s="8" t="s">
        <v>72</v>
      </c>
      <c r="I24" s="8" t="s">
        <v>72</v>
      </c>
      <c r="J24" s="8" t="s">
        <v>72</v>
      </c>
      <c r="K24" s="8" t="s">
        <v>72</v>
      </c>
      <c r="L24" s="8" t="s">
        <v>72</v>
      </c>
      <c r="M24" s="210"/>
    </row>
    <row r="25" spans="1:13" x14ac:dyDescent="0.2">
      <c r="A25" s="218" t="s">
        <v>285</v>
      </c>
      <c r="B25" s="218"/>
      <c r="C25" s="205"/>
      <c r="D25" s="205"/>
      <c r="E25" s="218" t="s">
        <v>286</v>
      </c>
      <c r="F25" s="218"/>
      <c r="G25" s="219" t="s">
        <v>27</v>
      </c>
      <c r="H25" s="219" t="s">
        <v>76</v>
      </c>
      <c r="I25" s="219" t="s">
        <v>70</v>
      </c>
      <c r="J25" s="219" t="s">
        <v>71</v>
      </c>
      <c r="K25" s="219" t="s">
        <v>72</v>
      </c>
      <c r="L25" s="219" t="s">
        <v>76</v>
      </c>
      <c r="M25" s="210"/>
    </row>
    <row r="26" spans="1:13" x14ac:dyDescent="0.2">
      <c r="A26" s="218" t="s">
        <v>287</v>
      </c>
      <c r="B26" s="218"/>
      <c r="C26" s="205"/>
      <c r="D26" s="205"/>
      <c r="E26" s="218" t="s">
        <v>286</v>
      </c>
      <c r="F26" s="218"/>
      <c r="G26" s="219" t="s">
        <v>27</v>
      </c>
      <c r="H26" s="219" t="s">
        <v>76</v>
      </c>
      <c r="I26" s="219" t="s">
        <v>70</v>
      </c>
      <c r="J26" s="219" t="s">
        <v>78</v>
      </c>
      <c r="K26" s="219" t="s">
        <v>72</v>
      </c>
      <c r="L26" s="219" t="s">
        <v>76</v>
      </c>
    </row>
    <row r="27" spans="1:13" x14ac:dyDescent="0.2">
      <c r="A27" s="220" t="s">
        <v>288</v>
      </c>
      <c r="B27" s="220"/>
      <c r="C27" s="205"/>
      <c r="D27" s="205"/>
      <c r="E27" s="220" t="s">
        <v>280</v>
      </c>
      <c r="F27" s="220"/>
      <c r="G27" s="220" t="s">
        <v>197</v>
      </c>
      <c r="H27" s="220" t="s">
        <v>197</v>
      </c>
      <c r="I27" s="220" t="s">
        <v>197</v>
      </c>
      <c r="J27" s="220" t="s">
        <v>197</v>
      </c>
      <c r="K27" s="220" t="s">
        <v>197</v>
      </c>
      <c r="L27" s="220" t="s">
        <v>72</v>
      </c>
      <c r="M27" s="210" t="s">
        <v>289</v>
      </c>
    </row>
    <row r="28" spans="1:13" x14ac:dyDescent="0.2">
      <c r="C28" s="205"/>
      <c r="D28" s="205"/>
    </row>
  </sheetData>
  <hyperlinks>
    <hyperlink ref="A2" location="'high density, high resistance'!B10" display="Farmer Focus Ai" xr:uid="{7E98D6C1-80CE-481A-90F2-A5EA2337EC96}"/>
    <hyperlink ref="A3" location="'high density, high resistance'!B20" display="Farmer Focus Ai.i" xr:uid="{6F153917-E306-4FB3-A245-ED03BDA8F05F}"/>
    <hyperlink ref="A4" location="'high density, high resistance'!B30" display="Farmer Focus Aii + Aii.i" xr:uid="{C8206752-AF42-40B3-942E-9214A0B01DF1}"/>
    <hyperlink ref="A5" location="'high density, high resistance'!B40" display="Farmer Focus Aiii" xr:uid="{3741F77D-13CE-41FF-BCA1-19CDF3CC2B44}"/>
    <hyperlink ref="A6" location="'high density, high resistance'!B50" display="Farmer Focus Aiii.i" xr:uid="{89ABEE10-3C88-4559-8880-495853DF7905}"/>
    <hyperlink ref="A8" location="'low density, high resistance'!B10" display="Farmer Focus Bi" xr:uid="{5CBCC0B1-8485-4256-8E4B-928D1AD657B2}"/>
    <hyperlink ref="A9" location="'low density, high resistance'!B20" display="Farmer Focus Bi.i" xr:uid="{B13461B5-258D-43A1-BD75-B740645F058E}"/>
    <hyperlink ref="A10" location="'low density, high resistance'!B30" display="Farmer Focus Bii" xr:uid="{4CE0A053-A3F0-4FA4-AA5F-631D695B3632}"/>
    <hyperlink ref="A11" location="'low density, high resistance'!B40" display="Farmer Focus Bii.i" xr:uid="{FB207A8B-C873-4272-913C-481646153471}"/>
    <hyperlink ref="A12" location="'low density, high resistance'!B50" display="Farmer Focus Biii + Biii.i" xr:uid="{7D1B13F6-D34F-4D04-82E8-D40A85ABBD19}"/>
    <hyperlink ref="A13" location="'low density, high resistance'!B50" display="Farmer Focus Biii + Biii.i" xr:uid="{2E84F31C-5EAE-4471-A333-CC62B155278D}"/>
    <hyperlink ref="A15" location="'low density, low resistance'!B10" display="Farmer Focus Ci &amp; Ci.i" xr:uid="{6BC4F00B-C060-4BBD-B1C6-E954473055F8}"/>
    <hyperlink ref="A16" location="'low density, low resistance'!B10" display="Farmer Focus Ci &amp; Ci.i" xr:uid="{4DA31170-8CC1-4B14-85E6-FD23FE098672}"/>
    <hyperlink ref="A17" location="'low density, low resistance'!B20" display="Farmer Focus Cii" xr:uid="{AE1BB24E-C02D-47E0-908B-2B821F4B96A7}"/>
    <hyperlink ref="A18" location="'low density, low resistance'!B30" display="Farmer Focus Cii.i" xr:uid="{4B9F347F-4A90-4E82-8910-2DE93DE45A6F}"/>
    <hyperlink ref="A19" location="'low density, low resistance'!B40" display="Farmer Focus Ciii" xr:uid="{EBFC0766-9325-427E-81A1-037C847EF014}"/>
    <hyperlink ref="A20" location="'low density, low resistance'!B50" display="Farmer Focus Ciii.i" xr:uid="{A0783BC0-DB73-4FCC-92F0-5E8BA48FF1C1}"/>
  </hyperlink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D33A19-8F45-4A9C-A379-F2F3ECAE4C38}">
  <sheetPr>
    <tabColor rgb="FFFF0000"/>
  </sheetPr>
  <dimension ref="B1:S62"/>
  <sheetViews>
    <sheetView showGridLines="0" tabSelected="1" topLeftCell="A10" zoomScale="140" zoomScaleNormal="140" workbookViewId="0">
      <selection activeCell="G14" sqref="G14"/>
    </sheetView>
  </sheetViews>
  <sheetFormatPr baseColWidth="10" defaultColWidth="8.83203125" defaultRowHeight="15" x14ac:dyDescent="0.2"/>
  <cols>
    <col min="1" max="1" width="3" customWidth="1"/>
    <col min="2" max="2" width="20.1640625" customWidth="1"/>
    <col min="3" max="3" width="4.83203125" style="6" customWidth="1"/>
    <col min="4" max="4" width="11.33203125" customWidth="1"/>
    <col min="5" max="5" width="10.33203125" customWidth="1"/>
    <col min="6" max="6" width="8.5" style="6" customWidth="1"/>
    <col min="7" max="7" width="10.5" style="6" customWidth="1"/>
    <col min="8" max="8" width="8.5" style="6" customWidth="1"/>
    <col min="9" max="9" width="8.1640625" style="6" customWidth="1"/>
    <col min="10" max="10" width="19.6640625" style="8" customWidth="1"/>
    <col min="11" max="11" width="10.83203125" style="8" customWidth="1"/>
    <col min="12" max="13" width="8.83203125" style="6" customWidth="1"/>
    <col min="14" max="14" width="75.1640625" customWidth="1"/>
    <col min="15" max="15" width="9.5" customWidth="1"/>
    <col min="16" max="16" width="9.1640625" style="285" customWidth="1"/>
    <col min="17" max="17" width="6.83203125" style="285" customWidth="1"/>
    <col min="18" max="18" width="9.33203125" style="285" customWidth="1"/>
    <col min="19" max="19" width="12.6640625" customWidth="1"/>
  </cols>
  <sheetData>
    <row r="1" spans="2:19" ht="14.5" customHeight="1" x14ac:dyDescent="0.2"/>
    <row r="2" spans="2:19" ht="19" x14ac:dyDescent="0.25">
      <c r="B2" s="71"/>
      <c r="C2" s="77" t="s">
        <v>0</v>
      </c>
      <c r="D2" s="72"/>
      <c r="E2" s="72"/>
      <c r="F2" s="73"/>
      <c r="G2" s="74"/>
      <c r="H2" s="74"/>
      <c r="I2" s="74"/>
      <c r="J2" s="75"/>
      <c r="K2" s="75"/>
      <c r="L2" s="74"/>
      <c r="M2" s="74"/>
      <c r="N2" s="71"/>
      <c r="O2" s="71"/>
      <c r="P2" s="286"/>
      <c r="Q2" s="286"/>
      <c r="R2" s="286"/>
    </row>
    <row r="3" spans="2:19" ht="19" x14ac:dyDescent="0.25">
      <c r="B3" s="71"/>
      <c r="C3" s="76"/>
      <c r="D3" s="71"/>
      <c r="E3" s="71"/>
      <c r="F3" s="74"/>
      <c r="G3" s="74"/>
      <c r="H3" s="74"/>
      <c r="I3" s="74"/>
      <c r="J3" s="75"/>
      <c r="K3" s="75"/>
      <c r="L3" s="74"/>
      <c r="M3" s="74"/>
      <c r="N3" s="71"/>
      <c r="O3" s="71"/>
      <c r="P3" s="286"/>
      <c r="Q3" s="286"/>
      <c r="R3" s="286"/>
    </row>
    <row r="4" spans="2:19" ht="14.5" customHeight="1" x14ac:dyDescent="0.2">
      <c r="C4" s="35"/>
    </row>
    <row r="5" spans="2:19" ht="14.5" customHeight="1" x14ac:dyDescent="0.2">
      <c r="C5" s="149" t="s">
        <v>44</v>
      </c>
      <c r="D5" s="349" t="s">
        <v>101</v>
      </c>
      <c r="E5" s="348" t="s">
        <v>102</v>
      </c>
      <c r="F5" s="348" t="s">
        <v>103</v>
      </c>
      <c r="G5" s="347" t="s">
        <v>98</v>
      </c>
      <c r="H5" s="347" t="s">
        <v>99</v>
      </c>
      <c r="I5" s="8" t="s">
        <v>46</v>
      </c>
    </row>
    <row r="6" spans="2:19" x14ac:dyDescent="0.2">
      <c r="C6" s="149"/>
      <c r="D6" s="349"/>
      <c r="E6" s="348"/>
      <c r="F6" s="348"/>
      <c r="G6" s="347"/>
      <c r="H6" s="347"/>
    </row>
    <row r="7" spans="2:19" s="143" customFormat="1" ht="3.5" customHeight="1" x14ac:dyDescent="0.2">
      <c r="C7" s="150"/>
      <c r="F7" s="144"/>
      <c r="G7" s="135"/>
      <c r="H7" s="144"/>
      <c r="K7" s="145"/>
      <c r="L7" s="146"/>
      <c r="M7" s="146"/>
      <c r="P7" s="287"/>
      <c r="Q7" s="287"/>
      <c r="R7" s="287"/>
    </row>
    <row r="8" spans="2:19" s="143" customFormat="1" ht="16" x14ac:dyDescent="0.2">
      <c r="C8" s="150" t="s">
        <v>97</v>
      </c>
      <c r="D8" s="148" t="s">
        <v>604</v>
      </c>
      <c r="E8" s="146" t="s">
        <v>610</v>
      </c>
      <c r="F8" s="147" t="s">
        <v>611</v>
      </c>
      <c r="G8" s="147" t="s">
        <v>612</v>
      </c>
      <c r="H8" s="146" t="s">
        <v>613</v>
      </c>
      <c r="K8" s="145"/>
      <c r="L8" s="146"/>
      <c r="M8" s="146"/>
      <c r="P8" s="287"/>
      <c r="Q8" s="287"/>
      <c r="R8" s="287"/>
    </row>
    <row r="9" spans="2:19" x14ac:dyDescent="0.2">
      <c r="C9" s="36"/>
    </row>
    <row r="10" spans="2:19" ht="17" thickBot="1" x14ac:dyDescent="0.25">
      <c r="B10" s="332" t="s">
        <v>605</v>
      </c>
      <c r="C10" s="225" t="s">
        <v>291</v>
      </c>
      <c r="K10" s="342"/>
      <c r="L10" s="343"/>
      <c r="M10" s="343"/>
    </row>
    <row r="11" spans="2:19" s="5" customFormat="1" ht="46" thickTop="1" x14ac:dyDescent="0.2">
      <c r="B11" s="353" t="s">
        <v>43</v>
      </c>
      <c r="C11" s="32" t="s">
        <v>1</v>
      </c>
      <c r="D11" s="19" t="s">
        <v>2</v>
      </c>
      <c r="E11" s="19" t="s">
        <v>3</v>
      </c>
      <c r="F11" s="20" t="s">
        <v>19</v>
      </c>
      <c r="G11" s="20" t="s">
        <v>20</v>
      </c>
      <c r="H11" s="20" t="s">
        <v>23</v>
      </c>
      <c r="I11" s="20" t="s">
        <v>24</v>
      </c>
      <c r="J11" s="21" t="s">
        <v>6</v>
      </c>
      <c r="K11" s="21" t="s">
        <v>10</v>
      </c>
      <c r="L11" s="20" t="s">
        <v>25</v>
      </c>
      <c r="M11" s="20" t="s">
        <v>568</v>
      </c>
      <c r="N11" s="22" t="s">
        <v>12</v>
      </c>
      <c r="O11" s="22" t="s">
        <v>567</v>
      </c>
      <c r="P11" s="309" t="s">
        <v>549</v>
      </c>
      <c r="Q11" s="20" t="s">
        <v>506</v>
      </c>
      <c r="R11" s="20" t="s">
        <v>504</v>
      </c>
      <c r="S11" s="14" t="s">
        <v>45</v>
      </c>
    </row>
    <row r="12" spans="2:19" s="1" customFormat="1" ht="17" x14ac:dyDescent="0.2">
      <c r="B12" s="354"/>
      <c r="C12" s="33"/>
      <c r="D12" s="28"/>
      <c r="E12" s="28"/>
      <c r="F12" s="29" t="s">
        <v>18</v>
      </c>
      <c r="G12" s="29" t="s">
        <v>22</v>
      </c>
      <c r="H12" s="29" t="s">
        <v>21</v>
      </c>
      <c r="I12" s="29" t="s">
        <v>21</v>
      </c>
      <c r="J12" s="30"/>
      <c r="K12" s="30"/>
      <c r="L12" s="29" t="s">
        <v>26</v>
      </c>
      <c r="M12" s="29"/>
      <c r="N12" s="31"/>
      <c r="O12" s="31"/>
      <c r="P12" s="295"/>
      <c r="Q12" s="295" t="s">
        <v>422</v>
      </c>
      <c r="R12" s="295" t="s">
        <v>422</v>
      </c>
      <c r="S12" s="3"/>
    </row>
    <row r="13" spans="2:19" s="1" customFormat="1" ht="70.25" customHeight="1" x14ac:dyDescent="0.2">
      <c r="B13" s="354"/>
      <c r="C13" s="18">
        <v>1</v>
      </c>
      <c r="D13" s="15" t="s">
        <v>30</v>
      </c>
      <c r="E13" s="15" t="s">
        <v>31</v>
      </c>
      <c r="F13" s="16" t="s">
        <v>35</v>
      </c>
      <c r="G13" s="16" t="s">
        <v>35</v>
      </c>
      <c r="H13" s="16" t="s">
        <v>35</v>
      </c>
      <c r="I13" s="16" t="s">
        <v>35</v>
      </c>
      <c r="J13" s="17" t="s">
        <v>36</v>
      </c>
      <c r="K13" s="16" t="s">
        <v>35</v>
      </c>
      <c r="L13" s="16">
        <v>0</v>
      </c>
      <c r="M13" s="16">
        <v>0</v>
      </c>
      <c r="N13" s="15" t="s">
        <v>614</v>
      </c>
      <c r="O13" s="290">
        <v>5</v>
      </c>
      <c r="P13" s="290">
        <v>5</v>
      </c>
      <c r="Q13" s="290">
        <v>0</v>
      </c>
      <c r="R13" s="290">
        <v>8.1999999999999993</v>
      </c>
    </row>
    <row r="14" spans="2:19" s="1" customFormat="1" ht="56" customHeight="1" x14ac:dyDescent="0.2">
      <c r="B14" s="354"/>
      <c r="C14" s="7">
        <v>2</v>
      </c>
      <c r="D14" s="2" t="s">
        <v>27</v>
      </c>
      <c r="E14" s="257" t="s">
        <v>32</v>
      </c>
      <c r="F14" s="7">
        <v>6.5</v>
      </c>
      <c r="G14" s="7">
        <v>4</v>
      </c>
      <c r="H14" s="7">
        <v>70</v>
      </c>
      <c r="I14" s="7">
        <v>7.5</v>
      </c>
      <c r="J14" s="9" t="s">
        <v>7</v>
      </c>
      <c r="K14" s="9" t="s">
        <v>11</v>
      </c>
      <c r="L14" s="7">
        <v>100</v>
      </c>
      <c r="M14" s="7">
        <v>2</v>
      </c>
      <c r="N14" s="2" t="s">
        <v>112</v>
      </c>
      <c r="O14" s="269">
        <v>3</v>
      </c>
      <c r="P14" s="269">
        <v>3</v>
      </c>
      <c r="Q14" s="269">
        <v>0</v>
      </c>
      <c r="R14" s="269">
        <v>4.2</v>
      </c>
    </row>
    <row r="15" spans="2:19" s="1" customFormat="1" ht="96.75" customHeight="1" x14ac:dyDescent="0.2">
      <c r="B15" s="354"/>
      <c r="C15" s="18">
        <v>3</v>
      </c>
      <c r="D15" s="15" t="s">
        <v>28</v>
      </c>
      <c r="E15" s="15" t="s">
        <v>32</v>
      </c>
      <c r="F15" s="18">
        <v>194</v>
      </c>
      <c r="G15" s="18">
        <v>377</v>
      </c>
      <c r="H15" s="18">
        <v>20</v>
      </c>
      <c r="I15" s="18">
        <v>3</v>
      </c>
      <c r="J15" s="17" t="s">
        <v>8</v>
      </c>
      <c r="K15" s="17" t="s">
        <v>11</v>
      </c>
      <c r="L15" s="18">
        <v>140</v>
      </c>
      <c r="M15" s="18">
        <v>1</v>
      </c>
      <c r="N15" s="15" t="s">
        <v>111</v>
      </c>
      <c r="O15" s="290">
        <v>4</v>
      </c>
      <c r="P15" s="290">
        <v>5</v>
      </c>
      <c r="Q15" s="290">
        <v>4</v>
      </c>
      <c r="R15" s="290">
        <v>4.2</v>
      </c>
    </row>
    <row r="16" spans="2:19" s="1" customFormat="1" ht="99.5" customHeight="1" x14ac:dyDescent="0.2">
      <c r="B16" s="354"/>
      <c r="C16" s="7">
        <v>4</v>
      </c>
      <c r="D16" s="2" t="s">
        <v>15</v>
      </c>
      <c r="E16" s="2" t="s">
        <v>33</v>
      </c>
      <c r="F16" s="138">
        <v>200</v>
      </c>
      <c r="G16" s="136">
        <v>260</v>
      </c>
      <c r="H16" s="7">
        <v>12.5</v>
      </c>
      <c r="I16" s="7">
        <v>5</v>
      </c>
      <c r="J16" s="9" t="s">
        <v>617</v>
      </c>
      <c r="K16" s="9" t="s">
        <v>11</v>
      </c>
      <c r="L16" s="7">
        <v>220</v>
      </c>
      <c r="M16" s="7">
        <v>3</v>
      </c>
      <c r="N16" s="2" t="s">
        <v>113</v>
      </c>
      <c r="O16" s="269">
        <v>5</v>
      </c>
      <c r="P16" s="269">
        <v>6</v>
      </c>
      <c r="Q16" s="269">
        <v>19.3</v>
      </c>
      <c r="R16" s="269">
        <v>4.2</v>
      </c>
    </row>
    <row r="17" spans="2:19" s="1" customFormat="1" ht="43.25" customHeight="1" x14ac:dyDescent="0.2">
      <c r="B17" s="354"/>
      <c r="C17" s="18">
        <v>5</v>
      </c>
      <c r="D17" s="15" t="s">
        <v>29</v>
      </c>
      <c r="E17" s="15" t="s">
        <v>34</v>
      </c>
      <c r="F17" s="18">
        <v>3.2</v>
      </c>
      <c r="G17" s="18">
        <v>35</v>
      </c>
      <c r="H17" s="18">
        <v>24</v>
      </c>
      <c r="I17" s="18">
        <v>1</v>
      </c>
      <c r="J17" s="17" t="s">
        <v>616</v>
      </c>
      <c r="K17" s="17" t="s">
        <v>11</v>
      </c>
      <c r="L17" s="18">
        <v>180</v>
      </c>
      <c r="M17" s="18">
        <v>3</v>
      </c>
      <c r="N17" s="15" t="s">
        <v>115</v>
      </c>
      <c r="O17" s="290">
        <v>3</v>
      </c>
      <c r="P17" s="290">
        <v>3</v>
      </c>
      <c r="Q17" s="290">
        <v>3.1</v>
      </c>
      <c r="R17" s="290">
        <v>2</v>
      </c>
    </row>
    <row r="18" spans="2:19" s="13" customFormat="1" ht="97.25" customHeight="1" thickBot="1" x14ac:dyDescent="0.25">
      <c r="B18" s="355"/>
      <c r="C18" s="34">
        <v>6</v>
      </c>
      <c r="D18" s="23" t="s">
        <v>15</v>
      </c>
      <c r="E18" s="24" t="s">
        <v>33</v>
      </c>
      <c r="F18" s="139">
        <v>200</v>
      </c>
      <c r="G18" s="140">
        <v>260</v>
      </c>
      <c r="H18" s="25">
        <v>12.5</v>
      </c>
      <c r="I18" s="25">
        <v>5</v>
      </c>
      <c r="J18" s="26" t="s">
        <v>615</v>
      </c>
      <c r="K18" s="26" t="s">
        <v>11</v>
      </c>
      <c r="L18" s="25">
        <v>220</v>
      </c>
      <c r="M18" s="25">
        <v>3</v>
      </c>
      <c r="N18" s="23" t="s">
        <v>114</v>
      </c>
      <c r="O18" s="296">
        <v>5</v>
      </c>
      <c r="P18" s="296">
        <v>6</v>
      </c>
      <c r="Q18" s="296">
        <v>19.3</v>
      </c>
      <c r="R18" s="296">
        <v>4.2</v>
      </c>
    </row>
    <row r="19" spans="2:19" ht="16" thickTop="1" x14ac:dyDescent="0.2"/>
    <row r="20" spans="2:19" ht="17" thickBot="1" x14ac:dyDescent="0.25">
      <c r="B20" s="227" t="s">
        <v>606</v>
      </c>
      <c r="C20" s="228" t="s">
        <v>258</v>
      </c>
    </row>
    <row r="21" spans="2:19" s="5" customFormat="1" ht="46" thickTop="1" x14ac:dyDescent="0.2">
      <c r="B21" s="350" t="s">
        <v>42</v>
      </c>
      <c r="C21" s="37" t="s">
        <v>1</v>
      </c>
      <c r="D21" s="38" t="s">
        <v>2</v>
      </c>
      <c r="E21" s="38" t="s">
        <v>3</v>
      </c>
      <c r="F21" s="39" t="s">
        <v>19</v>
      </c>
      <c r="G21" s="39" t="s">
        <v>20</v>
      </c>
      <c r="H21" s="39" t="s">
        <v>23</v>
      </c>
      <c r="I21" s="39" t="s">
        <v>24</v>
      </c>
      <c r="J21" s="40" t="s">
        <v>6</v>
      </c>
      <c r="K21" s="40" t="s">
        <v>10</v>
      </c>
      <c r="L21" s="39" t="s">
        <v>25</v>
      </c>
      <c r="M21" s="39" t="s">
        <v>568</v>
      </c>
      <c r="N21" s="41" t="s">
        <v>40</v>
      </c>
      <c r="O21" s="39" t="s">
        <v>567</v>
      </c>
      <c r="P21" s="41" t="s">
        <v>549</v>
      </c>
      <c r="Q21" s="297" t="s">
        <v>506</v>
      </c>
      <c r="R21" s="297" t="s">
        <v>504</v>
      </c>
      <c r="S21" s="14" t="s">
        <v>45</v>
      </c>
    </row>
    <row r="22" spans="2:19" s="1" customFormat="1" ht="17" x14ac:dyDescent="0.2">
      <c r="B22" s="351"/>
      <c r="C22" s="42"/>
      <c r="D22" s="43"/>
      <c r="E22" s="43"/>
      <c r="F22" s="44" t="s">
        <v>18</v>
      </c>
      <c r="G22" s="44" t="s">
        <v>22</v>
      </c>
      <c r="H22" s="44" t="s">
        <v>21</v>
      </c>
      <c r="I22" s="44" t="s">
        <v>21</v>
      </c>
      <c r="J22" s="45"/>
      <c r="K22" s="45"/>
      <c r="L22" s="44" t="s">
        <v>26</v>
      </c>
      <c r="M22" s="44"/>
      <c r="N22" s="46"/>
      <c r="O22" s="46"/>
      <c r="P22" s="46"/>
      <c r="Q22" s="298" t="s">
        <v>422</v>
      </c>
      <c r="R22" s="298" t="s">
        <v>422</v>
      </c>
      <c r="S22" s="3"/>
    </row>
    <row r="23" spans="2:19" s="1" customFormat="1" ht="168.25" customHeight="1" x14ac:dyDescent="0.2">
      <c r="B23" s="351"/>
      <c r="C23" s="52">
        <v>1</v>
      </c>
      <c r="D23" s="53" t="s">
        <v>15</v>
      </c>
      <c r="E23" s="53" t="s">
        <v>565</v>
      </c>
      <c r="F23" s="54">
        <v>250</v>
      </c>
      <c r="G23" s="54">
        <v>260</v>
      </c>
      <c r="H23" s="54">
        <v>12.5</v>
      </c>
      <c r="I23" s="54">
        <v>5</v>
      </c>
      <c r="J23" s="55" t="s">
        <v>618</v>
      </c>
      <c r="K23" s="56" t="s">
        <v>11</v>
      </c>
      <c r="L23" s="54">
        <v>240</v>
      </c>
      <c r="M23" s="54">
        <v>3</v>
      </c>
      <c r="N23" s="53" t="s">
        <v>344</v>
      </c>
      <c r="O23" s="291">
        <v>7</v>
      </c>
      <c r="P23" s="291">
        <v>9</v>
      </c>
      <c r="Q23" s="291">
        <v>21.9</v>
      </c>
      <c r="R23" s="291">
        <v>9.3000000000000007</v>
      </c>
    </row>
    <row r="24" spans="2:19" s="1" customFormat="1" ht="98" customHeight="1" x14ac:dyDescent="0.2">
      <c r="B24" s="351"/>
      <c r="C24" s="7">
        <v>2</v>
      </c>
      <c r="D24" s="2" t="s">
        <v>28</v>
      </c>
      <c r="E24" s="2" t="s">
        <v>37</v>
      </c>
      <c r="F24" s="7">
        <v>194</v>
      </c>
      <c r="G24" s="7">
        <v>377</v>
      </c>
      <c r="H24" s="7">
        <v>20</v>
      </c>
      <c r="I24" s="7">
        <v>3</v>
      </c>
      <c r="J24" s="9" t="s">
        <v>618</v>
      </c>
      <c r="K24" s="9" t="s">
        <v>11</v>
      </c>
      <c r="L24" s="7">
        <v>150</v>
      </c>
      <c r="M24" s="7">
        <v>1</v>
      </c>
      <c r="N24" s="2" t="s">
        <v>116</v>
      </c>
      <c r="O24" s="269">
        <v>6</v>
      </c>
      <c r="P24" s="269">
        <v>6</v>
      </c>
      <c r="Q24" s="269">
        <v>0.4</v>
      </c>
      <c r="R24" s="269">
        <v>12.3</v>
      </c>
    </row>
    <row r="25" spans="2:19" s="1" customFormat="1" ht="96.75" customHeight="1" x14ac:dyDescent="0.2">
      <c r="B25" s="351"/>
      <c r="C25" s="52">
        <v>3</v>
      </c>
      <c r="D25" s="53" t="s">
        <v>14</v>
      </c>
      <c r="E25" s="53" t="s">
        <v>32</v>
      </c>
      <c r="F25" s="52">
        <v>300</v>
      </c>
      <c r="G25" s="52">
        <v>50</v>
      </c>
      <c r="H25" s="52">
        <v>15</v>
      </c>
      <c r="I25" s="52">
        <v>6</v>
      </c>
      <c r="J25" s="55" t="s">
        <v>38</v>
      </c>
      <c r="K25" s="152" t="s">
        <v>35</v>
      </c>
      <c r="L25" s="54">
        <v>0</v>
      </c>
      <c r="M25" s="54">
        <v>0</v>
      </c>
      <c r="N25" s="53" t="s">
        <v>117</v>
      </c>
      <c r="O25" s="291">
        <v>6</v>
      </c>
      <c r="P25" s="291">
        <v>6</v>
      </c>
      <c r="Q25" s="291">
        <v>4</v>
      </c>
      <c r="R25" s="291">
        <v>12.3</v>
      </c>
    </row>
    <row r="26" spans="2:19" s="1" customFormat="1" ht="139.25" customHeight="1" x14ac:dyDescent="0.2">
      <c r="B26" s="351"/>
      <c r="C26" s="7">
        <v>4</v>
      </c>
      <c r="D26" s="2" t="s">
        <v>15</v>
      </c>
      <c r="E26" s="2" t="s">
        <v>565</v>
      </c>
      <c r="F26" s="136">
        <v>250</v>
      </c>
      <c r="G26" s="136">
        <v>260</v>
      </c>
      <c r="H26" s="7">
        <v>12.5</v>
      </c>
      <c r="I26" s="7">
        <v>5</v>
      </c>
      <c r="J26" s="9" t="s">
        <v>618</v>
      </c>
      <c r="K26" s="9" t="s">
        <v>11</v>
      </c>
      <c r="L26" s="7">
        <v>240</v>
      </c>
      <c r="M26" s="7">
        <v>3</v>
      </c>
      <c r="N26" s="257" t="s">
        <v>345</v>
      </c>
      <c r="O26" s="289">
        <v>5</v>
      </c>
      <c r="P26" s="289">
        <v>7</v>
      </c>
      <c r="Q26" s="289">
        <v>21.9</v>
      </c>
      <c r="R26" s="289">
        <v>3.3</v>
      </c>
    </row>
    <row r="27" spans="2:19" s="1" customFormat="1" ht="94" customHeight="1" x14ac:dyDescent="0.2">
      <c r="B27" s="351"/>
      <c r="C27" s="52">
        <v>5</v>
      </c>
      <c r="D27" s="172" t="s">
        <v>28</v>
      </c>
      <c r="E27" s="53" t="s">
        <v>37</v>
      </c>
      <c r="F27" s="52">
        <v>194</v>
      </c>
      <c r="G27" s="52">
        <v>377</v>
      </c>
      <c r="H27" s="52">
        <v>20</v>
      </c>
      <c r="I27" s="52">
        <v>3</v>
      </c>
      <c r="J27" s="55" t="s">
        <v>618</v>
      </c>
      <c r="K27" s="55" t="s">
        <v>11</v>
      </c>
      <c r="L27" s="52">
        <v>150</v>
      </c>
      <c r="M27" s="52">
        <v>1</v>
      </c>
      <c r="N27" s="53" t="s">
        <v>116</v>
      </c>
      <c r="O27" s="291">
        <v>6</v>
      </c>
      <c r="P27" s="291">
        <v>6</v>
      </c>
      <c r="Q27" s="291">
        <v>0.4</v>
      </c>
      <c r="R27" s="291">
        <v>12.3</v>
      </c>
    </row>
    <row r="28" spans="2:19" s="13" customFormat="1" ht="70.25" customHeight="1" thickBot="1" x14ac:dyDescent="0.25">
      <c r="B28" s="352"/>
      <c r="C28" s="47">
        <v>6</v>
      </c>
      <c r="D28" s="48" t="s">
        <v>29</v>
      </c>
      <c r="E28" s="49" t="s">
        <v>96</v>
      </c>
      <c r="F28" s="50">
        <v>3.2</v>
      </c>
      <c r="G28" s="50">
        <v>40</v>
      </c>
      <c r="H28" s="50">
        <v>24</v>
      </c>
      <c r="I28" s="50">
        <v>1</v>
      </c>
      <c r="J28" s="51" t="s">
        <v>39</v>
      </c>
      <c r="K28" s="51" t="s">
        <v>11</v>
      </c>
      <c r="L28" s="50">
        <v>180</v>
      </c>
      <c r="M28" s="50">
        <v>3</v>
      </c>
      <c r="N28" s="282" t="s">
        <v>523</v>
      </c>
      <c r="O28" s="299">
        <v>4</v>
      </c>
      <c r="P28" s="299">
        <v>4</v>
      </c>
      <c r="Q28" s="299">
        <v>3.8</v>
      </c>
      <c r="R28" s="299">
        <v>0</v>
      </c>
    </row>
    <row r="29" spans="2:19" ht="16" thickTop="1" x14ac:dyDescent="0.2"/>
    <row r="30" spans="2:19" ht="17" thickBot="1" x14ac:dyDescent="0.25">
      <c r="B30" s="227" t="s">
        <v>607</v>
      </c>
      <c r="C30" s="229" t="s">
        <v>241</v>
      </c>
    </row>
    <row r="31" spans="2:19" s="5" customFormat="1" ht="46" thickTop="1" x14ac:dyDescent="0.2">
      <c r="B31" s="350" t="s">
        <v>95</v>
      </c>
      <c r="C31" s="37" t="s">
        <v>1</v>
      </c>
      <c r="D31" s="38" t="s">
        <v>2</v>
      </c>
      <c r="E31" s="38" t="s">
        <v>3</v>
      </c>
      <c r="F31" s="39" t="s">
        <v>19</v>
      </c>
      <c r="G31" s="39" t="s">
        <v>20</v>
      </c>
      <c r="H31" s="39" t="s">
        <v>23</v>
      </c>
      <c r="I31" s="39" t="s">
        <v>24</v>
      </c>
      <c r="J31" s="40" t="s">
        <v>6</v>
      </c>
      <c r="K31" s="40" t="s">
        <v>10</v>
      </c>
      <c r="L31" s="39" t="s">
        <v>25</v>
      </c>
      <c r="M31" s="39" t="s">
        <v>568</v>
      </c>
      <c r="N31" s="41" t="s">
        <v>40</v>
      </c>
      <c r="O31" s="39" t="s">
        <v>567</v>
      </c>
      <c r="P31" s="41" t="s">
        <v>549</v>
      </c>
      <c r="Q31" s="297" t="s">
        <v>506</v>
      </c>
      <c r="R31" s="297" t="s">
        <v>504</v>
      </c>
      <c r="S31" s="14" t="s">
        <v>45</v>
      </c>
    </row>
    <row r="32" spans="2:19" s="1" customFormat="1" ht="17" x14ac:dyDescent="0.2">
      <c r="B32" s="351"/>
      <c r="C32" s="42"/>
      <c r="D32" s="43"/>
      <c r="E32" s="43"/>
      <c r="F32" s="44" t="s">
        <v>18</v>
      </c>
      <c r="G32" s="44" t="s">
        <v>22</v>
      </c>
      <c r="H32" s="44" t="s">
        <v>21</v>
      </c>
      <c r="I32" s="44" t="s">
        <v>21</v>
      </c>
      <c r="J32" s="45"/>
      <c r="K32" s="45"/>
      <c r="L32" s="44" t="s">
        <v>26</v>
      </c>
      <c r="M32" s="44"/>
      <c r="N32" s="46"/>
      <c r="O32" s="46"/>
      <c r="P32" s="46"/>
      <c r="Q32" s="298" t="s">
        <v>422</v>
      </c>
      <c r="R32" s="298" t="s">
        <v>422</v>
      </c>
      <c r="S32" s="3"/>
    </row>
    <row r="33" spans="2:19" s="1" customFormat="1" ht="144.75" customHeight="1" x14ac:dyDescent="0.2">
      <c r="B33" s="351"/>
      <c r="C33" s="52">
        <v>1</v>
      </c>
      <c r="D33" s="53" t="s">
        <v>15</v>
      </c>
      <c r="E33" s="53" t="s">
        <v>565</v>
      </c>
      <c r="F33" s="54">
        <v>250</v>
      </c>
      <c r="G33" s="54">
        <v>260</v>
      </c>
      <c r="H33" s="54">
        <v>12.5</v>
      </c>
      <c r="I33" s="54">
        <v>5</v>
      </c>
      <c r="J33" s="55" t="s">
        <v>618</v>
      </c>
      <c r="K33" s="56" t="s">
        <v>11</v>
      </c>
      <c r="L33" s="54">
        <v>240</v>
      </c>
      <c r="M33" s="54">
        <v>3</v>
      </c>
      <c r="N33" s="53" t="s">
        <v>47</v>
      </c>
      <c r="O33" s="291">
        <v>7</v>
      </c>
      <c r="P33" s="291">
        <v>9</v>
      </c>
      <c r="Q33" s="291">
        <v>25.2</v>
      </c>
      <c r="R33" s="291">
        <v>9.3000000000000007</v>
      </c>
    </row>
    <row r="34" spans="2:19" s="1" customFormat="1" ht="87.5" customHeight="1" x14ac:dyDescent="0.2">
      <c r="B34" s="351"/>
      <c r="C34" s="7">
        <v>2</v>
      </c>
      <c r="D34" s="2" t="s">
        <v>28</v>
      </c>
      <c r="E34" s="2" t="s">
        <v>37</v>
      </c>
      <c r="F34" s="7">
        <v>194</v>
      </c>
      <c r="G34" s="7">
        <v>377</v>
      </c>
      <c r="H34" s="7">
        <v>20</v>
      </c>
      <c r="I34" s="7">
        <v>3</v>
      </c>
      <c r="J34" s="9" t="s">
        <v>618</v>
      </c>
      <c r="K34" s="9" t="s">
        <v>11</v>
      </c>
      <c r="L34" s="7">
        <v>150</v>
      </c>
      <c r="M34" s="7">
        <v>1</v>
      </c>
      <c r="N34" s="2" t="s">
        <v>48</v>
      </c>
      <c r="O34" s="269">
        <v>6</v>
      </c>
      <c r="P34" s="269">
        <v>6</v>
      </c>
      <c r="Q34" s="269">
        <v>0.4</v>
      </c>
      <c r="R34" s="269">
        <v>12.3</v>
      </c>
    </row>
    <row r="35" spans="2:19" s="1" customFormat="1" ht="90.75" customHeight="1" x14ac:dyDescent="0.2">
      <c r="B35" s="351"/>
      <c r="C35" s="52">
        <v>3</v>
      </c>
      <c r="D35" s="53" t="s">
        <v>87</v>
      </c>
      <c r="E35" s="53" t="s">
        <v>4</v>
      </c>
      <c r="F35" s="52">
        <v>300</v>
      </c>
      <c r="G35" s="52">
        <v>70</v>
      </c>
      <c r="H35" s="52">
        <v>15</v>
      </c>
      <c r="I35" s="52">
        <v>5</v>
      </c>
      <c r="J35" s="55" t="s">
        <v>88</v>
      </c>
      <c r="K35" s="152" t="s">
        <v>35</v>
      </c>
      <c r="L35" s="52">
        <v>0</v>
      </c>
      <c r="M35" s="54">
        <v>0</v>
      </c>
      <c r="N35" s="53" t="s">
        <v>561</v>
      </c>
      <c r="O35" s="291">
        <v>6</v>
      </c>
      <c r="P35" s="291">
        <v>6</v>
      </c>
      <c r="Q35" s="291">
        <v>4</v>
      </c>
      <c r="R35" s="291">
        <v>12.3</v>
      </c>
    </row>
    <row r="36" spans="2:19" s="1" customFormat="1" ht="127.5" customHeight="1" x14ac:dyDescent="0.2">
      <c r="B36" s="351"/>
      <c r="C36" s="7">
        <v>4</v>
      </c>
      <c r="D36" s="2" t="s">
        <v>15</v>
      </c>
      <c r="E36" s="2" t="s">
        <v>565</v>
      </c>
      <c r="F36" s="136">
        <v>250</v>
      </c>
      <c r="G36" s="136">
        <v>260</v>
      </c>
      <c r="H36" s="7">
        <v>12.5</v>
      </c>
      <c r="I36" s="7">
        <v>5</v>
      </c>
      <c r="J36" s="9" t="s">
        <v>618</v>
      </c>
      <c r="K36" s="9" t="s">
        <v>11</v>
      </c>
      <c r="L36" s="7">
        <v>240</v>
      </c>
      <c r="M36" s="7">
        <v>3</v>
      </c>
      <c r="N36" s="2" t="s">
        <v>559</v>
      </c>
      <c r="O36" s="289">
        <v>5</v>
      </c>
      <c r="P36" s="269">
        <v>7</v>
      </c>
      <c r="Q36" s="269">
        <v>25.2</v>
      </c>
      <c r="R36" s="269">
        <v>3.3</v>
      </c>
    </row>
    <row r="37" spans="2:19" s="1" customFormat="1" ht="91.5" customHeight="1" x14ac:dyDescent="0.2">
      <c r="B37" s="351"/>
      <c r="C37" s="52">
        <v>5</v>
      </c>
      <c r="D37" s="172" t="s">
        <v>28</v>
      </c>
      <c r="E37" s="53" t="s">
        <v>37</v>
      </c>
      <c r="F37" s="52">
        <v>194</v>
      </c>
      <c r="G37" s="52">
        <v>377</v>
      </c>
      <c r="H37" s="52">
        <v>20</v>
      </c>
      <c r="I37" s="52">
        <v>3</v>
      </c>
      <c r="J37" s="55" t="s">
        <v>618</v>
      </c>
      <c r="K37" s="55" t="s">
        <v>11</v>
      </c>
      <c r="L37" s="52">
        <v>150</v>
      </c>
      <c r="M37" s="52">
        <v>1</v>
      </c>
      <c r="N37" s="53" t="s">
        <v>560</v>
      </c>
      <c r="O37" s="291">
        <v>6</v>
      </c>
      <c r="P37" s="291">
        <v>6</v>
      </c>
      <c r="Q37" s="291">
        <v>0.4</v>
      </c>
      <c r="R37" s="291">
        <v>12.3</v>
      </c>
    </row>
    <row r="38" spans="2:19" s="13" customFormat="1" ht="73.25" customHeight="1" thickBot="1" x14ac:dyDescent="0.25">
      <c r="B38" s="352"/>
      <c r="C38" s="47">
        <v>6</v>
      </c>
      <c r="D38" s="48" t="s">
        <v>29</v>
      </c>
      <c r="E38" s="49" t="s">
        <v>34</v>
      </c>
      <c r="F38" s="50">
        <v>3.2</v>
      </c>
      <c r="G38" s="50">
        <v>35</v>
      </c>
      <c r="H38" s="50">
        <v>24</v>
      </c>
      <c r="I38" s="50">
        <v>1</v>
      </c>
      <c r="J38" s="51" t="s">
        <v>39</v>
      </c>
      <c r="K38" s="51" t="s">
        <v>11</v>
      </c>
      <c r="L38" s="50">
        <v>180</v>
      </c>
      <c r="M38" s="50">
        <v>3</v>
      </c>
      <c r="N38" s="282" t="s">
        <v>523</v>
      </c>
      <c r="O38" s="299">
        <v>4</v>
      </c>
      <c r="P38" s="299">
        <v>4</v>
      </c>
      <c r="Q38" s="299">
        <v>3.8</v>
      </c>
      <c r="R38" s="299">
        <v>0</v>
      </c>
    </row>
    <row r="39" spans="2:19" ht="16" thickTop="1" x14ac:dyDescent="0.2"/>
    <row r="40" spans="2:19" ht="17" thickBot="1" x14ac:dyDescent="0.25">
      <c r="B40" s="222" t="s">
        <v>608</v>
      </c>
      <c r="C40" s="223" t="s">
        <v>251</v>
      </c>
      <c r="D40" s="224"/>
    </row>
    <row r="41" spans="2:19" s="5" customFormat="1" ht="46" thickTop="1" x14ac:dyDescent="0.2">
      <c r="B41" s="356" t="s">
        <v>41</v>
      </c>
      <c r="C41" s="57" t="s">
        <v>1</v>
      </c>
      <c r="D41" s="58" t="s">
        <v>2</v>
      </c>
      <c r="E41" s="58" t="s">
        <v>3</v>
      </c>
      <c r="F41" s="59" t="s">
        <v>19</v>
      </c>
      <c r="G41" s="59" t="s">
        <v>20</v>
      </c>
      <c r="H41" s="59" t="s">
        <v>23</v>
      </c>
      <c r="I41" s="59" t="s">
        <v>24</v>
      </c>
      <c r="J41" s="60" t="s">
        <v>6</v>
      </c>
      <c r="K41" s="60" t="s">
        <v>10</v>
      </c>
      <c r="L41" s="59" t="s">
        <v>25</v>
      </c>
      <c r="M41" s="59" t="s">
        <v>568</v>
      </c>
      <c r="N41" s="61" t="s">
        <v>12</v>
      </c>
      <c r="O41" s="59" t="s">
        <v>567</v>
      </c>
      <c r="P41" s="59" t="s">
        <v>549</v>
      </c>
      <c r="Q41" s="59" t="s">
        <v>506</v>
      </c>
      <c r="R41" s="59" t="s">
        <v>504</v>
      </c>
      <c r="S41" s="14" t="s">
        <v>45</v>
      </c>
    </row>
    <row r="42" spans="2:19" s="1" customFormat="1" ht="17" x14ac:dyDescent="0.2">
      <c r="B42" s="357"/>
      <c r="C42" s="62"/>
      <c r="D42" s="63"/>
      <c r="E42" s="63"/>
      <c r="F42" s="64" t="s">
        <v>18</v>
      </c>
      <c r="G42" s="64" t="s">
        <v>22</v>
      </c>
      <c r="H42" s="64" t="s">
        <v>21</v>
      </c>
      <c r="I42" s="64" t="s">
        <v>21</v>
      </c>
      <c r="J42" s="65"/>
      <c r="K42" s="65"/>
      <c r="L42" s="64" t="s">
        <v>26</v>
      </c>
      <c r="M42" s="64"/>
      <c r="N42" s="66"/>
      <c r="O42" s="292"/>
      <c r="P42" s="292"/>
      <c r="Q42" s="292" t="s">
        <v>422</v>
      </c>
      <c r="R42" s="292" t="s">
        <v>422</v>
      </c>
      <c r="S42" s="3"/>
    </row>
    <row r="43" spans="2:19" s="1" customFormat="1" ht="83" customHeight="1" x14ac:dyDescent="0.2">
      <c r="B43" s="357"/>
      <c r="C43" s="11">
        <v>1</v>
      </c>
      <c r="D43" s="344" t="s">
        <v>619</v>
      </c>
      <c r="E43" s="10" t="s">
        <v>620</v>
      </c>
      <c r="F43" s="11" t="s">
        <v>621</v>
      </c>
      <c r="G43" s="11">
        <v>80</v>
      </c>
      <c r="H43" s="11">
        <v>12.5</v>
      </c>
      <c r="I43" s="301">
        <v>2</v>
      </c>
      <c r="J43" s="12" t="s">
        <v>509</v>
      </c>
      <c r="K43" s="12" t="s">
        <v>11</v>
      </c>
      <c r="L43" s="11">
        <v>150</v>
      </c>
      <c r="M43" s="11">
        <v>1</v>
      </c>
      <c r="N43" s="283" t="s">
        <v>505</v>
      </c>
      <c r="O43" s="284">
        <v>5</v>
      </c>
      <c r="P43" s="284">
        <v>5</v>
      </c>
      <c r="Q43" s="284">
        <v>5</v>
      </c>
      <c r="R43" s="284">
        <v>9.3000000000000007</v>
      </c>
    </row>
    <row r="44" spans="2:19" s="1" customFormat="1" ht="121.5" customHeight="1" x14ac:dyDescent="0.2">
      <c r="B44" s="357"/>
      <c r="C44" s="7">
        <v>2</v>
      </c>
      <c r="D44" s="2" t="s">
        <v>14</v>
      </c>
      <c r="E44" s="2" t="s">
        <v>4</v>
      </c>
      <c r="F44" s="138">
        <v>460</v>
      </c>
      <c r="G44" s="7">
        <v>60</v>
      </c>
      <c r="H44" s="7">
        <v>15</v>
      </c>
      <c r="I44" s="7">
        <v>6</v>
      </c>
      <c r="J44" s="300" t="s">
        <v>340</v>
      </c>
      <c r="K44" s="9"/>
      <c r="L44" s="7">
        <v>0</v>
      </c>
      <c r="M44" s="7">
        <v>0</v>
      </c>
      <c r="N44" s="2" t="s">
        <v>517</v>
      </c>
      <c r="O44" s="269">
        <v>5</v>
      </c>
      <c r="P44" s="269">
        <v>6</v>
      </c>
      <c r="Q44" s="269">
        <v>9</v>
      </c>
      <c r="R44" s="269">
        <v>8.3000000000000007</v>
      </c>
    </row>
    <row r="45" spans="2:19" s="1" customFormat="1" ht="119.75" customHeight="1" x14ac:dyDescent="0.2">
      <c r="B45" s="357"/>
      <c r="C45" s="11">
        <v>3</v>
      </c>
      <c r="D45" s="10" t="s">
        <v>15</v>
      </c>
      <c r="E45" s="10" t="s">
        <v>5</v>
      </c>
      <c r="F45" s="11">
        <v>200</v>
      </c>
      <c r="G45" s="137">
        <v>260</v>
      </c>
      <c r="H45" s="11">
        <v>12.5</v>
      </c>
      <c r="I45" s="11">
        <v>5</v>
      </c>
      <c r="J45" s="12" t="s">
        <v>338</v>
      </c>
      <c r="K45" s="12" t="s">
        <v>11</v>
      </c>
      <c r="L45" s="11">
        <v>220</v>
      </c>
      <c r="M45" s="11">
        <v>3</v>
      </c>
      <c r="N45" s="10" t="s">
        <v>518</v>
      </c>
      <c r="O45" s="288">
        <v>6</v>
      </c>
      <c r="P45" s="288">
        <v>7</v>
      </c>
      <c r="Q45" s="288">
        <v>20.84</v>
      </c>
      <c r="R45" s="288">
        <v>6.3</v>
      </c>
    </row>
    <row r="46" spans="2:19" s="1" customFormat="1" ht="72" customHeight="1" x14ac:dyDescent="0.2">
      <c r="B46" s="357"/>
      <c r="C46" s="7">
        <v>4</v>
      </c>
      <c r="D46" s="2" t="s">
        <v>16</v>
      </c>
      <c r="E46" s="2" t="s">
        <v>563</v>
      </c>
      <c r="F46" s="7">
        <v>194</v>
      </c>
      <c r="G46" s="7">
        <v>377</v>
      </c>
      <c r="H46" s="7">
        <v>20</v>
      </c>
      <c r="I46" s="7">
        <v>3</v>
      </c>
      <c r="J46" s="9" t="s">
        <v>337</v>
      </c>
      <c r="K46" s="9" t="s">
        <v>11</v>
      </c>
      <c r="L46" s="7">
        <v>100</v>
      </c>
      <c r="M46" s="7">
        <v>1</v>
      </c>
      <c r="N46" s="2" t="s">
        <v>110</v>
      </c>
      <c r="O46" s="269">
        <v>4</v>
      </c>
      <c r="P46" s="269">
        <v>4</v>
      </c>
      <c r="Q46" s="269">
        <v>0.25</v>
      </c>
      <c r="R46" s="269">
        <v>6.3</v>
      </c>
    </row>
    <row r="47" spans="2:19" s="1" customFormat="1" ht="137.75" customHeight="1" x14ac:dyDescent="0.2">
      <c r="B47" s="357"/>
      <c r="C47" s="11">
        <v>5</v>
      </c>
      <c r="D47" s="10" t="s">
        <v>15</v>
      </c>
      <c r="E47" s="10" t="s">
        <v>5</v>
      </c>
      <c r="F47" s="11">
        <v>200</v>
      </c>
      <c r="G47" s="137">
        <v>260</v>
      </c>
      <c r="H47" s="11">
        <v>12.5</v>
      </c>
      <c r="I47" s="11">
        <v>5</v>
      </c>
      <c r="J47" s="12" t="s">
        <v>341</v>
      </c>
      <c r="K47" s="12" t="s">
        <v>11</v>
      </c>
      <c r="L47" s="11">
        <v>220</v>
      </c>
      <c r="M47" s="11">
        <v>3</v>
      </c>
      <c r="N47" s="10" t="s">
        <v>519</v>
      </c>
      <c r="O47" s="288">
        <v>6</v>
      </c>
      <c r="P47" s="288">
        <v>7</v>
      </c>
      <c r="Q47" s="288">
        <v>20.84</v>
      </c>
      <c r="R47" s="288">
        <v>6.3</v>
      </c>
    </row>
    <row r="48" spans="2:19" s="4" customFormat="1" ht="21.5" customHeight="1" thickBot="1" x14ac:dyDescent="0.25">
      <c r="B48" s="358"/>
      <c r="C48" s="67"/>
      <c r="D48" s="346" t="s">
        <v>90</v>
      </c>
      <c r="E48" s="346"/>
      <c r="F48" s="346"/>
      <c r="G48" s="346"/>
      <c r="H48" s="346"/>
      <c r="I48" s="346"/>
      <c r="J48" s="70"/>
      <c r="K48" s="70"/>
      <c r="L48" s="69"/>
      <c r="M48" s="69"/>
      <c r="N48" s="68"/>
      <c r="O48" s="293"/>
      <c r="P48" s="293"/>
      <c r="Q48" s="280"/>
      <c r="R48" s="293"/>
    </row>
    <row r="49" spans="2:19" ht="16" thickTop="1" x14ac:dyDescent="0.2"/>
    <row r="50" spans="2:19" ht="17" thickBot="1" x14ac:dyDescent="0.25">
      <c r="B50" s="222" t="s">
        <v>609</v>
      </c>
      <c r="C50" s="223" t="s">
        <v>290</v>
      </c>
      <c r="D50" s="224"/>
    </row>
    <row r="51" spans="2:19" s="5" customFormat="1" ht="40.25" customHeight="1" thickTop="1" x14ac:dyDescent="0.2">
      <c r="B51" s="359" t="s">
        <v>89</v>
      </c>
      <c r="C51" s="57" t="s">
        <v>1</v>
      </c>
      <c r="D51" s="58" t="s">
        <v>2</v>
      </c>
      <c r="E51" s="58" t="s">
        <v>3</v>
      </c>
      <c r="F51" s="59" t="s">
        <v>19</v>
      </c>
      <c r="G51" s="59" t="s">
        <v>20</v>
      </c>
      <c r="H51" s="59" t="s">
        <v>23</v>
      </c>
      <c r="I51" s="59" t="s">
        <v>24</v>
      </c>
      <c r="J51" s="60" t="s">
        <v>6</v>
      </c>
      <c r="K51" s="60" t="s">
        <v>10</v>
      </c>
      <c r="L51" s="59" t="s">
        <v>25</v>
      </c>
      <c r="M51" s="59" t="s">
        <v>568</v>
      </c>
      <c r="N51" s="61" t="s">
        <v>12</v>
      </c>
      <c r="O51" s="59" t="s">
        <v>567</v>
      </c>
      <c r="P51" s="59" t="s">
        <v>549</v>
      </c>
      <c r="Q51" s="59" t="s">
        <v>506</v>
      </c>
      <c r="R51" s="59" t="s">
        <v>504</v>
      </c>
      <c r="S51" s="14" t="s">
        <v>45</v>
      </c>
    </row>
    <row r="52" spans="2:19" s="1" customFormat="1" ht="14.5" customHeight="1" x14ac:dyDescent="0.2">
      <c r="B52" s="360"/>
      <c r="C52" s="62"/>
      <c r="D52" s="63"/>
      <c r="E52" s="63"/>
      <c r="F52" s="64" t="s">
        <v>18</v>
      </c>
      <c r="G52" s="64" t="s">
        <v>22</v>
      </c>
      <c r="H52" s="64" t="s">
        <v>21</v>
      </c>
      <c r="I52" s="64" t="s">
        <v>21</v>
      </c>
      <c r="J52" s="65"/>
      <c r="K52" s="65"/>
      <c r="L52" s="64" t="s">
        <v>26</v>
      </c>
      <c r="M52" s="64"/>
      <c r="N52" s="66"/>
      <c r="O52" s="292"/>
      <c r="P52" s="292"/>
      <c r="Q52" s="292" t="s">
        <v>422</v>
      </c>
      <c r="R52" s="292" t="s">
        <v>422</v>
      </c>
      <c r="S52" s="3"/>
    </row>
    <row r="53" spans="2:19" s="1" customFormat="1" ht="81.75" customHeight="1" x14ac:dyDescent="0.2">
      <c r="B53" s="360"/>
      <c r="C53" s="11">
        <v>1</v>
      </c>
      <c r="D53" s="344" t="s">
        <v>619</v>
      </c>
      <c r="E53" s="10" t="s">
        <v>620</v>
      </c>
      <c r="F53" s="11" t="s">
        <v>621</v>
      </c>
      <c r="G53" s="11">
        <v>80</v>
      </c>
      <c r="H53" s="11">
        <v>12.5</v>
      </c>
      <c r="I53" s="301">
        <v>2</v>
      </c>
      <c r="J53" s="12" t="s">
        <v>509</v>
      </c>
      <c r="K53" s="12" t="s">
        <v>11</v>
      </c>
      <c r="L53" s="11">
        <v>120</v>
      </c>
      <c r="M53" s="11">
        <v>1</v>
      </c>
      <c r="N53" s="283" t="s">
        <v>520</v>
      </c>
      <c r="O53" s="284">
        <v>5</v>
      </c>
      <c r="P53" s="284">
        <v>5</v>
      </c>
      <c r="Q53" s="284">
        <v>5</v>
      </c>
      <c r="R53" s="284">
        <v>9.3000000000000007</v>
      </c>
    </row>
    <row r="54" spans="2:19" s="1" customFormat="1" ht="122.25" customHeight="1" x14ac:dyDescent="0.2">
      <c r="B54" s="360"/>
      <c r="C54" s="7">
        <v>2</v>
      </c>
      <c r="D54" s="2" t="s">
        <v>87</v>
      </c>
      <c r="E54" s="2" t="s">
        <v>4</v>
      </c>
      <c r="F54" s="7">
        <v>300</v>
      </c>
      <c r="G54" s="7">
        <v>70</v>
      </c>
      <c r="H54" s="7">
        <v>15</v>
      </c>
      <c r="I54" s="7">
        <v>5</v>
      </c>
      <c r="J54" s="300" t="s">
        <v>343</v>
      </c>
      <c r="K54" s="151" t="s">
        <v>35</v>
      </c>
      <c r="L54" s="7">
        <v>0</v>
      </c>
      <c r="M54" s="7">
        <v>0</v>
      </c>
      <c r="N54" s="2" t="s">
        <v>517</v>
      </c>
      <c r="O54" s="269">
        <v>5</v>
      </c>
      <c r="P54" s="269">
        <v>6</v>
      </c>
      <c r="Q54" s="269">
        <v>9</v>
      </c>
      <c r="R54" s="269">
        <v>8.3000000000000007</v>
      </c>
    </row>
    <row r="55" spans="2:19" s="1" customFormat="1" ht="122.75" customHeight="1" x14ac:dyDescent="0.2">
      <c r="B55" s="360"/>
      <c r="C55" s="11">
        <v>3</v>
      </c>
      <c r="D55" s="10" t="s">
        <v>15</v>
      </c>
      <c r="E55" s="10" t="s">
        <v>5</v>
      </c>
      <c r="F55" s="11">
        <v>200</v>
      </c>
      <c r="G55" s="137">
        <v>260</v>
      </c>
      <c r="H55" s="11">
        <v>12.5</v>
      </c>
      <c r="I55" s="11">
        <v>5</v>
      </c>
      <c r="J55" s="12" t="s">
        <v>338</v>
      </c>
      <c r="K55" s="12" t="s">
        <v>11</v>
      </c>
      <c r="L55" s="11">
        <v>220</v>
      </c>
      <c r="M55" s="11">
        <v>3</v>
      </c>
      <c r="N55" s="10" t="s">
        <v>519</v>
      </c>
      <c r="O55" s="288">
        <v>6</v>
      </c>
      <c r="P55" s="288">
        <v>7</v>
      </c>
      <c r="Q55" s="288">
        <v>20.84</v>
      </c>
      <c r="R55" s="288">
        <v>6.3</v>
      </c>
    </row>
    <row r="56" spans="2:19" s="1" customFormat="1" ht="192.5" customHeight="1" x14ac:dyDescent="0.2">
      <c r="B56" s="360"/>
      <c r="C56" s="138">
        <v>4</v>
      </c>
      <c r="D56" s="257" t="s">
        <v>244</v>
      </c>
      <c r="E56" s="257" t="s">
        <v>52</v>
      </c>
      <c r="F56" s="138">
        <v>1.2</v>
      </c>
      <c r="G56" s="138">
        <v>10</v>
      </c>
      <c r="H56" s="138">
        <v>50</v>
      </c>
      <c r="I56" s="138">
        <v>3</v>
      </c>
      <c r="J56" s="300" t="s">
        <v>526</v>
      </c>
      <c r="K56" s="300" t="s">
        <v>11</v>
      </c>
      <c r="L56" s="138">
        <v>85</v>
      </c>
      <c r="M56" s="138">
        <v>1</v>
      </c>
      <c r="N56" s="257" t="s">
        <v>521</v>
      </c>
      <c r="O56" s="269">
        <v>6</v>
      </c>
      <c r="P56" s="289">
        <v>9</v>
      </c>
      <c r="Q56" s="289">
        <v>8.5500000000000007</v>
      </c>
      <c r="R56" s="289">
        <v>6.3</v>
      </c>
    </row>
    <row r="57" spans="2:19" s="1" customFormat="1" ht="68.75" customHeight="1" x14ac:dyDescent="0.2">
      <c r="B57" s="360"/>
      <c r="C57" s="11">
        <v>5</v>
      </c>
      <c r="D57" s="10" t="s">
        <v>16</v>
      </c>
      <c r="E57" s="10" t="s">
        <v>564</v>
      </c>
      <c r="F57" s="11">
        <v>194</v>
      </c>
      <c r="G57" s="11">
        <v>377</v>
      </c>
      <c r="H57" s="11">
        <v>20</v>
      </c>
      <c r="I57" s="11">
        <v>3</v>
      </c>
      <c r="J57" s="12" t="s">
        <v>8</v>
      </c>
      <c r="K57" s="12" t="s">
        <v>11</v>
      </c>
      <c r="L57" s="11">
        <v>100</v>
      </c>
      <c r="M57" s="11">
        <v>1</v>
      </c>
      <c r="N57" s="10" t="s">
        <v>522</v>
      </c>
      <c r="O57" s="288">
        <v>4</v>
      </c>
      <c r="P57" s="288">
        <v>4</v>
      </c>
      <c r="Q57" s="288">
        <v>0.25</v>
      </c>
      <c r="R57" s="288">
        <v>6.3</v>
      </c>
    </row>
    <row r="58" spans="2:19" s="4" customFormat="1" ht="137.75" customHeight="1" thickBot="1" x14ac:dyDescent="0.25">
      <c r="B58" s="361"/>
      <c r="C58" s="67">
        <v>6</v>
      </c>
      <c r="D58" s="87" t="s">
        <v>15</v>
      </c>
      <c r="E58" s="87" t="s">
        <v>342</v>
      </c>
      <c r="F58" s="141">
        <v>200</v>
      </c>
      <c r="G58" s="142">
        <v>260</v>
      </c>
      <c r="H58" s="88">
        <v>12.5</v>
      </c>
      <c r="I58" s="88">
        <v>5</v>
      </c>
      <c r="J58" s="302" t="s">
        <v>511</v>
      </c>
      <c r="K58" s="89" t="s">
        <v>11</v>
      </c>
      <c r="L58" s="88">
        <v>220</v>
      </c>
      <c r="M58" s="88">
        <v>3</v>
      </c>
      <c r="N58" s="87" t="s">
        <v>518</v>
      </c>
      <c r="O58" s="294">
        <v>6</v>
      </c>
      <c r="P58" s="294">
        <v>7</v>
      </c>
      <c r="Q58" s="294">
        <v>20.84</v>
      </c>
      <c r="R58" s="294">
        <v>6.3</v>
      </c>
    </row>
    <row r="59" spans="2:19" ht="16" thickTop="1" x14ac:dyDescent="0.2"/>
    <row r="62" spans="2:19" x14ac:dyDescent="0.2">
      <c r="Q62" s="307">
        <f>AVERAGE(Q38,Q37,Q35,Q34,Q28,Q27,Q25,Q24,Q17,Q15,Q57,Q56,Q54,Q53)</f>
        <v>3.3642857142857139</v>
      </c>
      <c r="R62" s="307">
        <f>AVERAGE(R37,R36,R35,R34,R33,R27,R26,R25,R24,R23,R18,R17,R16,R15,R14,R13,R58,R57,R56,R55,R54,R53,R47,R46,R45,R44,R43)</f>
        <v>7.6037037037037081</v>
      </c>
    </row>
  </sheetData>
  <mergeCells count="11">
    <mergeCell ref="B31:B38"/>
    <mergeCell ref="B11:B18"/>
    <mergeCell ref="B21:B28"/>
    <mergeCell ref="B41:B48"/>
    <mergeCell ref="B51:B58"/>
    <mergeCell ref="D48:I48"/>
    <mergeCell ref="G5:G6"/>
    <mergeCell ref="F5:F6"/>
    <mergeCell ref="E5:E6"/>
    <mergeCell ref="H5:H6"/>
    <mergeCell ref="D5:D6"/>
  </mergeCells>
  <hyperlinks>
    <hyperlink ref="D5" location="'high density, high resistance'!B7" display="North" xr:uid="{1AAFD65A-9A68-4507-A73E-4C1691905277}"/>
    <hyperlink ref="F5" location="'high density, high resistance'!B20" display="Central" xr:uid="{EF45434C-3D7F-4ABB-A166-8811B447538A}"/>
    <hyperlink ref="H5" location="'high density, high resistance'!B31" display="East" xr:uid="{6508113B-6EB0-4295-80EC-347EB3A388E2}"/>
    <hyperlink ref="S41" location="'high density, high resistance'!A3" display="back to top ↑" xr:uid="{B5ABEC20-06D0-4EF9-89FB-DAB2B90EFC95}"/>
    <hyperlink ref="S21" location="'high density, high resistance'!A3" display="back to top ↑" xr:uid="{B72C88D3-C6AB-4E18-9CC5-BB1E7940DD0A}"/>
    <hyperlink ref="S11" location="'high density, high resistance'!A3" display="back to top ↑" xr:uid="{6BB512B8-E2E6-4F78-A8A9-2565270DBC8D}"/>
    <hyperlink ref="S51" location="'high density, high resistance'!A3" display="back to top ↑" xr:uid="{3DC9ACE1-BC1E-4B4C-ABBD-220D9FE434C1}"/>
    <hyperlink ref="S31" location="'high density, high resistance'!A3" display="back to top ↑" xr:uid="{DF997771-0768-4589-B908-CDE216C7C8FF}"/>
    <hyperlink ref="E5" location="'high density, high resistance'!B20" display="Central" xr:uid="{5BD98AFC-94A7-4C85-9052-64084313B7F7}"/>
    <hyperlink ref="G5" location="'high density, high resistance'!B31" display="East" xr:uid="{A5829D15-584F-4A5B-A826-2E11BFF3BD1F}"/>
    <hyperlink ref="G5:G6" location="'high density, high resistance'!B41" display="'high density, high resistance'!B41" xr:uid="{CC896100-3864-40AD-B9DD-41C583720730}"/>
    <hyperlink ref="H5:H6" location="'high density, high resistance'!B51" display="'high density, high resistance'!B51" xr:uid="{65C85472-C365-4BE9-8676-BC29631B7E04}"/>
    <hyperlink ref="D5:D6" location="'high density, high resistance'!B11" display="'high density, high resistance'!B11" xr:uid="{AEC4524D-DB35-477D-8CD5-4D3186A7F326}"/>
    <hyperlink ref="E5:E6" location="'high density, high resistance'!B21" display="'high density, high resistance'!B21" xr:uid="{3E69BB03-1052-43D6-9454-24342C14F3EA}"/>
    <hyperlink ref="F5:F6" location="'high density, high resistance'!B31" display="'high density, high resistance'!B31" xr:uid="{AA11E746-FF72-4D18-BAA5-8C17E1A49F9D}"/>
  </hyperlinks>
  <pageMargins left="0.7" right="0.7" top="0.75" bottom="0.75" header="0.3" footer="0.3"/>
  <pageSetup paperSize="9" orientation="portrait" horizontalDpi="4294967295" verticalDpi="4294967295"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B1745C-528E-4F15-8006-F6226949FDB6}">
  <dimension ref="A1:CA39"/>
  <sheetViews>
    <sheetView zoomScale="90" zoomScaleNormal="90" workbookViewId="0">
      <pane xSplit="11" ySplit="4" topLeftCell="L6" activePane="bottomRight" state="frozen"/>
      <selection pane="topRight" activeCell="H1" sqref="H1"/>
      <selection pane="bottomLeft" activeCell="A3" sqref="A3"/>
      <selection pane="bottomRight" activeCell="L6" sqref="L6"/>
    </sheetView>
  </sheetViews>
  <sheetFormatPr baseColWidth="10" defaultColWidth="8.83203125" defaultRowHeight="15" x14ac:dyDescent="0.2"/>
  <cols>
    <col min="1" max="1" width="7.6640625" customWidth="1"/>
    <col min="2" max="2" width="6" bestFit="1" customWidth="1"/>
    <col min="3" max="3" width="6.83203125" bestFit="1" customWidth="1"/>
    <col min="4" max="4" width="10.83203125" bestFit="1" customWidth="1"/>
    <col min="5" max="5" width="5.83203125" customWidth="1"/>
    <col min="6" max="6" width="12.83203125" bestFit="1" customWidth="1"/>
    <col min="7" max="7" width="6.6640625" customWidth="1"/>
    <col min="8" max="9" width="7.5" customWidth="1"/>
    <col min="10" max="10" width="7.1640625" bestFit="1" customWidth="1"/>
    <col min="11" max="11" width="12.6640625" bestFit="1" customWidth="1"/>
    <col min="12" max="12" width="11.5" bestFit="1" customWidth="1"/>
    <col min="13" max="13" width="7" style="261" bestFit="1" customWidth="1"/>
    <col min="14" max="14" width="5.5" bestFit="1" customWidth="1"/>
    <col min="15" max="15" width="5.5" customWidth="1"/>
    <col min="16" max="16" width="15.5" bestFit="1" customWidth="1"/>
    <col min="17" max="17" width="7.5" bestFit="1" customWidth="1"/>
    <col min="18" max="18" width="10.6640625" bestFit="1" customWidth="1"/>
    <col min="19" max="19" width="7.5" customWidth="1"/>
    <col min="20" max="20" width="12.83203125" bestFit="1" customWidth="1"/>
    <col min="21" max="21" width="7.5" bestFit="1" customWidth="1"/>
    <col min="22" max="22" width="12.83203125" bestFit="1" customWidth="1"/>
    <col min="23" max="23" width="8.1640625" customWidth="1"/>
    <col min="24" max="24" width="10.6640625" bestFit="1" customWidth="1"/>
    <col min="25" max="25" width="7.6640625" customWidth="1"/>
    <col min="26" max="26" width="10.6640625" bestFit="1" customWidth="1"/>
    <col min="27" max="27" width="7.5" bestFit="1" customWidth="1"/>
    <col min="28" max="28" width="8.83203125" style="261"/>
    <col min="29" max="29" width="20.33203125" style="261" bestFit="1" customWidth="1"/>
    <col min="30" max="30" width="8.5" style="210" customWidth="1"/>
    <col min="31" max="31" width="13.33203125" bestFit="1" customWidth="1"/>
    <col min="32" max="32" width="4.5" bestFit="1" customWidth="1"/>
    <col min="33" max="33" width="6.6640625" bestFit="1" customWidth="1"/>
    <col min="34" max="34" width="13.33203125" bestFit="1" customWidth="1"/>
    <col min="35" max="35" width="4.5" bestFit="1" customWidth="1"/>
    <col min="36" max="36" width="6.6640625" bestFit="1" customWidth="1"/>
    <col min="39" max="39" width="4.5" customWidth="1"/>
    <col min="40" max="40" width="24.33203125" bestFit="1" customWidth="1"/>
    <col min="42" max="42" width="6.6640625" bestFit="1" customWidth="1"/>
    <col min="43" max="43" width="13.33203125" bestFit="1" customWidth="1"/>
    <col min="45" max="45" width="6.6640625" bestFit="1" customWidth="1"/>
    <col min="46" max="46" width="14.5" bestFit="1" customWidth="1"/>
    <col min="47" max="47" width="4.5" bestFit="1" customWidth="1"/>
    <col min="48" max="48" width="6.6640625" bestFit="1" customWidth="1"/>
    <col min="51" max="51" width="6.6640625" bestFit="1" customWidth="1"/>
    <col min="54" max="54" width="6.6640625" bestFit="1" customWidth="1"/>
    <col min="57" max="57" width="6.6640625" bestFit="1" customWidth="1"/>
    <col min="58" max="58" width="6.6640625" customWidth="1"/>
    <col min="59" max="59" width="6.1640625" style="261" customWidth="1"/>
    <col min="60" max="60" width="8.83203125" style="261" customWidth="1"/>
    <col min="61" max="61" width="6.6640625" style="261" bestFit="1" customWidth="1"/>
    <col min="62" max="62" width="7" style="261" bestFit="1" customWidth="1"/>
    <col min="63" max="63" width="8.83203125" style="261"/>
    <col min="64" max="64" width="6.83203125" style="261" customWidth="1"/>
    <col min="65" max="65" width="6.33203125" style="261" customWidth="1"/>
    <col min="66" max="66" width="8.5" style="261" bestFit="1" customWidth="1"/>
    <col min="67" max="67" width="8.1640625" style="261" customWidth="1"/>
    <col min="68" max="68" width="8.5" style="261" bestFit="1" customWidth="1"/>
    <col min="69" max="69" width="8.1640625" style="261" customWidth="1"/>
    <col min="70" max="70" width="8.5" style="261" bestFit="1" customWidth="1"/>
    <col min="71" max="71" width="8.1640625" style="261" customWidth="1"/>
    <col min="72" max="72" width="8.5" style="261" bestFit="1" customWidth="1"/>
    <col min="73" max="73" width="8.1640625" style="261" customWidth="1"/>
    <col min="74" max="74" width="8.5" style="261" bestFit="1" customWidth="1"/>
    <col min="75" max="75" width="8.1640625" style="261" customWidth="1"/>
    <col min="76" max="76" width="8.5" style="261" bestFit="1" customWidth="1"/>
    <col min="77" max="77" width="8.1640625" style="261" customWidth="1"/>
    <col min="78" max="78" width="9.33203125" style="261" customWidth="1"/>
    <col min="79" max="79" width="8.83203125" style="276"/>
  </cols>
  <sheetData>
    <row r="1" spans="1:79" x14ac:dyDescent="0.2">
      <c r="D1" s="362" t="s">
        <v>433</v>
      </c>
      <c r="E1" s="362"/>
      <c r="F1" s="362"/>
      <c r="G1" s="362"/>
      <c r="H1" s="362"/>
      <c r="I1" s="362"/>
      <c r="J1" s="362"/>
      <c r="K1" s="362"/>
      <c r="L1" s="364" t="s">
        <v>410</v>
      </c>
      <c r="M1" s="364"/>
      <c r="N1" s="364"/>
      <c r="O1" s="275"/>
      <c r="P1" s="363" t="s">
        <v>432</v>
      </c>
      <c r="Q1" s="363"/>
      <c r="R1" s="363"/>
      <c r="S1" s="363"/>
      <c r="T1" s="363"/>
      <c r="U1" s="363"/>
      <c r="V1" s="363"/>
      <c r="W1" s="363"/>
      <c r="X1" s="363"/>
      <c r="Y1" s="363"/>
      <c r="Z1" s="363"/>
      <c r="AA1" s="363"/>
      <c r="AE1" s="365" t="s">
        <v>434</v>
      </c>
      <c r="AF1" s="365"/>
      <c r="AG1" s="365"/>
      <c r="AH1" s="365"/>
      <c r="AI1" s="365"/>
      <c r="AJ1" s="365"/>
      <c r="AK1" s="365"/>
      <c r="AL1" s="365"/>
      <c r="AM1" s="365"/>
      <c r="AN1" s="365"/>
      <c r="AO1" s="365"/>
      <c r="AP1" s="365"/>
      <c r="AQ1" s="365"/>
      <c r="AR1" s="365"/>
      <c r="AS1" s="365"/>
      <c r="AT1" s="365"/>
      <c r="AU1" s="365"/>
      <c r="AV1" s="365"/>
      <c r="AW1" s="365"/>
      <c r="AX1" s="365"/>
      <c r="AY1" s="365"/>
      <c r="AZ1" s="365"/>
      <c r="BA1" s="365"/>
      <c r="BB1" s="365"/>
      <c r="BC1" s="365"/>
      <c r="BD1" s="365"/>
      <c r="BE1" s="365"/>
      <c r="BF1" s="279"/>
      <c r="BN1" s="366" t="s">
        <v>488</v>
      </c>
      <c r="BO1" s="366"/>
      <c r="BP1" s="366"/>
      <c r="BQ1" s="366"/>
      <c r="BR1" s="366"/>
      <c r="BS1" s="366"/>
      <c r="BT1" s="366"/>
      <c r="BU1" s="366"/>
      <c r="BV1" s="366"/>
      <c r="BW1" s="366"/>
      <c r="BX1" s="366"/>
      <c r="BY1" s="366"/>
      <c r="BZ1" s="281"/>
    </row>
    <row r="2" spans="1:79" s="5" customFormat="1" ht="45" customHeight="1" x14ac:dyDescent="0.2">
      <c r="A2" s="5" t="s">
        <v>118</v>
      </c>
      <c r="B2" s="5" t="s">
        <v>421</v>
      </c>
      <c r="C2" s="5" t="s">
        <v>420</v>
      </c>
      <c r="D2" s="5" t="s">
        <v>419</v>
      </c>
      <c r="E2" s="5" t="s">
        <v>418</v>
      </c>
      <c r="F2" s="5" t="s">
        <v>417</v>
      </c>
      <c r="G2" s="5" t="s">
        <v>406</v>
      </c>
      <c r="H2" s="264" t="s">
        <v>485</v>
      </c>
      <c r="I2" s="264" t="s">
        <v>487</v>
      </c>
      <c r="J2" s="5" t="s">
        <v>407</v>
      </c>
      <c r="K2" s="5" t="s">
        <v>2</v>
      </c>
      <c r="L2" s="5" t="s">
        <v>123</v>
      </c>
      <c r="M2" s="266" t="s">
        <v>405</v>
      </c>
      <c r="N2" s="264" t="s">
        <v>409</v>
      </c>
      <c r="O2" s="264"/>
      <c r="P2" s="268" t="s">
        <v>426</v>
      </c>
      <c r="Q2" s="269" t="s">
        <v>411</v>
      </c>
      <c r="R2" s="268" t="s">
        <v>427</v>
      </c>
      <c r="S2" s="269" t="s">
        <v>412</v>
      </c>
      <c r="T2" s="268" t="s">
        <v>428</v>
      </c>
      <c r="U2" s="269" t="s">
        <v>413</v>
      </c>
      <c r="V2" s="268" t="s">
        <v>429</v>
      </c>
      <c r="W2" s="269" t="s">
        <v>414</v>
      </c>
      <c r="X2" s="268" t="s">
        <v>430</v>
      </c>
      <c r="Y2" s="269" t="s">
        <v>415</v>
      </c>
      <c r="Z2" s="268" t="s">
        <v>431</v>
      </c>
      <c r="AA2" s="269" t="s">
        <v>416</v>
      </c>
      <c r="AB2" s="265" t="s">
        <v>126</v>
      </c>
      <c r="AC2" s="265" t="s">
        <v>127</v>
      </c>
      <c r="AD2" s="272" t="s">
        <v>484</v>
      </c>
      <c r="AE2" s="5" t="s">
        <v>425</v>
      </c>
      <c r="AF2" s="5" t="s">
        <v>423</v>
      </c>
      <c r="AG2" s="5" t="s">
        <v>424</v>
      </c>
      <c r="AH2" s="5" t="s">
        <v>435</v>
      </c>
      <c r="AI2" s="5" t="s">
        <v>436</v>
      </c>
      <c r="AJ2" s="5" t="s">
        <v>437</v>
      </c>
      <c r="AK2" s="5" t="s">
        <v>452</v>
      </c>
      <c r="AL2" s="5" t="s">
        <v>453</v>
      </c>
      <c r="AM2" s="5" t="s">
        <v>454</v>
      </c>
      <c r="AN2" s="5" t="s">
        <v>455</v>
      </c>
      <c r="AO2" s="5" t="s">
        <v>456</v>
      </c>
      <c r="AP2" s="5" t="s">
        <v>457</v>
      </c>
      <c r="AQ2" s="5" t="s">
        <v>460</v>
      </c>
      <c r="AR2" s="5" t="s">
        <v>461</v>
      </c>
      <c r="AS2" s="5" t="s">
        <v>462</v>
      </c>
      <c r="AT2" s="5" t="s">
        <v>463</v>
      </c>
      <c r="AU2" s="5" t="s">
        <v>464</v>
      </c>
      <c r="AV2" s="5" t="s">
        <v>465</v>
      </c>
      <c r="AW2" s="5" t="s">
        <v>466</v>
      </c>
      <c r="AX2" s="5" t="s">
        <v>467</v>
      </c>
      <c r="AY2" s="5" t="s">
        <v>468</v>
      </c>
      <c r="AZ2" s="5" t="s">
        <v>469</v>
      </c>
      <c r="BA2" s="5" t="s">
        <v>470</v>
      </c>
      <c r="BB2" s="5" t="s">
        <v>471</v>
      </c>
      <c r="BC2" s="5" t="s">
        <v>472</v>
      </c>
      <c r="BD2" s="5" t="s">
        <v>473</v>
      </c>
      <c r="BE2" s="5" t="s">
        <v>474</v>
      </c>
      <c r="BF2" s="264" t="s">
        <v>501</v>
      </c>
      <c r="BG2" s="265" t="s">
        <v>146</v>
      </c>
      <c r="BH2" s="265" t="s">
        <v>147</v>
      </c>
      <c r="BI2" s="265" t="s">
        <v>148</v>
      </c>
      <c r="BJ2" s="265" t="s">
        <v>149</v>
      </c>
      <c r="BK2" s="265" t="s">
        <v>150</v>
      </c>
      <c r="BL2" s="267" t="s">
        <v>151</v>
      </c>
      <c r="BM2" s="265" t="s">
        <v>152</v>
      </c>
      <c r="BN2" s="5" t="s">
        <v>489</v>
      </c>
      <c r="BO2" s="271" t="s">
        <v>490</v>
      </c>
      <c r="BP2" s="5" t="s">
        <v>491</v>
      </c>
      <c r="BQ2" s="271" t="s">
        <v>492</v>
      </c>
      <c r="BR2" s="5" t="s">
        <v>493</v>
      </c>
      <c r="BS2" s="271" t="s">
        <v>494</v>
      </c>
      <c r="BT2" s="5" t="s">
        <v>495</v>
      </c>
      <c r="BU2" s="271" t="s">
        <v>496</v>
      </c>
      <c r="BV2" s="5" t="s">
        <v>497</v>
      </c>
      <c r="BW2" s="271" t="s">
        <v>498</v>
      </c>
      <c r="BX2" s="5" t="s">
        <v>499</v>
      </c>
      <c r="BY2" s="271" t="s">
        <v>500</v>
      </c>
      <c r="BZ2" s="272" t="s">
        <v>502</v>
      </c>
      <c r="CA2" s="277" t="s">
        <v>153</v>
      </c>
    </row>
    <row r="3" spans="1:79" s="5" customFormat="1" ht="14" x14ac:dyDescent="0.2">
      <c r="G3" s="5" t="s">
        <v>482</v>
      </c>
      <c r="J3" s="5" t="s">
        <v>408</v>
      </c>
      <c r="K3" s="5" t="s">
        <v>404</v>
      </c>
      <c r="L3" s="5" t="s">
        <v>380</v>
      </c>
      <c r="M3" s="265"/>
      <c r="N3" s="5" t="s">
        <v>379</v>
      </c>
      <c r="P3" s="268" t="s">
        <v>404</v>
      </c>
      <c r="Q3" s="268" t="s">
        <v>381</v>
      </c>
      <c r="R3" s="268" t="s">
        <v>404</v>
      </c>
      <c r="S3" s="268" t="s">
        <v>381</v>
      </c>
      <c r="T3" s="268" t="s">
        <v>404</v>
      </c>
      <c r="U3" s="268" t="s">
        <v>381</v>
      </c>
      <c r="V3" s="268" t="s">
        <v>404</v>
      </c>
      <c r="W3" s="268" t="s">
        <v>381</v>
      </c>
      <c r="X3" s="268" t="s">
        <v>404</v>
      </c>
      <c r="Y3" s="268" t="s">
        <v>381</v>
      </c>
      <c r="Z3" s="268" t="s">
        <v>404</v>
      </c>
      <c r="AA3" s="268" t="s">
        <v>381</v>
      </c>
      <c r="AB3" s="265"/>
      <c r="AC3" s="265"/>
      <c r="AD3" s="271" t="s">
        <v>459</v>
      </c>
      <c r="AF3" s="5" t="s">
        <v>451</v>
      </c>
      <c r="AG3" s="5" t="s">
        <v>422</v>
      </c>
      <c r="AI3" s="5" t="s">
        <v>451</v>
      </c>
      <c r="AJ3" s="5" t="s">
        <v>422</v>
      </c>
      <c r="AL3" s="5" t="s">
        <v>451</v>
      </c>
      <c r="AM3" s="5" t="s">
        <v>422</v>
      </c>
      <c r="AO3" s="5" t="s">
        <v>451</v>
      </c>
      <c r="AP3" s="5" t="s">
        <v>422</v>
      </c>
      <c r="AR3" s="5" t="s">
        <v>451</v>
      </c>
      <c r="AS3" s="5" t="s">
        <v>422</v>
      </c>
      <c r="AU3" s="5" t="s">
        <v>451</v>
      </c>
      <c r="AV3" s="5" t="s">
        <v>422</v>
      </c>
      <c r="AX3" s="5" t="s">
        <v>451</v>
      </c>
      <c r="AY3" s="5" t="s">
        <v>422</v>
      </c>
      <c r="BA3" s="5" t="s">
        <v>451</v>
      </c>
      <c r="BB3" s="5" t="s">
        <v>422</v>
      </c>
      <c r="BD3" s="5" t="s">
        <v>451</v>
      </c>
      <c r="BE3" s="5" t="s">
        <v>422</v>
      </c>
      <c r="BF3" s="5" t="s">
        <v>459</v>
      </c>
      <c r="BG3" s="265"/>
      <c r="BH3" s="265"/>
      <c r="BI3" s="265"/>
      <c r="BJ3" s="265"/>
      <c r="BK3" s="265"/>
      <c r="BL3" s="267"/>
      <c r="BM3" s="265"/>
      <c r="BN3" s="5" t="s">
        <v>404</v>
      </c>
      <c r="BO3" s="271" t="s">
        <v>379</v>
      </c>
      <c r="BP3" s="5" t="s">
        <v>404</v>
      </c>
      <c r="BQ3" s="271" t="s">
        <v>379</v>
      </c>
      <c r="BR3" s="5" t="s">
        <v>404</v>
      </c>
      <c r="BS3" s="271" t="s">
        <v>379</v>
      </c>
      <c r="BT3" s="5" t="s">
        <v>404</v>
      </c>
      <c r="BU3" s="271" t="s">
        <v>379</v>
      </c>
      <c r="BV3" s="5" t="s">
        <v>404</v>
      </c>
      <c r="BW3" s="271" t="s">
        <v>379</v>
      </c>
      <c r="BX3" s="5" t="s">
        <v>404</v>
      </c>
      <c r="BY3" s="271" t="s">
        <v>379</v>
      </c>
      <c r="BZ3" s="271"/>
      <c r="CA3" s="277"/>
    </row>
    <row r="4" spans="1:79" s="261" customFormat="1" x14ac:dyDescent="0.2">
      <c r="A4" s="261" t="s">
        <v>154</v>
      </c>
      <c r="K4" s="261" t="s">
        <v>72</v>
      </c>
      <c r="M4" s="261" t="s">
        <v>155</v>
      </c>
      <c r="AB4" s="261" t="s">
        <v>156</v>
      </c>
      <c r="AC4" s="261" t="s">
        <v>38</v>
      </c>
      <c r="AD4" s="210"/>
      <c r="CA4" s="276"/>
    </row>
    <row r="5" spans="1:79" x14ac:dyDescent="0.2">
      <c r="A5" t="s">
        <v>157</v>
      </c>
      <c r="B5" t="s">
        <v>158</v>
      </c>
      <c r="C5">
        <v>1</v>
      </c>
      <c r="D5" s="159" t="s">
        <v>159</v>
      </c>
      <c r="E5" s="160" t="s">
        <v>68</v>
      </c>
      <c r="F5" s="160" t="s">
        <v>160</v>
      </c>
      <c r="G5" s="160">
        <v>5.8479999999999999</v>
      </c>
      <c r="H5" s="160" t="s">
        <v>486</v>
      </c>
      <c r="I5" s="160"/>
      <c r="J5" s="160">
        <v>7.2</v>
      </c>
      <c r="K5" s="160" t="s">
        <v>357</v>
      </c>
      <c r="L5" s="161">
        <v>42855</v>
      </c>
      <c r="M5" s="261" t="s">
        <v>155</v>
      </c>
      <c r="N5">
        <v>52</v>
      </c>
      <c r="P5" t="s">
        <v>386</v>
      </c>
      <c r="Q5">
        <v>5</v>
      </c>
      <c r="R5" t="s">
        <v>397</v>
      </c>
      <c r="S5">
        <v>3</v>
      </c>
      <c r="T5" t="s">
        <v>397</v>
      </c>
      <c r="U5">
        <v>3</v>
      </c>
      <c r="V5" t="s">
        <v>390</v>
      </c>
      <c r="W5">
        <v>3.2</v>
      </c>
      <c r="X5" t="s">
        <v>404</v>
      </c>
      <c r="Z5" t="s">
        <v>404</v>
      </c>
      <c r="AB5" s="261" t="s">
        <v>161</v>
      </c>
      <c r="AC5" s="261" t="s">
        <v>162</v>
      </c>
      <c r="AD5" s="210">
        <v>5</v>
      </c>
      <c r="AE5" t="s">
        <v>163</v>
      </c>
      <c r="AF5">
        <v>360</v>
      </c>
      <c r="AG5">
        <v>3</v>
      </c>
      <c r="AH5" t="s">
        <v>163</v>
      </c>
      <c r="AI5">
        <v>360</v>
      </c>
      <c r="AJ5">
        <v>3</v>
      </c>
      <c r="AK5" s="143" t="s">
        <v>163</v>
      </c>
      <c r="AL5" s="143"/>
      <c r="AM5" s="143">
        <v>3</v>
      </c>
      <c r="AN5" t="s">
        <v>458</v>
      </c>
      <c r="AO5">
        <v>455</v>
      </c>
      <c r="AP5">
        <v>5</v>
      </c>
      <c r="AQ5" t="s">
        <v>163</v>
      </c>
      <c r="AR5">
        <v>360</v>
      </c>
      <c r="AS5" s="143">
        <v>0.3</v>
      </c>
      <c r="BG5" s="261" t="s">
        <v>165</v>
      </c>
      <c r="BI5" s="261">
        <v>5</v>
      </c>
      <c r="BJ5" s="263">
        <v>9.3000000000000007</v>
      </c>
      <c r="BK5" s="263">
        <v>5</v>
      </c>
      <c r="BM5" s="263">
        <v>3</v>
      </c>
      <c r="BN5" s="263"/>
      <c r="BO5" s="263"/>
      <c r="BP5" s="263"/>
      <c r="BQ5" s="263"/>
      <c r="BR5" s="263"/>
      <c r="BS5" s="263"/>
      <c r="BT5" s="263"/>
      <c r="BU5" s="263"/>
      <c r="BV5" s="263"/>
      <c r="BW5" s="263"/>
      <c r="BX5" s="263"/>
      <c r="BY5" s="263"/>
      <c r="BZ5" s="263"/>
      <c r="CA5" s="276" t="s">
        <v>166</v>
      </c>
    </row>
    <row r="6" spans="1:79" x14ac:dyDescent="0.2">
      <c r="A6" t="s">
        <v>157</v>
      </c>
      <c r="B6" t="s">
        <v>158</v>
      </c>
      <c r="C6">
        <v>2</v>
      </c>
      <c r="D6" s="159" t="s">
        <v>159</v>
      </c>
      <c r="E6" s="160" t="s">
        <v>68</v>
      </c>
      <c r="F6" s="160" t="s">
        <v>160</v>
      </c>
      <c r="G6" s="160">
        <v>5.8479999999999999</v>
      </c>
      <c r="H6" s="160" t="s">
        <v>486</v>
      </c>
      <c r="I6" s="160"/>
      <c r="J6" s="160">
        <v>7.2</v>
      </c>
      <c r="K6" s="160" t="s">
        <v>358</v>
      </c>
      <c r="L6" s="161">
        <v>43174</v>
      </c>
      <c r="M6" s="261" t="s">
        <v>167</v>
      </c>
      <c r="N6">
        <v>460</v>
      </c>
      <c r="P6" t="s">
        <v>404</v>
      </c>
      <c r="R6" t="s">
        <v>404</v>
      </c>
      <c r="T6" t="s">
        <v>404</v>
      </c>
      <c r="V6" t="s">
        <v>404</v>
      </c>
      <c r="X6" t="s">
        <v>404</v>
      </c>
      <c r="Z6" t="s">
        <v>404</v>
      </c>
      <c r="AB6" s="261" t="s">
        <v>168</v>
      </c>
      <c r="AC6" s="261" t="s">
        <v>169</v>
      </c>
      <c r="AE6" t="s">
        <v>163</v>
      </c>
      <c r="AF6">
        <v>360</v>
      </c>
      <c r="AG6">
        <v>3</v>
      </c>
      <c r="AH6" t="s">
        <v>163</v>
      </c>
      <c r="AI6">
        <v>360</v>
      </c>
      <c r="AJ6">
        <v>3</v>
      </c>
      <c r="AK6" t="s">
        <v>170</v>
      </c>
      <c r="AM6">
        <v>4.5</v>
      </c>
      <c r="AN6" t="s">
        <v>163</v>
      </c>
      <c r="AP6">
        <v>2</v>
      </c>
      <c r="AQ6" t="s">
        <v>163</v>
      </c>
      <c r="AS6" s="143">
        <v>0.3</v>
      </c>
      <c r="BG6" s="261" t="s">
        <v>165</v>
      </c>
      <c r="BI6" s="261">
        <v>4.5</v>
      </c>
      <c r="BJ6" s="261">
        <v>8.3000000000000007</v>
      </c>
      <c r="BK6" s="261">
        <v>4</v>
      </c>
      <c r="BM6" s="261">
        <v>2</v>
      </c>
      <c r="CA6" s="276" t="s">
        <v>166</v>
      </c>
    </row>
    <row r="7" spans="1:79" x14ac:dyDescent="0.2">
      <c r="A7" t="s">
        <v>157</v>
      </c>
      <c r="B7" t="s">
        <v>158</v>
      </c>
      <c r="C7">
        <v>3</v>
      </c>
      <c r="D7" s="159" t="s">
        <v>159</v>
      </c>
      <c r="E7" s="160" t="s">
        <v>68</v>
      </c>
      <c r="F7" s="160" t="s">
        <v>160</v>
      </c>
      <c r="G7" s="160">
        <v>5.8479999999999999</v>
      </c>
      <c r="H7" s="160" t="s">
        <v>486</v>
      </c>
      <c r="I7" s="160"/>
      <c r="J7" s="160">
        <v>7.2</v>
      </c>
      <c r="K7" s="160" t="s">
        <v>360</v>
      </c>
      <c r="L7" s="161">
        <v>43394</v>
      </c>
      <c r="M7" s="261" t="s">
        <v>167</v>
      </c>
      <c r="N7">
        <v>200</v>
      </c>
      <c r="P7" t="s">
        <v>404</v>
      </c>
      <c r="R7" t="s">
        <v>404</v>
      </c>
      <c r="T7" t="s">
        <v>404</v>
      </c>
      <c r="V7" t="s">
        <v>404</v>
      </c>
      <c r="X7" t="s">
        <v>404</v>
      </c>
      <c r="Z7" t="s">
        <v>404</v>
      </c>
      <c r="AB7" s="261" t="s">
        <v>161</v>
      </c>
      <c r="AC7" s="261" t="s">
        <v>162</v>
      </c>
      <c r="AE7" t="s">
        <v>163</v>
      </c>
      <c r="AG7">
        <v>3</v>
      </c>
      <c r="AH7" t="s">
        <v>163</v>
      </c>
      <c r="AJ7">
        <v>3</v>
      </c>
      <c r="AK7" t="s">
        <v>171</v>
      </c>
      <c r="AM7">
        <v>0.6</v>
      </c>
      <c r="AN7" t="s">
        <v>172</v>
      </c>
      <c r="AP7">
        <v>5</v>
      </c>
      <c r="AQ7" t="s">
        <v>173</v>
      </c>
      <c r="AS7">
        <v>15</v>
      </c>
      <c r="AT7" t="s">
        <v>174</v>
      </c>
      <c r="AV7">
        <v>0.24</v>
      </c>
      <c r="AW7" t="s">
        <v>163</v>
      </c>
      <c r="AY7" s="162">
        <v>0.3</v>
      </c>
      <c r="BG7" s="261" t="s">
        <v>165</v>
      </c>
      <c r="BI7" s="261">
        <v>20.84</v>
      </c>
      <c r="BJ7" s="261">
        <v>6.3</v>
      </c>
      <c r="BK7" s="261">
        <v>6</v>
      </c>
      <c r="BM7" s="261">
        <v>2</v>
      </c>
      <c r="CA7" s="276" t="s">
        <v>166</v>
      </c>
    </row>
    <row r="8" spans="1:79" x14ac:dyDescent="0.2">
      <c r="A8" t="s">
        <v>157</v>
      </c>
      <c r="B8" t="s">
        <v>158</v>
      </c>
      <c r="C8">
        <v>4</v>
      </c>
      <c r="D8" s="159" t="s">
        <v>159</v>
      </c>
      <c r="E8" s="160" t="s">
        <v>68</v>
      </c>
      <c r="F8" s="160" t="s">
        <v>160</v>
      </c>
      <c r="G8" s="160">
        <v>5.8479999999999999</v>
      </c>
      <c r="H8" s="160" t="s">
        <v>486</v>
      </c>
      <c r="I8" s="160"/>
      <c r="J8" s="160">
        <v>7.2</v>
      </c>
      <c r="K8" s="160" t="s">
        <v>355</v>
      </c>
      <c r="L8" s="161">
        <v>43921</v>
      </c>
      <c r="M8" s="261" t="s">
        <v>175</v>
      </c>
      <c r="N8">
        <v>194</v>
      </c>
      <c r="P8" t="s">
        <v>404</v>
      </c>
      <c r="R8" t="s">
        <v>404</v>
      </c>
      <c r="T8" t="s">
        <v>404</v>
      </c>
      <c r="V8" t="s">
        <v>404</v>
      </c>
      <c r="X8" t="s">
        <v>404</v>
      </c>
      <c r="Z8" t="s">
        <v>404</v>
      </c>
      <c r="AB8" s="261" t="s">
        <v>161</v>
      </c>
      <c r="AC8" s="261" t="s">
        <v>162</v>
      </c>
      <c r="AE8" t="s">
        <v>163</v>
      </c>
      <c r="AG8">
        <v>3</v>
      </c>
      <c r="AH8" t="s">
        <v>163</v>
      </c>
      <c r="AJ8">
        <v>3</v>
      </c>
      <c r="AK8" t="s">
        <v>176</v>
      </c>
      <c r="AM8">
        <v>0.25</v>
      </c>
      <c r="AN8" t="s">
        <v>163</v>
      </c>
      <c r="AP8" s="162">
        <v>0.3</v>
      </c>
      <c r="BG8" s="261" t="s">
        <v>165</v>
      </c>
      <c r="BI8" s="261">
        <v>0.25</v>
      </c>
      <c r="BJ8" s="261">
        <v>6.3</v>
      </c>
      <c r="BK8" s="261">
        <v>4</v>
      </c>
      <c r="BM8" s="261">
        <v>2</v>
      </c>
      <c r="CA8" s="276" t="s">
        <v>166</v>
      </c>
    </row>
    <row r="9" spans="1:79" x14ac:dyDescent="0.2">
      <c r="A9" t="s">
        <v>157</v>
      </c>
      <c r="B9" t="s">
        <v>158</v>
      </c>
      <c r="C9">
        <v>5</v>
      </c>
      <c r="D9" s="159" t="s">
        <v>159</v>
      </c>
      <c r="E9" s="160" t="s">
        <v>68</v>
      </c>
      <c r="F9" s="160" t="s">
        <v>160</v>
      </c>
      <c r="G9" s="160">
        <v>5.8479999999999999</v>
      </c>
      <c r="H9" s="160" t="s">
        <v>486</v>
      </c>
      <c r="I9" s="160"/>
      <c r="J9" s="160">
        <v>7.2</v>
      </c>
      <c r="K9" s="160" t="s">
        <v>360</v>
      </c>
      <c r="L9" s="161">
        <v>44125</v>
      </c>
      <c r="M9" s="261" t="s">
        <v>167</v>
      </c>
      <c r="N9">
        <v>200</v>
      </c>
      <c r="P9" t="s">
        <v>404</v>
      </c>
      <c r="R9" t="s">
        <v>404</v>
      </c>
      <c r="T9" t="s">
        <v>404</v>
      </c>
      <c r="V9" t="s">
        <v>404</v>
      </c>
      <c r="X9" t="s">
        <v>404</v>
      </c>
      <c r="Z9" t="s">
        <v>404</v>
      </c>
      <c r="AB9" s="261" t="s">
        <v>161</v>
      </c>
      <c r="AC9" s="261" t="s">
        <v>162</v>
      </c>
      <c r="AE9" t="s">
        <v>163</v>
      </c>
      <c r="AG9">
        <v>3</v>
      </c>
      <c r="AH9" t="s">
        <v>163</v>
      </c>
      <c r="AJ9">
        <v>3</v>
      </c>
      <c r="AK9" t="s">
        <v>171</v>
      </c>
      <c r="AM9">
        <v>0.6</v>
      </c>
      <c r="AN9" t="s">
        <v>172</v>
      </c>
      <c r="AP9">
        <v>5</v>
      </c>
      <c r="AQ9" t="s">
        <v>173</v>
      </c>
      <c r="AS9">
        <v>15</v>
      </c>
      <c r="AT9" t="s">
        <v>174</v>
      </c>
      <c r="AV9">
        <v>0.24</v>
      </c>
      <c r="AW9" t="s">
        <v>163</v>
      </c>
      <c r="AY9" s="162">
        <v>0.3</v>
      </c>
      <c r="BG9" s="261" t="s">
        <v>165</v>
      </c>
      <c r="BI9" s="261">
        <v>20.840000000000003</v>
      </c>
      <c r="BJ9" s="261">
        <v>6.3</v>
      </c>
      <c r="BK9" s="261">
        <v>6</v>
      </c>
      <c r="BM9" s="261">
        <v>2</v>
      </c>
      <c r="CA9" s="276" t="s">
        <v>166</v>
      </c>
    </row>
    <row r="10" spans="1:79" x14ac:dyDescent="0.2">
      <c r="D10" s="159"/>
      <c r="E10" s="160"/>
      <c r="F10" s="160"/>
      <c r="G10" s="160"/>
      <c r="H10" s="160"/>
      <c r="I10" s="160"/>
      <c r="J10" s="160"/>
      <c r="K10" s="160"/>
      <c r="L10" s="161"/>
      <c r="AY10" s="162"/>
    </row>
    <row r="11" spans="1:79" x14ac:dyDescent="0.2">
      <c r="A11" t="s">
        <v>157</v>
      </c>
      <c r="B11" t="s">
        <v>483</v>
      </c>
      <c r="C11">
        <v>1</v>
      </c>
      <c r="D11" s="159" t="s">
        <v>159</v>
      </c>
      <c r="E11" s="160" t="s">
        <v>68</v>
      </c>
      <c r="F11" s="160" t="s">
        <v>74</v>
      </c>
      <c r="G11" s="160">
        <v>5.16</v>
      </c>
      <c r="H11" s="160" t="s">
        <v>486</v>
      </c>
      <c r="I11" s="160"/>
      <c r="J11" s="160">
        <v>7.2</v>
      </c>
      <c r="K11" s="160" t="s">
        <v>357</v>
      </c>
      <c r="L11" s="161">
        <v>42855</v>
      </c>
      <c r="M11" s="261" t="s">
        <v>155</v>
      </c>
      <c r="N11">
        <v>52</v>
      </c>
      <c r="P11" t="s">
        <v>386</v>
      </c>
      <c r="Q11">
        <v>5</v>
      </c>
      <c r="R11" t="s">
        <v>397</v>
      </c>
      <c r="S11">
        <v>3</v>
      </c>
      <c r="T11" t="s">
        <v>397</v>
      </c>
      <c r="U11">
        <v>3</v>
      </c>
      <c r="V11" t="s">
        <v>390</v>
      </c>
      <c r="W11">
        <v>3.2</v>
      </c>
      <c r="X11" t="s">
        <v>404</v>
      </c>
      <c r="Z11" t="s">
        <v>404</v>
      </c>
      <c r="AB11" s="261" t="s">
        <v>161</v>
      </c>
      <c r="AC11" s="261" t="s">
        <v>162</v>
      </c>
      <c r="AD11" s="210">
        <v>5</v>
      </c>
      <c r="AE11" t="s">
        <v>163</v>
      </c>
      <c r="AF11">
        <v>360</v>
      </c>
      <c r="AG11">
        <v>3</v>
      </c>
      <c r="AH11" t="s">
        <v>163</v>
      </c>
      <c r="AI11">
        <v>360</v>
      </c>
      <c r="AJ11">
        <v>3</v>
      </c>
      <c r="AK11" s="143" t="s">
        <v>163</v>
      </c>
      <c r="AL11" s="143"/>
      <c r="AM11" s="143">
        <v>3</v>
      </c>
      <c r="AN11" t="s">
        <v>458</v>
      </c>
      <c r="AO11">
        <v>455</v>
      </c>
      <c r="AP11">
        <v>5</v>
      </c>
      <c r="AQ11" t="s">
        <v>163</v>
      </c>
      <c r="AR11">
        <v>360</v>
      </c>
      <c r="AS11" s="143">
        <v>0.3</v>
      </c>
      <c r="BG11" s="261" t="s">
        <v>165</v>
      </c>
      <c r="BI11" s="261">
        <v>5</v>
      </c>
      <c r="BJ11" s="263">
        <v>9.3000000000000007</v>
      </c>
      <c r="BK11" s="263">
        <v>5</v>
      </c>
      <c r="BM11" s="263">
        <v>3</v>
      </c>
      <c r="BN11" s="263"/>
      <c r="BO11" s="263"/>
      <c r="BP11" s="263"/>
      <c r="BQ11" s="263"/>
      <c r="BR11" s="263"/>
      <c r="BS11" s="263"/>
      <c r="BT11" s="263"/>
      <c r="BU11" s="263"/>
      <c r="BV11" s="263"/>
      <c r="BW11" s="263"/>
      <c r="BX11" s="263"/>
      <c r="BY11" s="263"/>
      <c r="BZ11" s="263"/>
      <c r="CA11" s="276" t="s">
        <v>166</v>
      </c>
    </row>
    <row r="12" spans="1:79" x14ac:dyDescent="0.2">
      <c r="A12" t="s">
        <v>157</v>
      </c>
      <c r="B12" t="s">
        <v>483</v>
      </c>
      <c r="C12">
        <v>2</v>
      </c>
      <c r="D12" s="159" t="s">
        <v>159</v>
      </c>
      <c r="E12" s="160" t="s">
        <v>68</v>
      </c>
      <c r="F12" s="160" t="s">
        <v>74</v>
      </c>
      <c r="G12" s="160">
        <v>5.16</v>
      </c>
      <c r="H12" s="160" t="s">
        <v>486</v>
      </c>
      <c r="I12" s="160"/>
      <c r="J12" s="160">
        <v>7.2</v>
      </c>
      <c r="K12" s="160" t="s">
        <v>359</v>
      </c>
      <c r="L12" s="161">
        <v>43174</v>
      </c>
      <c r="M12" s="261" t="s">
        <v>167</v>
      </c>
      <c r="N12">
        <v>300</v>
      </c>
      <c r="P12" t="s">
        <v>386</v>
      </c>
      <c r="Q12">
        <v>5</v>
      </c>
      <c r="R12" t="s">
        <v>181</v>
      </c>
      <c r="S12">
        <v>50</v>
      </c>
      <c r="T12" t="s">
        <v>397</v>
      </c>
      <c r="U12">
        <v>3</v>
      </c>
      <c r="V12" t="s">
        <v>390</v>
      </c>
      <c r="W12">
        <v>5</v>
      </c>
      <c r="X12" t="s">
        <v>404</v>
      </c>
      <c r="Z12" t="s">
        <v>404</v>
      </c>
      <c r="AB12" s="261" t="s">
        <v>168</v>
      </c>
      <c r="AC12" s="261" t="s">
        <v>169</v>
      </c>
      <c r="AE12" t="s">
        <v>163</v>
      </c>
      <c r="AF12">
        <v>360</v>
      </c>
      <c r="AG12">
        <v>3</v>
      </c>
      <c r="AH12" t="s">
        <v>163</v>
      </c>
      <c r="AI12">
        <v>360</v>
      </c>
      <c r="AJ12">
        <v>3</v>
      </c>
      <c r="AK12" t="s">
        <v>170</v>
      </c>
      <c r="AM12">
        <v>4.5</v>
      </c>
      <c r="AN12" t="s">
        <v>163</v>
      </c>
      <c r="AP12">
        <v>2</v>
      </c>
      <c r="AQ12" t="s">
        <v>163</v>
      </c>
      <c r="AS12" s="143">
        <v>0.3</v>
      </c>
      <c r="BG12" s="261" t="s">
        <v>165</v>
      </c>
      <c r="BI12" s="261">
        <v>4.5</v>
      </c>
      <c r="BJ12" s="261">
        <v>8.3000000000000007</v>
      </c>
      <c r="BK12" s="261">
        <v>4</v>
      </c>
      <c r="BM12" s="261">
        <v>2</v>
      </c>
      <c r="CA12" s="276" t="s">
        <v>166</v>
      </c>
    </row>
    <row r="13" spans="1:79" x14ac:dyDescent="0.2">
      <c r="A13" t="s">
        <v>157</v>
      </c>
      <c r="B13" t="s">
        <v>483</v>
      </c>
      <c r="C13">
        <v>3</v>
      </c>
      <c r="D13" s="159" t="s">
        <v>159</v>
      </c>
      <c r="E13" s="160" t="s">
        <v>68</v>
      </c>
      <c r="F13" s="160" t="s">
        <v>74</v>
      </c>
      <c r="G13" s="160">
        <v>5.16</v>
      </c>
      <c r="H13" s="160" t="s">
        <v>486</v>
      </c>
      <c r="I13" s="160"/>
      <c r="J13" s="160">
        <v>7.2</v>
      </c>
      <c r="K13" s="160" t="s">
        <v>360</v>
      </c>
      <c r="L13" s="161">
        <v>43394</v>
      </c>
      <c r="M13" s="261" t="s">
        <v>167</v>
      </c>
      <c r="N13">
        <v>200</v>
      </c>
      <c r="P13" t="s">
        <v>386</v>
      </c>
      <c r="Q13">
        <v>5</v>
      </c>
      <c r="R13" t="s">
        <v>397</v>
      </c>
      <c r="S13">
        <v>3</v>
      </c>
      <c r="T13" t="s">
        <v>390</v>
      </c>
      <c r="U13">
        <v>5</v>
      </c>
      <c r="V13" t="s">
        <v>404</v>
      </c>
      <c r="X13" t="s">
        <v>404</v>
      </c>
      <c r="Z13" t="s">
        <v>404</v>
      </c>
      <c r="AB13" s="261" t="s">
        <v>161</v>
      </c>
      <c r="AC13" s="261" t="s">
        <v>162</v>
      </c>
      <c r="AE13" t="s">
        <v>163</v>
      </c>
      <c r="AG13">
        <v>3</v>
      </c>
      <c r="AH13" t="s">
        <v>163</v>
      </c>
      <c r="AJ13">
        <v>3</v>
      </c>
      <c r="AK13" t="s">
        <v>171</v>
      </c>
      <c r="AM13">
        <v>0.6</v>
      </c>
      <c r="AN13" t="s">
        <v>172</v>
      </c>
      <c r="AP13">
        <v>5</v>
      </c>
      <c r="AQ13" t="s">
        <v>173</v>
      </c>
      <c r="AS13">
        <v>15</v>
      </c>
      <c r="AT13" t="s">
        <v>174</v>
      </c>
      <c r="AV13">
        <v>0.24</v>
      </c>
      <c r="AW13" t="s">
        <v>163</v>
      </c>
      <c r="AY13" s="162">
        <v>0.3</v>
      </c>
      <c r="BG13" s="261" t="s">
        <v>165</v>
      </c>
      <c r="BI13" s="261">
        <v>20.84</v>
      </c>
      <c r="BJ13" s="261">
        <v>6.3</v>
      </c>
      <c r="BK13" s="261">
        <v>6</v>
      </c>
      <c r="BM13" s="261">
        <v>2</v>
      </c>
      <c r="CA13" s="276" t="s">
        <v>166</v>
      </c>
    </row>
    <row r="14" spans="1:79" x14ac:dyDescent="0.2">
      <c r="A14" t="s">
        <v>157</v>
      </c>
      <c r="B14" t="s">
        <v>483</v>
      </c>
      <c r="C14">
        <v>4</v>
      </c>
      <c r="D14" s="159" t="s">
        <v>159</v>
      </c>
      <c r="E14" s="160" t="s">
        <v>68</v>
      </c>
      <c r="F14" s="160" t="s">
        <v>74</v>
      </c>
      <c r="G14" s="160">
        <v>5.16</v>
      </c>
      <c r="H14" s="160" t="s">
        <v>486</v>
      </c>
      <c r="I14" s="160"/>
      <c r="J14" s="160">
        <v>7.2</v>
      </c>
      <c r="K14" s="160" t="s">
        <v>244</v>
      </c>
      <c r="L14" s="161">
        <v>43905</v>
      </c>
      <c r="M14" s="261" t="s">
        <v>175</v>
      </c>
      <c r="N14">
        <v>1.2</v>
      </c>
      <c r="P14" t="s">
        <v>386</v>
      </c>
      <c r="Q14">
        <v>5</v>
      </c>
      <c r="R14" t="s">
        <v>397</v>
      </c>
      <c r="S14">
        <v>3</v>
      </c>
      <c r="T14" t="s">
        <v>390</v>
      </c>
      <c r="U14">
        <v>3</v>
      </c>
      <c r="V14" t="s">
        <v>404</v>
      </c>
      <c r="X14" t="s">
        <v>404</v>
      </c>
      <c r="Z14" t="s">
        <v>404</v>
      </c>
      <c r="AB14" s="261" t="s">
        <v>161</v>
      </c>
      <c r="AC14" s="261" t="s">
        <v>162</v>
      </c>
      <c r="AE14" t="s">
        <v>163</v>
      </c>
      <c r="AG14">
        <v>3</v>
      </c>
      <c r="AH14" t="s">
        <v>163</v>
      </c>
      <c r="AJ14">
        <v>3</v>
      </c>
      <c r="AK14" t="s">
        <v>176</v>
      </c>
      <c r="AM14">
        <v>0.25</v>
      </c>
      <c r="AN14" t="s">
        <v>163</v>
      </c>
      <c r="AP14" s="162">
        <v>0.3</v>
      </c>
      <c r="BG14" s="261" t="s">
        <v>165</v>
      </c>
      <c r="BI14" s="261">
        <v>0.25</v>
      </c>
      <c r="BJ14" s="261">
        <v>6.3</v>
      </c>
      <c r="BK14" s="261">
        <v>4</v>
      </c>
      <c r="BM14" s="261">
        <v>2</v>
      </c>
      <c r="CA14" s="276" t="s">
        <v>166</v>
      </c>
    </row>
    <row r="15" spans="1:79" x14ac:dyDescent="0.2">
      <c r="A15" t="s">
        <v>157</v>
      </c>
      <c r="B15" t="s">
        <v>483</v>
      </c>
      <c r="C15">
        <v>5</v>
      </c>
      <c r="D15" s="159" t="s">
        <v>159</v>
      </c>
      <c r="E15" s="160" t="s">
        <v>68</v>
      </c>
      <c r="F15" s="160" t="s">
        <v>74</v>
      </c>
      <c r="G15" s="160">
        <v>5.16</v>
      </c>
      <c r="H15" s="160" t="s">
        <v>486</v>
      </c>
      <c r="I15" s="160"/>
      <c r="J15" s="160">
        <v>7.2</v>
      </c>
      <c r="K15" s="160" t="s">
        <v>355</v>
      </c>
      <c r="L15" s="161">
        <v>44286</v>
      </c>
      <c r="M15" s="261" t="s">
        <v>167</v>
      </c>
      <c r="N15">
        <v>194</v>
      </c>
      <c r="P15" t="s">
        <v>386</v>
      </c>
      <c r="Q15">
        <v>5</v>
      </c>
      <c r="R15" t="s">
        <v>397</v>
      </c>
      <c r="S15">
        <v>3</v>
      </c>
      <c r="T15" t="s">
        <v>390</v>
      </c>
      <c r="U15">
        <v>5</v>
      </c>
      <c r="V15" t="s">
        <v>404</v>
      </c>
      <c r="X15" t="s">
        <v>404</v>
      </c>
      <c r="Z15" t="s">
        <v>404</v>
      </c>
      <c r="AB15" s="261" t="s">
        <v>161</v>
      </c>
      <c r="AC15" s="261" t="s">
        <v>162</v>
      </c>
      <c r="AE15" t="s">
        <v>163</v>
      </c>
      <c r="AG15">
        <v>3</v>
      </c>
      <c r="AH15" t="s">
        <v>163</v>
      </c>
      <c r="AJ15">
        <v>3</v>
      </c>
      <c r="AK15" t="s">
        <v>171</v>
      </c>
      <c r="AM15">
        <v>0.6</v>
      </c>
      <c r="AN15" t="s">
        <v>172</v>
      </c>
      <c r="AP15">
        <v>5</v>
      </c>
      <c r="AQ15" t="s">
        <v>173</v>
      </c>
      <c r="AS15">
        <v>15</v>
      </c>
      <c r="AT15" t="s">
        <v>174</v>
      </c>
      <c r="AV15">
        <v>0.24</v>
      </c>
      <c r="AW15" t="s">
        <v>163</v>
      </c>
      <c r="AY15" s="162">
        <v>0.3</v>
      </c>
      <c r="BG15" s="261" t="s">
        <v>165</v>
      </c>
      <c r="BI15" s="261">
        <v>20.840000000000003</v>
      </c>
      <c r="BJ15" s="261">
        <v>6.3</v>
      </c>
      <c r="BK15" s="261">
        <v>6</v>
      </c>
      <c r="BM15" s="261">
        <v>2</v>
      </c>
      <c r="CA15" s="276" t="s">
        <v>166</v>
      </c>
    </row>
    <row r="16" spans="1:79" x14ac:dyDescent="0.2">
      <c r="A16" t="s">
        <v>157</v>
      </c>
      <c r="B16" t="s">
        <v>483</v>
      </c>
      <c r="C16">
        <v>6</v>
      </c>
      <c r="D16" s="159" t="s">
        <v>159</v>
      </c>
      <c r="E16" s="160" t="s">
        <v>68</v>
      </c>
      <c r="F16" s="160" t="s">
        <v>74</v>
      </c>
      <c r="G16" s="160">
        <v>5.16</v>
      </c>
      <c r="H16" s="160" t="s">
        <v>486</v>
      </c>
      <c r="I16" s="160"/>
      <c r="J16" s="160"/>
      <c r="K16" s="160" t="s">
        <v>360</v>
      </c>
      <c r="L16" s="161">
        <v>44490</v>
      </c>
      <c r="M16" s="261" t="s">
        <v>167</v>
      </c>
      <c r="N16">
        <v>200</v>
      </c>
      <c r="P16" t="s">
        <v>393</v>
      </c>
      <c r="Q16">
        <v>25</v>
      </c>
      <c r="R16" t="s">
        <v>396</v>
      </c>
      <c r="S16">
        <v>15</v>
      </c>
      <c r="AY16" s="162"/>
    </row>
    <row r="17" spans="1:79" x14ac:dyDescent="0.2">
      <c r="D17" s="163"/>
    </row>
    <row r="18" spans="1:79" x14ac:dyDescent="0.2">
      <c r="A18" t="s">
        <v>157</v>
      </c>
      <c r="B18" t="s">
        <v>177</v>
      </c>
      <c r="C18">
        <v>1</v>
      </c>
      <c r="D18" s="159" t="s">
        <v>159</v>
      </c>
      <c r="E18" s="164" t="s">
        <v>79</v>
      </c>
      <c r="F18" s="274" t="s">
        <v>481</v>
      </c>
      <c r="G18" s="164">
        <v>4.4720000000000004</v>
      </c>
      <c r="H18" s="164"/>
      <c r="I18" s="164"/>
      <c r="J18" s="164">
        <v>7.2</v>
      </c>
      <c r="K18" s="164" t="s">
        <v>179</v>
      </c>
      <c r="L18" s="161">
        <v>42586</v>
      </c>
      <c r="M18" s="261" t="s">
        <v>155</v>
      </c>
      <c r="N18">
        <v>0</v>
      </c>
      <c r="AB18" s="261" t="s">
        <v>161</v>
      </c>
      <c r="AC18" s="261" t="s">
        <v>162</v>
      </c>
      <c r="AE18" t="s">
        <v>163</v>
      </c>
      <c r="AG18">
        <v>2</v>
      </c>
      <c r="AH18" t="s">
        <v>163</v>
      </c>
      <c r="AJ18">
        <v>2</v>
      </c>
      <c r="AK18" t="s">
        <v>163</v>
      </c>
      <c r="AM18">
        <v>2</v>
      </c>
      <c r="AN18" t="s">
        <v>163</v>
      </c>
      <c r="AP18" s="162">
        <v>0.2</v>
      </c>
      <c r="BG18" s="261" t="s">
        <v>165</v>
      </c>
      <c r="BI18" s="261">
        <v>0</v>
      </c>
      <c r="BJ18" s="261">
        <v>6.2</v>
      </c>
      <c r="BK18" s="261">
        <v>4</v>
      </c>
      <c r="BM18" s="261">
        <v>3</v>
      </c>
      <c r="CA18" s="276" t="s">
        <v>180</v>
      </c>
    </row>
    <row r="19" spans="1:79" x14ac:dyDescent="0.2">
      <c r="A19" t="s">
        <v>157</v>
      </c>
      <c r="B19" t="s">
        <v>177</v>
      </c>
      <c r="C19">
        <v>2</v>
      </c>
      <c r="D19" s="159" t="s">
        <v>159</v>
      </c>
      <c r="E19" s="164" t="s">
        <v>79</v>
      </c>
      <c r="F19" s="274" t="s">
        <v>481</v>
      </c>
      <c r="G19" s="164">
        <v>4.4720000000000004</v>
      </c>
      <c r="H19" s="164"/>
      <c r="I19" s="164"/>
      <c r="J19" s="164">
        <v>7.2</v>
      </c>
      <c r="K19" s="164" t="s">
        <v>27</v>
      </c>
      <c r="L19" s="161">
        <v>43182</v>
      </c>
      <c r="M19" s="261" t="s">
        <v>155</v>
      </c>
      <c r="N19">
        <v>6.5</v>
      </c>
      <c r="AB19" s="261" t="s">
        <v>168</v>
      </c>
      <c r="AC19" s="261" t="s">
        <v>181</v>
      </c>
      <c r="AE19" t="s">
        <v>163</v>
      </c>
      <c r="AG19">
        <v>2</v>
      </c>
      <c r="AH19" t="s">
        <v>163</v>
      </c>
      <c r="AJ19">
        <v>2</v>
      </c>
      <c r="AK19" t="s">
        <v>163</v>
      </c>
      <c r="AM19" s="162">
        <v>0.2</v>
      </c>
      <c r="BG19" s="261" t="s">
        <v>165</v>
      </c>
      <c r="BI19" s="261">
        <v>0</v>
      </c>
      <c r="BJ19" s="261">
        <v>4.2</v>
      </c>
      <c r="BK19" s="261">
        <v>3</v>
      </c>
      <c r="BM19" s="261">
        <v>2</v>
      </c>
      <c r="CA19" s="276" t="s">
        <v>180</v>
      </c>
    </row>
    <row r="20" spans="1:79" x14ac:dyDescent="0.2">
      <c r="A20" t="s">
        <v>157</v>
      </c>
      <c r="B20" t="s">
        <v>177</v>
      </c>
      <c r="C20">
        <v>3</v>
      </c>
      <c r="D20" s="159" t="s">
        <v>159</v>
      </c>
      <c r="E20" s="164" t="s">
        <v>79</v>
      </c>
      <c r="F20" s="274" t="s">
        <v>481</v>
      </c>
      <c r="G20" s="164">
        <v>4.4720000000000004</v>
      </c>
      <c r="H20" s="164"/>
      <c r="I20" s="164"/>
      <c r="J20" s="164">
        <v>7.2</v>
      </c>
      <c r="K20" s="164" t="s">
        <v>76</v>
      </c>
      <c r="L20" s="161">
        <v>43534</v>
      </c>
      <c r="M20" s="261" t="s">
        <v>175</v>
      </c>
      <c r="N20">
        <v>194</v>
      </c>
      <c r="AB20" s="261" t="s">
        <v>161</v>
      </c>
      <c r="AC20" s="261" t="s">
        <v>162</v>
      </c>
      <c r="AE20" t="s">
        <v>163</v>
      </c>
      <c r="AG20">
        <v>2</v>
      </c>
      <c r="AH20" t="s">
        <v>163</v>
      </c>
      <c r="AJ20">
        <v>2</v>
      </c>
      <c r="AK20" t="s">
        <v>182</v>
      </c>
      <c r="AM20">
        <v>2</v>
      </c>
      <c r="AN20" t="s">
        <v>183</v>
      </c>
      <c r="AP20">
        <v>2</v>
      </c>
      <c r="AQ20" t="s">
        <v>163</v>
      </c>
      <c r="AS20" s="162">
        <v>0.2</v>
      </c>
      <c r="BG20" s="261" t="s">
        <v>165</v>
      </c>
      <c r="BI20" s="261">
        <v>4</v>
      </c>
      <c r="BJ20" s="261">
        <v>4.2</v>
      </c>
      <c r="BK20" s="261">
        <v>4</v>
      </c>
      <c r="BM20" s="261">
        <v>2</v>
      </c>
      <c r="CA20" s="276" t="s">
        <v>180</v>
      </c>
    </row>
    <row r="21" spans="1:79" x14ac:dyDescent="0.2">
      <c r="A21" t="s">
        <v>157</v>
      </c>
      <c r="B21" t="s">
        <v>177</v>
      </c>
      <c r="C21">
        <v>4</v>
      </c>
      <c r="D21" s="159" t="s">
        <v>159</v>
      </c>
      <c r="E21" s="164" t="s">
        <v>79</v>
      </c>
      <c r="F21" s="274" t="s">
        <v>481</v>
      </c>
      <c r="G21" s="164">
        <v>4.4720000000000004</v>
      </c>
      <c r="H21" s="164"/>
      <c r="I21" s="164"/>
      <c r="J21" s="164">
        <v>7.2</v>
      </c>
      <c r="K21" s="164" t="s">
        <v>72</v>
      </c>
      <c r="L21" s="161">
        <v>43753</v>
      </c>
      <c r="M21" s="261" t="s">
        <v>167</v>
      </c>
      <c r="N21">
        <v>200</v>
      </c>
      <c r="AB21" s="261" t="s">
        <v>161</v>
      </c>
      <c r="AC21" s="261" t="s">
        <v>162</v>
      </c>
      <c r="AE21" t="s">
        <v>163</v>
      </c>
      <c r="AG21">
        <v>2</v>
      </c>
      <c r="AH21" t="s">
        <v>163</v>
      </c>
      <c r="AJ21">
        <v>2</v>
      </c>
      <c r="AK21" t="s">
        <v>184</v>
      </c>
      <c r="AM21">
        <v>15</v>
      </c>
      <c r="AN21" t="s">
        <v>182</v>
      </c>
      <c r="AP21">
        <v>4</v>
      </c>
      <c r="AQ21" t="s">
        <v>171</v>
      </c>
      <c r="AS21">
        <v>0.3</v>
      </c>
      <c r="AT21" t="s">
        <v>163</v>
      </c>
      <c r="AV21" s="162">
        <v>0.2</v>
      </c>
      <c r="BG21" s="261" t="s">
        <v>165</v>
      </c>
      <c r="BI21" s="261">
        <v>19.3</v>
      </c>
      <c r="BJ21" s="261">
        <v>4.2</v>
      </c>
      <c r="BK21" s="261">
        <v>5</v>
      </c>
      <c r="BM21" s="261">
        <v>2</v>
      </c>
      <c r="CA21" s="276" t="s">
        <v>180</v>
      </c>
    </row>
    <row r="22" spans="1:79" x14ac:dyDescent="0.2">
      <c r="A22" t="s">
        <v>157</v>
      </c>
      <c r="B22" t="s">
        <v>177</v>
      </c>
      <c r="C22">
        <v>5</v>
      </c>
      <c r="D22" s="159" t="s">
        <v>159</v>
      </c>
      <c r="E22" s="164" t="s">
        <v>79</v>
      </c>
      <c r="F22" s="274" t="s">
        <v>481</v>
      </c>
      <c r="G22" s="164">
        <v>4.4720000000000004</v>
      </c>
      <c r="H22" s="164"/>
      <c r="I22" s="164"/>
      <c r="J22" s="164">
        <v>7.2</v>
      </c>
      <c r="K22" s="164" t="s">
        <v>77</v>
      </c>
      <c r="L22" s="161">
        <v>44070</v>
      </c>
      <c r="M22" s="261" t="s">
        <v>155</v>
      </c>
      <c r="N22">
        <v>3.2</v>
      </c>
      <c r="AB22" s="261" t="s">
        <v>185</v>
      </c>
      <c r="AC22" s="261" t="s">
        <v>39</v>
      </c>
      <c r="AE22" t="s">
        <v>163</v>
      </c>
      <c r="AG22">
        <v>2</v>
      </c>
      <c r="AH22" t="s">
        <v>186</v>
      </c>
      <c r="AJ22">
        <v>1</v>
      </c>
      <c r="AK22" t="s">
        <v>187</v>
      </c>
      <c r="AM22">
        <v>2.1</v>
      </c>
      <c r="BG22" s="261" t="s">
        <v>188</v>
      </c>
      <c r="BI22" s="261">
        <v>3.1</v>
      </c>
      <c r="BJ22" s="261">
        <v>2</v>
      </c>
      <c r="BK22" s="261">
        <v>3</v>
      </c>
      <c r="BM22" s="261">
        <v>1</v>
      </c>
      <c r="CA22" s="276" t="s">
        <v>180</v>
      </c>
    </row>
    <row r="23" spans="1:79" x14ac:dyDescent="0.2">
      <c r="A23" t="s">
        <v>157</v>
      </c>
      <c r="B23" t="s">
        <v>177</v>
      </c>
      <c r="C23">
        <v>6</v>
      </c>
      <c r="D23" s="159" t="s">
        <v>159</v>
      </c>
      <c r="E23" s="164" t="s">
        <v>79</v>
      </c>
      <c r="F23" s="274" t="s">
        <v>481</v>
      </c>
      <c r="G23" s="164">
        <v>4.4720000000000004</v>
      </c>
      <c r="H23" s="164"/>
      <c r="I23" s="164"/>
      <c r="J23" s="164">
        <v>7.2</v>
      </c>
      <c r="K23" s="164" t="s">
        <v>72</v>
      </c>
      <c r="L23" s="161">
        <v>44484</v>
      </c>
      <c r="M23" s="261" t="s">
        <v>167</v>
      </c>
      <c r="N23">
        <v>200</v>
      </c>
      <c r="AB23" s="261" t="s">
        <v>161</v>
      </c>
      <c r="AC23" s="261" t="s">
        <v>162</v>
      </c>
      <c r="AE23" t="s">
        <v>163</v>
      </c>
      <c r="AG23">
        <v>2</v>
      </c>
      <c r="AH23" t="s">
        <v>163</v>
      </c>
      <c r="AJ23">
        <v>2</v>
      </c>
      <c r="AK23" t="s">
        <v>184</v>
      </c>
      <c r="AM23">
        <v>15</v>
      </c>
      <c r="AN23" t="s">
        <v>182</v>
      </c>
      <c r="AP23">
        <v>4</v>
      </c>
      <c r="AQ23" t="s">
        <v>171</v>
      </c>
      <c r="AS23">
        <v>0.3</v>
      </c>
      <c r="AT23" t="s">
        <v>163</v>
      </c>
      <c r="AV23" s="162">
        <v>0.2</v>
      </c>
      <c r="BG23" s="261" t="s">
        <v>165</v>
      </c>
      <c r="BI23" s="261">
        <v>19.3</v>
      </c>
      <c r="BJ23" s="261">
        <v>4.2</v>
      </c>
      <c r="BK23" s="261">
        <v>5</v>
      </c>
      <c r="BM23" s="261">
        <v>2</v>
      </c>
      <c r="CA23" s="276" t="s">
        <v>180</v>
      </c>
    </row>
    <row r="24" spans="1:79" x14ac:dyDescent="0.2">
      <c r="D24" s="163"/>
    </row>
    <row r="25" spans="1:79" x14ac:dyDescent="0.2">
      <c r="A25" t="s">
        <v>157</v>
      </c>
      <c r="B25" t="s">
        <v>189</v>
      </c>
      <c r="C25">
        <v>1</v>
      </c>
      <c r="D25" s="159" t="s">
        <v>159</v>
      </c>
      <c r="E25" s="165" t="s">
        <v>75</v>
      </c>
      <c r="F25" s="165" t="s">
        <v>69</v>
      </c>
      <c r="G25" s="165">
        <v>5.8479999999999999</v>
      </c>
      <c r="H25" s="165"/>
      <c r="I25" s="165"/>
      <c r="J25" s="165">
        <v>7.2</v>
      </c>
      <c r="K25" s="165" t="s">
        <v>72</v>
      </c>
      <c r="L25" s="161">
        <v>42674</v>
      </c>
      <c r="M25" s="261" t="s">
        <v>167</v>
      </c>
      <c r="N25">
        <v>250</v>
      </c>
      <c r="AB25" s="261" t="s">
        <v>161</v>
      </c>
      <c r="AC25" s="261" t="s">
        <v>162</v>
      </c>
      <c r="AE25" t="s">
        <v>163</v>
      </c>
      <c r="AG25">
        <v>3</v>
      </c>
      <c r="AH25" t="s">
        <v>163</v>
      </c>
      <c r="AJ25">
        <v>3</v>
      </c>
      <c r="AK25" t="s">
        <v>163</v>
      </c>
      <c r="AM25">
        <v>3</v>
      </c>
      <c r="AN25" t="s">
        <v>171</v>
      </c>
      <c r="AP25">
        <v>0.6</v>
      </c>
      <c r="AQ25" t="s">
        <v>182</v>
      </c>
      <c r="AS25">
        <v>4</v>
      </c>
      <c r="AT25" t="s">
        <v>184</v>
      </c>
      <c r="AV25">
        <v>15</v>
      </c>
      <c r="AW25" t="s">
        <v>171</v>
      </c>
      <c r="AY25" s="162">
        <v>0.3</v>
      </c>
      <c r="AZ25" t="s">
        <v>183</v>
      </c>
      <c r="BB25" s="162">
        <v>2</v>
      </c>
      <c r="BC25" t="s">
        <v>163</v>
      </c>
      <c r="BE25" s="162">
        <v>0.3</v>
      </c>
      <c r="BF25" s="162"/>
      <c r="BG25" s="261" t="s">
        <v>165</v>
      </c>
      <c r="BH25" s="261" t="s">
        <v>188</v>
      </c>
      <c r="BI25" s="263">
        <v>21.900000000000002</v>
      </c>
      <c r="BJ25" s="261">
        <v>9.3000000000000007</v>
      </c>
      <c r="BK25" s="261">
        <v>6</v>
      </c>
      <c r="BM25" s="261">
        <v>3</v>
      </c>
      <c r="CA25" s="276" t="s">
        <v>190</v>
      </c>
    </row>
    <row r="26" spans="1:79" x14ac:dyDescent="0.2">
      <c r="A26" t="s">
        <v>157</v>
      </c>
      <c r="B26" t="s">
        <v>189</v>
      </c>
      <c r="C26">
        <v>2</v>
      </c>
      <c r="D26" s="159" t="s">
        <v>159</v>
      </c>
      <c r="E26" s="165" t="s">
        <v>75</v>
      </c>
      <c r="F26" s="165" t="s">
        <v>69</v>
      </c>
      <c r="G26" s="165">
        <v>5.8479999999999999</v>
      </c>
      <c r="H26" s="165"/>
      <c r="I26" s="165"/>
      <c r="J26" s="165">
        <v>7.2</v>
      </c>
      <c r="K26" s="165" t="s">
        <v>76</v>
      </c>
      <c r="L26" s="161">
        <v>43205</v>
      </c>
      <c r="M26" s="261" t="s">
        <v>175</v>
      </c>
      <c r="N26">
        <v>194</v>
      </c>
      <c r="AB26" s="261" t="s">
        <v>161</v>
      </c>
      <c r="AC26" s="261" t="s">
        <v>162</v>
      </c>
      <c r="AE26" t="s">
        <v>163</v>
      </c>
      <c r="AG26">
        <v>3</v>
      </c>
      <c r="AH26" t="s">
        <v>163</v>
      </c>
      <c r="AJ26">
        <v>3</v>
      </c>
      <c r="AK26" t="s">
        <v>163</v>
      </c>
      <c r="AM26">
        <v>3</v>
      </c>
      <c r="AN26" t="s">
        <v>163</v>
      </c>
      <c r="AP26">
        <v>3</v>
      </c>
      <c r="AQ26" t="s">
        <v>171</v>
      </c>
      <c r="AS26">
        <v>0.4</v>
      </c>
      <c r="AT26" t="s">
        <v>163</v>
      </c>
      <c r="AV26" s="162">
        <v>0.3</v>
      </c>
      <c r="BG26" s="261" t="s">
        <v>165</v>
      </c>
      <c r="BH26" s="261" t="s">
        <v>188</v>
      </c>
      <c r="BI26" s="261">
        <v>0.4</v>
      </c>
      <c r="BJ26" s="261">
        <v>12.3</v>
      </c>
      <c r="BK26" s="261">
        <v>6</v>
      </c>
      <c r="BM26" s="261">
        <v>4</v>
      </c>
      <c r="CA26" s="276" t="s">
        <v>190</v>
      </c>
    </row>
    <row r="27" spans="1:79" x14ac:dyDescent="0.2">
      <c r="A27" t="s">
        <v>157</v>
      </c>
      <c r="B27" t="s">
        <v>189</v>
      </c>
      <c r="C27">
        <v>3</v>
      </c>
      <c r="D27" s="159" t="s">
        <v>159</v>
      </c>
      <c r="E27" s="165" t="s">
        <v>75</v>
      </c>
      <c r="F27" s="165" t="s">
        <v>69</v>
      </c>
      <c r="G27" s="165">
        <v>5.8479999999999999</v>
      </c>
      <c r="H27" s="165"/>
      <c r="I27" s="165"/>
      <c r="J27" s="165">
        <v>7.2</v>
      </c>
      <c r="K27" s="165" t="s">
        <v>71</v>
      </c>
      <c r="L27" s="161">
        <v>43536</v>
      </c>
      <c r="M27" s="261" t="s">
        <v>167</v>
      </c>
      <c r="N27">
        <v>300</v>
      </c>
      <c r="AB27" s="261" t="s">
        <v>156</v>
      </c>
      <c r="AC27" s="261" t="s">
        <v>191</v>
      </c>
      <c r="AE27" t="s">
        <v>163</v>
      </c>
      <c r="AG27">
        <v>3</v>
      </c>
      <c r="AH27" t="s">
        <v>163</v>
      </c>
      <c r="AJ27">
        <v>3</v>
      </c>
      <c r="AK27" t="s">
        <v>163</v>
      </c>
      <c r="AM27">
        <v>3</v>
      </c>
      <c r="AN27" t="s">
        <v>163</v>
      </c>
      <c r="AP27">
        <v>3</v>
      </c>
      <c r="AQ27" t="s">
        <v>170</v>
      </c>
      <c r="AS27">
        <v>4</v>
      </c>
      <c r="AT27" t="s">
        <v>163</v>
      </c>
      <c r="AV27" s="162">
        <v>0.3</v>
      </c>
      <c r="BG27" s="261" t="s">
        <v>165</v>
      </c>
      <c r="BH27" s="261" t="s">
        <v>188</v>
      </c>
      <c r="BI27" s="261">
        <v>4</v>
      </c>
      <c r="BJ27" s="261">
        <v>12.3</v>
      </c>
      <c r="BK27" s="261">
        <v>6</v>
      </c>
      <c r="BM27" s="261">
        <v>4</v>
      </c>
      <c r="CA27" s="276" t="s">
        <v>190</v>
      </c>
    </row>
    <row r="28" spans="1:79" x14ac:dyDescent="0.2">
      <c r="A28" t="s">
        <v>157</v>
      </c>
      <c r="B28" t="s">
        <v>189</v>
      </c>
      <c r="C28">
        <v>4</v>
      </c>
      <c r="D28" s="159" t="s">
        <v>159</v>
      </c>
      <c r="E28" s="165" t="s">
        <v>75</v>
      </c>
      <c r="F28" s="165" t="s">
        <v>69</v>
      </c>
      <c r="G28" s="165">
        <v>5.8479999999999999</v>
      </c>
      <c r="H28" s="165"/>
      <c r="I28" s="165"/>
      <c r="J28" s="165">
        <v>7.2</v>
      </c>
      <c r="K28" s="165" t="s">
        <v>72</v>
      </c>
      <c r="L28" s="161">
        <v>43753</v>
      </c>
      <c r="M28" s="261" t="s">
        <v>167</v>
      </c>
      <c r="N28">
        <v>250</v>
      </c>
      <c r="AB28" s="261" t="s">
        <v>161</v>
      </c>
      <c r="AC28" s="261" t="s">
        <v>162</v>
      </c>
      <c r="AE28" t="s">
        <v>163</v>
      </c>
      <c r="AG28">
        <v>3</v>
      </c>
      <c r="AH28" t="s">
        <v>171</v>
      </c>
      <c r="AJ28">
        <v>0.6</v>
      </c>
      <c r="AK28" t="s">
        <v>182</v>
      </c>
      <c r="AM28">
        <v>4</v>
      </c>
      <c r="AN28" t="s">
        <v>184</v>
      </c>
      <c r="AP28">
        <v>15</v>
      </c>
      <c r="AQ28" t="s">
        <v>171</v>
      </c>
      <c r="AS28" s="162">
        <v>0.3</v>
      </c>
      <c r="AT28" t="s">
        <v>183</v>
      </c>
      <c r="AV28" s="162">
        <v>2</v>
      </c>
      <c r="AW28" t="s">
        <v>163</v>
      </c>
      <c r="AY28" s="162">
        <v>0.3</v>
      </c>
      <c r="BG28" s="261" t="s">
        <v>165</v>
      </c>
      <c r="BH28" s="261" t="s">
        <v>188</v>
      </c>
      <c r="BI28" s="261">
        <v>21.900000000000002</v>
      </c>
      <c r="BJ28" s="261">
        <v>3.3</v>
      </c>
      <c r="BK28" s="261">
        <v>4</v>
      </c>
      <c r="BM28" s="261">
        <v>1</v>
      </c>
      <c r="CA28" s="276" t="s">
        <v>190</v>
      </c>
    </row>
    <row r="29" spans="1:79" x14ac:dyDescent="0.2">
      <c r="A29" t="s">
        <v>157</v>
      </c>
      <c r="B29" t="s">
        <v>189</v>
      </c>
      <c r="C29">
        <v>5</v>
      </c>
      <c r="D29" s="159" t="s">
        <v>159</v>
      </c>
      <c r="E29" s="165" t="s">
        <v>75</v>
      </c>
      <c r="F29" s="165" t="s">
        <v>69</v>
      </c>
      <c r="G29" s="165">
        <v>5.8479999999999999</v>
      </c>
      <c r="H29" s="165"/>
      <c r="I29" s="165"/>
      <c r="J29" s="165">
        <v>7.2</v>
      </c>
      <c r="K29" s="158" t="s">
        <v>76</v>
      </c>
      <c r="L29" s="161">
        <v>44301</v>
      </c>
      <c r="M29" s="261" t="s">
        <v>175</v>
      </c>
      <c r="N29">
        <v>194</v>
      </c>
      <c r="AB29" s="261" t="s">
        <v>161</v>
      </c>
      <c r="AC29" s="261" t="s">
        <v>162</v>
      </c>
      <c r="AE29" t="s">
        <v>163</v>
      </c>
      <c r="AG29">
        <v>3</v>
      </c>
      <c r="AH29" t="s">
        <v>163</v>
      </c>
      <c r="AJ29">
        <v>3</v>
      </c>
      <c r="AK29" t="s">
        <v>163</v>
      </c>
      <c r="AM29">
        <v>3</v>
      </c>
      <c r="AN29" t="s">
        <v>163</v>
      </c>
      <c r="AP29">
        <v>3</v>
      </c>
      <c r="AQ29" t="s">
        <v>171</v>
      </c>
      <c r="AS29">
        <v>0.4</v>
      </c>
      <c r="AT29" t="s">
        <v>163</v>
      </c>
      <c r="AV29" s="162">
        <v>0.3</v>
      </c>
      <c r="BG29" s="261" t="s">
        <v>165</v>
      </c>
      <c r="BH29" s="261" t="s">
        <v>188</v>
      </c>
      <c r="BI29" s="261">
        <v>0.4</v>
      </c>
      <c r="BJ29" s="261">
        <v>12.3</v>
      </c>
      <c r="BK29" s="261">
        <v>6</v>
      </c>
      <c r="BM29" s="261">
        <v>4</v>
      </c>
      <c r="CA29" s="276" t="s">
        <v>190</v>
      </c>
    </row>
    <row r="30" spans="1:79" x14ac:dyDescent="0.2">
      <c r="A30" t="s">
        <v>157</v>
      </c>
      <c r="B30" t="s">
        <v>189</v>
      </c>
      <c r="C30">
        <v>6</v>
      </c>
      <c r="D30" s="159" t="s">
        <v>159</v>
      </c>
      <c r="E30" s="165" t="s">
        <v>75</v>
      </c>
      <c r="F30" s="165" t="s">
        <v>69</v>
      </c>
      <c r="G30" s="165">
        <v>5.8479999999999999</v>
      </c>
      <c r="H30" s="165"/>
      <c r="I30" s="165"/>
      <c r="J30" s="165">
        <v>7.2</v>
      </c>
      <c r="K30" s="165" t="s">
        <v>77</v>
      </c>
      <c r="L30" s="161">
        <v>44435</v>
      </c>
      <c r="M30" s="261" t="s">
        <v>155</v>
      </c>
      <c r="N30">
        <v>3.2</v>
      </c>
      <c r="AB30" s="261" t="s">
        <v>185</v>
      </c>
      <c r="AC30" s="261" t="s">
        <v>39</v>
      </c>
      <c r="AE30" t="s">
        <v>192</v>
      </c>
      <c r="AG30">
        <v>1.5</v>
      </c>
      <c r="AH30" t="s">
        <v>186</v>
      </c>
      <c r="AJ30">
        <v>1</v>
      </c>
      <c r="AK30" t="s">
        <v>193</v>
      </c>
      <c r="AM30">
        <v>1</v>
      </c>
      <c r="AN30" t="s">
        <v>194</v>
      </c>
      <c r="AP30">
        <v>3</v>
      </c>
      <c r="BG30" s="261" t="s">
        <v>188</v>
      </c>
      <c r="BH30" s="261" t="s">
        <v>188</v>
      </c>
      <c r="BI30" s="261">
        <v>6.5</v>
      </c>
      <c r="BJ30" s="261">
        <v>0</v>
      </c>
      <c r="BK30" s="261">
        <v>4</v>
      </c>
      <c r="BM30" s="261">
        <v>0</v>
      </c>
      <c r="CA30" s="276" t="s">
        <v>190</v>
      </c>
    </row>
    <row r="31" spans="1:79" s="143" customFormat="1" x14ac:dyDescent="0.2">
      <c r="D31" s="168"/>
      <c r="E31" s="169"/>
      <c r="F31" s="169"/>
      <c r="G31" s="169"/>
      <c r="H31" s="169"/>
      <c r="I31" s="169"/>
      <c r="J31" s="169"/>
      <c r="K31" s="169"/>
      <c r="L31" s="170"/>
      <c r="M31" s="262"/>
      <c r="AB31" s="262"/>
      <c r="AC31" s="262"/>
      <c r="AD31" s="273"/>
      <c r="BG31" s="262"/>
      <c r="BH31" s="262"/>
      <c r="BI31" s="262"/>
      <c r="BJ31" s="262"/>
      <c r="BK31" s="262"/>
      <c r="BL31" s="262"/>
      <c r="BM31" s="262"/>
      <c r="BN31" s="262"/>
      <c r="BO31" s="262"/>
      <c r="BP31" s="262"/>
      <c r="BQ31" s="262"/>
      <c r="BR31" s="262"/>
      <c r="BS31" s="262"/>
      <c r="BT31" s="262"/>
      <c r="BU31" s="262"/>
      <c r="BV31" s="262"/>
      <c r="BW31" s="262"/>
      <c r="BX31" s="262"/>
      <c r="BY31" s="262"/>
      <c r="BZ31" s="262"/>
      <c r="CA31" s="278"/>
    </row>
    <row r="32" spans="1:79" x14ac:dyDescent="0.2">
      <c r="A32" s="143" t="s">
        <v>199</v>
      </c>
      <c r="D32" s="163"/>
    </row>
    <row r="33" spans="1:79" x14ac:dyDescent="0.2">
      <c r="A33" t="s">
        <v>157</v>
      </c>
      <c r="B33" t="s">
        <v>195</v>
      </c>
      <c r="C33">
        <v>1</v>
      </c>
      <c r="D33" s="159" t="s">
        <v>196</v>
      </c>
      <c r="E33" s="165" t="s">
        <v>75</v>
      </c>
      <c r="F33" s="165" t="s">
        <v>69</v>
      </c>
      <c r="G33" s="165"/>
      <c r="H33" s="165"/>
      <c r="I33" s="165"/>
      <c r="J33" s="165">
        <v>7.2</v>
      </c>
      <c r="K33" s="165" t="s">
        <v>197</v>
      </c>
      <c r="L33" s="161">
        <v>42583</v>
      </c>
      <c r="M33" s="261" t="s">
        <v>155</v>
      </c>
      <c r="N33" t="s">
        <v>198</v>
      </c>
      <c r="AB33" s="261" t="s">
        <v>161</v>
      </c>
      <c r="AC33" s="261" t="s">
        <v>162</v>
      </c>
      <c r="AE33" t="s">
        <v>163</v>
      </c>
      <c r="AG33">
        <v>3</v>
      </c>
      <c r="AH33" t="s">
        <v>163</v>
      </c>
      <c r="AJ33">
        <v>3</v>
      </c>
      <c r="AK33" t="s">
        <v>163</v>
      </c>
      <c r="AM33">
        <v>3</v>
      </c>
      <c r="BI33" s="261">
        <v>0</v>
      </c>
      <c r="BJ33" s="261">
        <v>9</v>
      </c>
      <c r="BK33" s="261">
        <v>3</v>
      </c>
      <c r="BM33" s="261">
        <v>0</v>
      </c>
      <c r="CA33" s="276" t="s">
        <v>190</v>
      </c>
    </row>
    <row r="34" spans="1:79" x14ac:dyDescent="0.2">
      <c r="A34" t="s">
        <v>157</v>
      </c>
      <c r="B34" t="s">
        <v>195</v>
      </c>
      <c r="C34">
        <v>2</v>
      </c>
      <c r="D34" s="159" t="s">
        <v>196</v>
      </c>
      <c r="E34" s="165" t="s">
        <v>75</v>
      </c>
      <c r="F34" s="165" t="s">
        <v>69</v>
      </c>
      <c r="G34" s="165"/>
      <c r="H34" s="165"/>
      <c r="I34" s="165"/>
      <c r="J34" s="165">
        <v>7.2</v>
      </c>
      <c r="K34" s="165" t="s">
        <v>197</v>
      </c>
      <c r="L34" s="161">
        <v>42948</v>
      </c>
      <c r="M34" s="261" t="s">
        <v>155</v>
      </c>
      <c r="N34" t="s">
        <v>198</v>
      </c>
      <c r="AB34" s="261" t="s">
        <v>161</v>
      </c>
      <c r="AC34" s="261" t="s">
        <v>162</v>
      </c>
      <c r="AE34" t="s">
        <v>163</v>
      </c>
      <c r="AG34">
        <v>3</v>
      </c>
      <c r="AH34" t="s">
        <v>163</v>
      </c>
      <c r="AJ34">
        <v>3</v>
      </c>
      <c r="AK34" t="s">
        <v>163</v>
      </c>
      <c r="AM34">
        <v>3</v>
      </c>
      <c r="BI34" s="261">
        <v>0</v>
      </c>
      <c r="BJ34" s="261">
        <v>9</v>
      </c>
      <c r="BK34" s="261">
        <v>3</v>
      </c>
      <c r="BM34" s="261">
        <v>0</v>
      </c>
      <c r="CA34" s="276" t="s">
        <v>190</v>
      </c>
    </row>
    <row r="35" spans="1:79" x14ac:dyDescent="0.2">
      <c r="A35" t="s">
        <v>157</v>
      </c>
      <c r="B35" t="s">
        <v>195</v>
      </c>
      <c r="C35">
        <v>3</v>
      </c>
      <c r="D35" s="159" t="s">
        <v>196</v>
      </c>
      <c r="E35" s="165" t="s">
        <v>75</v>
      </c>
      <c r="F35" s="165" t="s">
        <v>69</v>
      </c>
      <c r="G35" s="165"/>
      <c r="H35" s="165"/>
      <c r="I35" s="165"/>
      <c r="J35" s="165">
        <v>7.2</v>
      </c>
      <c r="K35" s="165" t="s">
        <v>197</v>
      </c>
      <c r="L35" s="161">
        <v>43313</v>
      </c>
      <c r="M35" s="261" t="s">
        <v>155</v>
      </c>
      <c r="N35" t="s">
        <v>198</v>
      </c>
      <c r="AB35" s="261" t="s">
        <v>161</v>
      </c>
      <c r="AC35" s="261" t="s">
        <v>162</v>
      </c>
      <c r="AE35" t="s">
        <v>163</v>
      </c>
      <c r="AG35">
        <v>3</v>
      </c>
      <c r="AH35" t="s">
        <v>163</v>
      </c>
      <c r="AJ35">
        <v>3</v>
      </c>
      <c r="AK35" t="s">
        <v>163</v>
      </c>
      <c r="AM35">
        <v>3</v>
      </c>
      <c r="BI35" s="261">
        <v>0</v>
      </c>
      <c r="BJ35" s="261">
        <v>9</v>
      </c>
      <c r="BK35" s="261">
        <v>3</v>
      </c>
      <c r="BM35" s="261">
        <v>0</v>
      </c>
      <c r="CA35" s="276" t="s">
        <v>190</v>
      </c>
    </row>
    <row r="36" spans="1:79" x14ac:dyDescent="0.2">
      <c r="A36" t="s">
        <v>157</v>
      </c>
      <c r="B36" t="s">
        <v>195</v>
      </c>
      <c r="C36">
        <v>4</v>
      </c>
      <c r="D36" s="159" t="s">
        <v>196</v>
      </c>
      <c r="E36" s="165" t="s">
        <v>75</v>
      </c>
      <c r="F36" s="165" t="s">
        <v>69</v>
      </c>
      <c r="G36" s="165"/>
      <c r="H36" s="165"/>
      <c r="I36" s="165"/>
      <c r="J36" s="165">
        <v>7.2</v>
      </c>
      <c r="K36" s="165" t="s">
        <v>197</v>
      </c>
      <c r="L36" s="161">
        <v>43678</v>
      </c>
      <c r="M36" s="261" t="s">
        <v>155</v>
      </c>
      <c r="N36" t="s">
        <v>198</v>
      </c>
      <c r="AB36" s="261" t="s">
        <v>161</v>
      </c>
      <c r="AC36" s="261" t="s">
        <v>162</v>
      </c>
      <c r="AE36" t="s">
        <v>163</v>
      </c>
      <c r="AG36">
        <v>3</v>
      </c>
      <c r="AH36" t="s">
        <v>163</v>
      </c>
      <c r="AJ36">
        <v>3</v>
      </c>
      <c r="AK36" t="s">
        <v>163</v>
      </c>
      <c r="AM36">
        <v>3</v>
      </c>
      <c r="BI36" s="261">
        <v>0</v>
      </c>
      <c r="BJ36" s="261">
        <v>9</v>
      </c>
      <c r="BK36" s="261">
        <v>3</v>
      </c>
      <c r="BM36" s="261">
        <v>0</v>
      </c>
      <c r="CA36" s="276" t="s">
        <v>190</v>
      </c>
    </row>
    <row r="37" spans="1:79" x14ac:dyDescent="0.2">
      <c r="A37" t="s">
        <v>157</v>
      </c>
      <c r="B37" t="s">
        <v>195</v>
      </c>
      <c r="C37">
        <v>5</v>
      </c>
      <c r="D37" s="159" t="s">
        <v>196</v>
      </c>
      <c r="E37" s="165" t="s">
        <v>75</v>
      </c>
      <c r="F37" s="165" t="s">
        <v>69</v>
      </c>
      <c r="G37" s="165"/>
      <c r="H37" s="165"/>
      <c r="I37" s="165"/>
      <c r="J37" s="165">
        <v>7.2</v>
      </c>
      <c r="K37" s="165" t="s">
        <v>197</v>
      </c>
      <c r="L37" s="161">
        <v>44044</v>
      </c>
      <c r="M37" s="261" t="s">
        <v>155</v>
      </c>
      <c r="N37" t="s">
        <v>198</v>
      </c>
      <c r="AB37" s="261" t="s">
        <v>161</v>
      </c>
      <c r="AC37" s="261" t="s">
        <v>162</v>
      </c>
      <c r="AE37" t="s">
        <v>163</v>
      </c>
      <c r="AG37">
        <v>3</v>
      </c>
      <c r="AH37" t="s">
        <v>163</v>
      </c>
      <c r="AJ37">
        <v>3</v>
      </c>
      <c r="AK37" t="s">
        <v>163</v>
      </c>
      <c r="AM37">
        <v>3</v>
      </c>
      <c r="BI37" s="261">
        <v>0</v>
      </c>
      <c r="BJ37" s="261">
        <v>9</v>
      </c>
      <c r="BK37" s="261">
        <v>3</v>
      </c>
      <c r="BM37" s="261">
        <v>0</v>
      </c>
      <c r="CA37" s="276" t="s">
        <v>190</v>
      </c>
    </row>
    <row r="38" spans="1:79" x14ac:dyDescent="0.2">
      <c r="A38" t="s">
        <v>157</v>
      </c>
      <c r="B38" t="s">
        <v>195</v>
      </c>
      <c r="C38">
        <v>6</v>
      </c>
      <c r="D38" s="159" t="s">
        <v>159</v>
      </c>
      <c r="E38" s="165" t="s">
        <v>75</v>
      </c>
      <c r="F38" s="165" t="s">
        <v>69</v>
      </c>
      <c r="G38" s="165"/>
      <c r="H38" s="165"/>
      <c r="I38" s="165"/>
      <c r="J38" s="165">
        <v>7.2</v>
      </c>
      <c r="K38" s="165" t="s">
        <v>72</v>
      </c>
      <c r="L38" s="161">
        <v>44459</v>
      </c>
      <c r="M38" s="261" t="s">
        <v>155</v>
      </c>
      <c r="N38">
        <v>250</v>
      </c>
      <c r="AB38" s="261" t="s">
        <v>156</v>
      </c>
      <c r="AC38" s="261" t="s">
        <v>191</v>
      </c>
      <c r="AE38" t="s">
        <v>163</v>
      </c>
      <c r="AG38">
        <v>3</v>
      </c>
      <c r="AH38" t="s">
        <v>171</v>
      </c>
      <c r="AJ38">
        <v>0.6</v>
      </c>
      <c r="AK38" t="s">
        <v>182</v>
      </c>
      <c r="AM38">
        <v>4</v>
      </c>
      <c r="AN38" t="s">
        <v>184</v>
      </c>
      <c r="AP38">
        <v>15</v>
      </c>
      <c r="AQ38" t="s">
        <v>171</v>
      </c>
      <c r="AS38">
        <v>0.3</v>
      </c>
      <c r="AT38" t="s">
        <v>183</v>
      </c>
      <c r="AV38">
        <v>2</v>
      </c>
      <c r="BG38" s="261" t="s">
        <v>165</v>
      </c>
      <c r="BH38" s="261" t="s">
        <v>188</v>
      </c>
      <c r="BI38" s="261">
        <v>21.900000000000002</v>
      </c>
      <c r="BJ38" s="261">
        <v>3</v>
      </c>
      <c r="BK38" s="261">
        <v>3</v>
      </c>
      <c r="BM38" s="261">
        <v>0</v>
      </c>
      <c r="CA38" s="276" t="s">
        <v>190</v>
      </c>
    </row>
    <row r="39" spans="1:79" x14ac:dyDescent="0.2">
      <c r="D39" s="166"/>
      <c r="E39" s="167"/>
      <c r="F39" s="167"/>
      <c r="G39" s="167"/>
      <c r="H39" s="167"/>
      <c r="I39" s="167"/>
      <c r="J39" s="167"/>
      <c r="K39" s="167"/>
      <c r="L39" s="161"/>
    </row>
  </sheetData>
  <mergeCells count="5">
    <mergeCell ref="D1:K1"/>
    <mergeCell ref="P1:AA1"/>
    <mergeCell ref="L1:N1"/>
    <mergeCell ref="AE1:BE1"/>
    <mergeCell ref="BN1:BY1"/>
  </mergeCells>
  <pageMargins left="0.7" right="0.7" top="0.75" bottom="0.75" header="0.3" footer="0.3"/>
  <pageSetup paperSize="9" orientation="portrait" horizontalDpi="4294967293" verticalDpi="0" r:id="rId1"/>
  <legacyDrawing r:id="rId2"/>
  <extLst>
    <ext xmlns:x14="http://schemas.microsoft.com/office/spreadsheetml/2009/9/main" uri="{CCE6A557-97BC-4b89-ADB6-D9C93CAAB3DF}">
      <x14:dataValidations xmlns:xm="http://schemas.microsoft.com/office/excel/2006/main" count="3">
        <x14:dataValidation type="list" allowBlank="1" showInputMessage="1" showErrorMessage="1" xr:uid="{231A3DD4-5C57-420C-A92B-3D642B38DDD4}">
          <x14:formula1>
            <xm:f>lists!$A$2:$A$30</xm:f>
          </x14:formula1>
          <xm:sqref>K5:K16</xm:sqref>
        </x14:dataValidation>
        <x14:dataValidation type="list" allowBlank="1" showInputMessage="1" showErrorMessage="1" xr:uid="{EC6A7EA1-A88A-48C7-B191-3DDD5488ED2C}">
          <x14:formula1>
            <xm:f>lists!$D$2:$D$24</xm:f>
          </x14:formula1>
          <xm:sqref>Z5:Z16 X5:X16 V5:V16 P5:P16 R5:R16 T5:T16</xm:sqref>
        </x14:dataValidation>
        <x14:dataValidation type="list" allowBlank="1" showInputMessage="1" showErrorMessage="1" xr:uid="{3534E0E0-FBC5-46BC-84FA-8F39DFDE873A}">
          <x14:formula1>
            <xm:f>lists!$H$2:$H$21</xm:f>
          </x14:formula1>
          <xm:sqref>F33:F38 F18:F23 F25:F30 F5:F16</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11349A-823E-41F3-B844-20BFE5CDAC5D}">
  <sheetPr>
    <tabColor rgb="FFE97117"/>
  </sheetPr>
  <dimension ref="B1:S62"/>
  <sheetViews>
    <sheetView showGridLines="0" topLeftCell="J11" zoomScale="120" zoomScaleNormal="120" workbookViewId="0">
      <selection activeCell="D23" sqref="D23"/>
    </sheetView>
  </sheetViews>
  <sheetFormatPr baseColWidth="10" defaultColWidth="8.83203125" defaultRowHeight="15" x14ac:dyDescent="0.2"/>
  <cols>
    <col min="1" max="1" width="3" customWidth="1"/>
    <col min="2" max="2" width="20.1640625" customWidth="1"/>
    <col min="3" max="3" width="4.83203125" style="6" customWidth="1"/>
    <col min="4" max="4" width="6.83203125" customWidth="1"/>
    <col min="5" max="5" width="8.5" bestFit="1" customWidth="1"/>
    <col min="6" max="6" width="9.83203125" style="6" customWidth="1"/>
    <col min="7" max="7" width="9.5" style="6" customWidth="1"/>
    <col min="8" max="8" width="8.1640625" style="6" customWidth="1"/>
    <col min="9" max="9" width="6.5" style="6" customWidth="1"/>
    <col min="10" max="10" width="22.6640625" style="8" customWidth="1"/>
    <col min="11" max="11" width="10.83203125" style="8" customWidth="1"/>
    <col min="12" max="12" width="8.83203125" style="6" customWidth="1"/>
    <col min="13" max="13" width="10" style="6" customWidth="1"/>
    <col min="14" max="14" width="72.83203125" customWidth="1"/>
    <col min="15" max="15" width="10.6640625" customWidth="1"/>
    <col min="16" max="16" width="10.5" style="285" customWidth="1"/>
    <col min="17" max="17" width="8" customWidth="1"/>
    <col min="18" max="18" width="9.6640625" customWidth="1"/>
    <col min="19" max="19" width="12.6640625" customWidth="1"/>
  </cols>
  <sheetData>
    <row r="1" spans="2:19" ht="14.5" customHeight="1" x14ac:dyDescent="0.2"/>
    <row r="2" spans="2:19" ht="19" x14ac:dyDescent="0.25">
      <c r="B2" s="71"/>
      <c r="C2" s="78" t="s">
        <v>49</v>
      </c>
      <c r="D2" s="72"/>
      <c r="E2" s="72"/>
      <c r="F2" s="73"/>
      <c r="G2" s="74"/>
      <c r="H2" s="74"/>
      <c r="I2" s="74"/>
      <c r="J2" s="75"/>
      <c r="K2" s="75"/>
      <c r="L2" s="74"/>
      <c r="M2" s="74"/>
      <c r="N2" s="71"/>
      <c r="O2" s="71"/>
      <c r="P2" s="286"/>
      <c r="Q2" s="71"/>
      <c r="R2" s="71"/>
    </row>
    <row r="3" spans="2:19" ht="19" x14ac:dyDescent="0.25">
      <c r="B3" s="71"/>
      <c r="C3" s="76"/>
      <c r="D3" s="71"/>
      <c r="E3" s="71"/>
      <c r="F3" s="74"/>
      <c r="G3" s="74"/>
      <c r="H3" s="74"/>
      <c r="I3" s="74"/>
      <c r="J3" s="75"/>
      <c r="K3" s="75"/>
      <c r="L3" s="74"/>
      <c r="M3" s="74"/>
      <c r="N3" s="71"/>
      <c r="O3" s="71"/>
      <c r="P3" s="286"/>
      <c r="Q3" s="71"/>
      <c r="R3" s="71"/>
    </row>
    <row r="4" spans="2:19" x14ac:dyDescent="0.2">
      <c r="C4" s="35"/>
    </row>
    <row r="5" spans="2:19" ht="14.5" customHeight="1" x14ac:dyDescent="0.2">
      <c r="C5" s="149" t="s">
        <v>44</v>
      </c>
      <c r="D5" s="349" t="s">
        <v>208</v>
      </c>
      <c r="E5" s="349" t="s">
        <v>207</v>
      </c>
      <c r="F5" s="348" t="s">
        <v>210</v>
      </c>
      <c r="G5" s="347" t="s">
        <v>98</v>
      </c>
      <c r="H5" s="347" t="s">
        <v>99</v>
      </c>
      <c r="I5" s="8" t="s">
        <v>46</v>
      </c>
    </row>
    <row r="6" spans="2:19" x14ac:dyDescent="0.2">
      <c r="C6" s="149"/>
      <c r="D6" s="349"/>
      <c r="E6" s="349"/>
      <c r="F6" s="348"/>
      <c r="G6" s="347"/>
      <c r="H6" s="347"/>
    </row>
    <row r="7" spans="2:19" s="143" customFormat="1" ht="3.5" customHeight="1" x14ac:dyDescent="0.2">
      <c r="C7" s="150"/>
      <c r="D7" s="144"/>
      <c r="E7" s="144"/>
      <c r="H7" s="144"/>
      <c r="I7" s="145"/>
      <c r="K7" s="145"/>
      <c r="L7" s="146"/>
      <c r="M7" s="146"/>
      <c r="P7" s="287"/>
    </row>
    <row r="8" spans="2:19" s="174" customFormat="1" ht="14" customHeight="1" x14ac:dyDescent="0.2">
      <c r="C8" s="175" t="s">
        <v>97</v>
      </c>
      <c r="D8" s="178" t="s">
        <v>581</v>
      </c>
      <c r="E8" s="177" t="s">
        <v>595</v>
      </c>
      <c r="F8" s="334" t="s">
        <v>601</v>
      </c>
      <c r="G8" s="176" t="s">
        <v>602</v>
      </c>
      <c r="H8" s="177" t="s">
        <v>594</v>
      </c>
      <c r="K8" s="179"/>
      <c r="L8" s="177"/>
      <c r="M8" s="177"/>
      <c r="P8" s="287"/>
    </row>
    <row r="9" spans="2:19" s="143" customFormat="1" x14ac:dyDescent="0.2">
      <c r="C9" s="150"/>
      <c r="D9" s="147"/>
      <c r="E9" s="146"/>
      <c r="F9" s="334"/>
      <c r="G9" s="146"/>
      <c r="H9" s="147"/>
      <c r="I9" s="145"/>
      <c r="K9" s="145"/>
      <c r="L9" s="146"/>
      <c r="M9" s="146"/>
      <c r="P9" s="287"/>
    </row>
    <row r="10" spans="2:19" ht="17" thickBot="1" x14ac:dyDescent="0.25">
      <c r="B10" s="226" t="s">
        <v>596</v>
      </c>
      <c r="C10" s="225" t="s">
        <v>293</v>
      </c>
      <c r="D10" s="230"/>
    </row>
    <row r="11" spans="2:19" s="5" customFormat="1" ht="46" thickTop="1" x14ac:dyDescent="0.2">
      <c r="B11" s="353" t="s">
        <v>43</v>
      </c>
      <c r="C11" s="32" t="s">
        <v>1</v>
      </c>
      <c r="D11" s="19" t="s">
        <v>2</v>
      </c>
      <c r="E11" s="19" t="s">
        <v>3</v>
      </c>
      <c r="F11" s="20" t="s">
        <v>19</v>
      </c>
      <c r="G11" s="20" t="s">
        <v>20</v>
      </c>
      <c r="H11" s="20" t="s">
        <v>23</v>
      </c>
      <c r="I11" s="20" t="s">
        <v>24</v>
      </c>
      <c r="J11" s="21" t="s">
        <v>6</v>
      </c>
      <c r="K11" s="21" t="s">
        <v>10</v>
      </c>
      <c r="L11" s="20" t="s">
        <v>25</v>
      </c>
      <c r="M11" s="20" t="s">
        <v>568</v>
      </c>
      <c r="N11" s="22" t="s">
        <v>12</v>
      </c>
      <c r="O11" s="20" t="s">
        <v>567</v>
      </c>
      <c r="P11" s="20" t="s">
        <v>549</v>
      </c>
      <c r="Q11" s="20" t="s">
        <v>506</v>
      </c>
      <c r="R11" s="20" t="s">
        <v>504</v>
      </c>
      <c r="S11" s="14" t="s">
        <v>45</v>
      </c>
    </row>
    <row r="12" spans="2:19" s="1" customFormat="1" ht="17" x14ac:dyDescent="0.2">
      <c r="B12" s="354"/>
      <c r="C12" s="33"/>
      <c r="D12" s="28"/>
      <c r="E12" s="28"/>
      <c r="F12" s="29" t="s">
        <v>18</v>
      </c>
      <c r="G12" s="29" t="s">
        <v>22</v>
      </c>
      <c r="H12" s="29" t="s">
        <v>21</v>
      </c>
      <c r="I12" s="29" t="s">
        <v>21</v>
      </c>
      <c r="J12" s="30"/>
      <c r="K12" s="30"/>
      <c r="L12" s="29" t="s">
        <v>26</v>
      </c>
      <c r="M12" s="29"/>
      <c r="N12" s="31"/>
      <c r="O12" s="31"/>
      <c r="P12" s="295"/>
      <c r="Q12" s="295" t="s">
        <v>422</v>
      </c>
      <c r="R12" s="295" t="s">
        <v>422</v>
      </c>
      <c r="S12" s="3"/>
    </row>
    <row r="13" spans="2:19" s="1" customFormat="1" ht="90" x14ac:dyDescent="0.2">
      <c r="B13" s="354"/>
      <c r="C13" s="18">
        <v>1</v>
      </c>
      <c r="D13" s="15" t="s">
        <v>15</v>
      </c>
      <c r="E13" s="15" t="s">
        <v>51</v>
      </c>
      <c r="F13" s="18">
        <v>200</v>
      </c>
      <c r="G13" s="16">
        <v>260</v>
      </c>
      <c r="H13" s="16">
        <v>12.5</v>
      </c>
      <c r="I13" s="16">
        <v>5</v>
      </c>
      <c r="J13" s="17" t="s">
        <v>9</v>
      </c>
      <c r="K13" s="79" t="s">
        <v>11</v>
      </c>
      <c r="L13" s="16">
        <v>220</v>
      </c>
      <c r="M13" s="16">
        <v>3</v>
      </c>
      <c r="N13" s="15" t="s">
        <v>204</v>
      </c>
      <c r="O13" s="290">
        <v>4</v>
      </c>
      <c r="P13" s="290">
        <v>5</v>
      </c>
      <c r="Q13" s="290">
        <v>19.3</v>
      </c>
      <c r="R13" s="290">
        <v>2</v>
      </c>
    </row>
    <row r="14" spans="2:19" s="1" customFormat="1" ht="75" x14ac:dyDescent="0.2">
      <c r="B14" s="354"/>
      <c r="C14" s="7">
        <v>2</v>
      </c>
      <c r="D14" s="2" t="s">
        <v>50</v>
      </c>
      <c r="E14" s="2" t="s">
        <v>566</v>
      </c>
      <c r="F14" s="7">
        <v>110</v>
      </c>
      <c r="G14" s="7">
        <v>200</v>
      </c>
      <c r="H14" s="7">
        <v>12</v>
      </c>
      <c r="I14" s="7">
        <v>3.2</v>
      </c>
      <c r="J14" s="9" t="s">
        <v>9</v>
      </c>
      <c r="K14" s="9" t="s">
        <v>11</v>
      </c>
      <c r="L14" s="7">
        <v>200</v>
      </c>
      <c r="M14" s="7">
        <v>3</v>
      </c>
      <c r="N14" s="2" t="s">
        <v>203</v>
      </c>
      <c r="O14" s="269">
        <v>3</v>
      </c>
      <c r="P14" s="269">
        <v>4</v>
      </c>
      <c r="Q14" s="269">
        <v>4.5999999999999996</v>
      </c>
      <c r="R14" s="269">
        <v>2</v>
      </c>
    </row>
    <row r="15" spans="2:19" s="1" customFormat="1" ht="75" x14ac:dyDescent="0.2">
      <c r="B15" s="354"/>
      <c r="C15" s="18">
        <v>3</v>
      </c>
      <c r="D15" s="15" t="s">
        <v>14</v>
      </c>
      <c r="E15" s="15" t="s">
        <v>52</v>
      </c>
      <c r="F15" s="18">
        <v>300</v>
      </c>
      <c r="G15" s="18">
        <v>50</v>
      </c>
      <c r="H15" s="18">
        <v>15</v>
      </c>
      <c r="I15" s="18">
        <v>6</v>
      </c>
      <c r="J15" s="17" t="s">
        <v>9</v>
      </c>
      <c r="K15" s="17"/>
      <c r="L15" s="16">
        <v>0</v>
      </c>
      <c r="M15" s="16">
        <v>0</v>
      </c>
      <c r="N15" s="15" t="s">
        <v>346</v>
      </c>
      <c r="O15" s="290">
        <v>3</v>
      </c>
      <c r="P15" s="290">
        <v>4</v>
      </c>
      <c r="Q15" s="290">
        <v>5.35</v>
      </c>
      <c r="R15" s="290">
        <v>2</v>
      </c>
    </row>
    <row r="16" spans="2:19" s="1" customFormat="1" ht="90" x14ac:dyDescent="0.2">
      <c r="B16" s="354"/>
      <c r="C16" s="7">
        <v>4</v>
      </c>
      <c r="D16" s="2" t="s">
        <v>15</v>
      </c>
      <c r="E16" s="2" t="s">
        <v>51</v>
      </c>
      <c r="F16" s="7">
        <v>200</v>
      </c>
      <c r="G16" s="136">
        <v>260</v>
      </c>
      <c r="H16" s="7">
        <v>12.5</v>
      </c>
      <c r="I16" s="7">
        <v>5</v>
      </c>
      <c r="J16" s="9" t="s">
        <v>9</v>
      </c>
      <c r="K16" s="9" t="s">
        <v>11</v>
      </c>
      <c r="L16" s="7">
        <v>220</v>
      </c>
      <c r="M16" s="7">
        <v>3</v>
      </c>
      <c r="N16" s="2" t="s">
        <v>205</v>
      </c>
      <c r="O16" s="269">
        <v>4</v>
      </c>
      <c r="P16" s="269">
        <v>5</v>
      </c>
      <c r="Q16" s="269">
        <v>19.3</v>
      </c>
      <c r="R16" s="269">
        <v>2</v>
      </c>
    </row>
    <row r="17" spans="2:19" s="1" customFormat="1" ht="75" x14ac:dyDescent="0.2">
      <c r="B17" s="354"/>
      <c r="C17" s="18">
        <v>5</v>
      </c>
      <c r="D17" s="15" t="s">
        <v>50</v>
      </c>
      <c r="E17" s="15" t="s">
        <v>566</v>
      </c>
      <c r="F17" s="18">
        <v>110</v>
      </c>
      <c r="G17" s="18">
        <v>200</v>
      </c>
      <c r="H17" s="18">
        <v>12</v>
      </c>
      <c r="I17" s="18">
        <v>3.2</v>
      </c>
      <c r="J17" s="17" t="s">
        <v>9</v>
      </c>
      <c r="K17" s="17" t="s">
        <v>11</v>
      </c>
      <c r="L17" s="18">
        <v>200</v>
      </c>
      <c r="M17" s="18">
        <v>3</v>
      </c>
      <c r="N17" s="15" t="s">
        <v>206</v>
      </c>
      <c r="O17" s="290">
        <v>3</v>
      </c>
      <c r="P17" s="290">
        <v>4</v>
      </c>
      <c r="Q17" s="290">
        <v>4.5999999999999996</v>
      </c>
      <c r="R17" s="290">
        <v>2</v>
      </c>
    </row>
    <row r="18" spans="2:19" s="13" customFormat="1" ht="76" thickBot="1" x14ac:dyDescent="0.25">
      <c r="B18" s="355"/>
      <c r="C18" s="34">
        <v>6</v>
      </c>
      <c r="D18" s="23" t="s">
        <v>14</v>
      </c>
      <c r="E18" s="24" t="s">
        <v>52</v>
      </c>
      <c r="F18" s="25">
        <v>300</v>
      </c>
      <c r="G18" s="25">
        <v>50</v>
      </c>
      <c r="H18" s="25">
        <v>15</v>
      </c>
      <c r="I18" s="25">
        <v>6</v>
      </c>
      <c r="J18" s="26" t="s">
        <v>9</v>
      </c>
      <c r="K18" s="27"/>
      <c r="L18" s="80">
        <v>0</v>
      </c>
      <c r="M18" s="80">
        <v>0</v>
      </c>
      <c r="N18" s="23" t="s">
        <v>347</v>
      </c>
      <c r="O18" s="296">
        <v>3</v>
      </c>
      <c r="P18" s="296">
        <v>4</v>
      </c>
      <c r="Q18" s="296">
        <v>5.35</v>
      </c>
      <c r="R18" s="296">
        <v>2</v>
      </c>
    </row>
    <row r="19" spans="2:19" ht="16" thickTop="1" x14ac:dyDescent="0.2"/>
    <row r="20" spans="2:19" ht="17" thickBot="1" x14ac:dyDescent="0.25">
      <c r="B20" s="226" t="s">
        <v>597</v>
      </c>
      <c r="C20" s="225" t="s">
        <v>294</v>
      </c>
      <c r="D20" s="230"/>
    </row>
    <row r="21" spans="2:19" s="5" customFormat="1" ht="46" thickTop="1" x14ac:dyDescent="0.2">
      <c r="B21" s="353" t="s">
        <v>221</v>
      </c>
      <c r="C21" s="32" t="s">
        <v>1</v>
      </c>
      <c r="D21" s="19" t="s">
        <v>2</v>
      </c>
      <c r="E21" s="19" t="s">
        <v>3</v>
      </c>
      <c r="F21" s="20" t="s">
        <v>19</v>
      </c>
      <c r="G21" s="20" t="s">
        <v>20</v>
      </c>
      <c r="H21" s="20" t="s">
        <v>23</v>
      </c>
      <c r="I21" s="20" t="s">
        <v>24</v>
      </c>
      <c r="J21" s="21" t="s">
        <v>6</v>
      </c>
      <c r="K21" s="21" t="s">
        <v>10</v>
      </c>
      <c r="L21" s="20" t="s">
        <v>25</v>
      </c>
      <c r="M21" s="20" t="s">
        <v>568</v>
      </c>
      <c r="N21" s="22" t="s">
        <v>12</v>
      </c>
      <c r="O21" s="20" t="s">
        <v>567</v>
      </c>
      <c r="P21" s="20" t="s">
        <v>549</v>
      </c>
      <c r="Q21" s="20" t="s">
        <v>506</v>
      </c>
      <c r="R21" s="20" t="s">
        <v>504</v>
      </c>
      <c r="S21" s="14" t="s">
        <v>45</v>
      </c>
    </row>
    <row r="22" spans="2:19" s="1" customFormat="1" ht="17" x14ac:dyDescent="0.2">
      <c r="B22" s="354"/>
      <c r="C22" s="33"/>
      <c r="D22" s="28"/>
      <c r="E22" s="28"/>
      <c r="F22" s="29" t="s">
        <v>18</v>
      </c>
      <c r="G22" s="29" t="s">
        <v>22</v>
      </c>
      <c r="H22" s="29" t="s">
        <v>21</v>
      </c>
      <c r="I22" s="29" t="s">
        <v>21</v>
      </c>
      <c r="J22" s="30"/>
      <c r="K22" s="30"/>
      <c r="L22" s="29" t="s">
        <v>26</v>
      </c>
      <c r="M22" s="29"/>
      <c r="N22" s="31"/>
      <c r="O22" s="31"/>
      <c r="P22" s="295"/>
      <c r="Q22" s="295" t="s">
        <v>422</v>
      </c>
      <c r="R22" s="295" t="s">
        <v>422</v>
      </c>
      <c r="S22" s="3"/>
    </row>
    <row r="23" spans="2:19" s="1" customFormat="1" ht="90" x14ac:dyDescent="0.2">
      <c r="B23" s="354"/>
      <c r="C23" s="18">
        <v>1</v>
      </c>
      <c r="D23" s="15" t="s">
        <v>15</v>
      </c>
      <c r="E23" s="15" t="s">
        <v>51</v>
      </c>
      <c r="F23" s="18">
        <v>200</v>
      </c>
      <c r="G23" s="16">
        <v>260</v>
      </c>
      <c r="H23" s="16">
        <v>12.5</v>
      </c>
      <c r="I23" s="16">
        <v>5</v>
      </c>
      <c r="J23" s="17" t="s">
        <v>9</v>
      </c>
      <c r="K23" s="79" t="s">
        <v>11</v>
      </c>
      <c r="L23" s="16">
        <v>220</v>
      </c>
      <c r="M23" s="16">
        <v>3</v>
      </c>
      <c r="N23" s="15" t="s">
        <v>204</v>
      </c>
      <c r="O23" s="290">
        <v>4</v>
      </c>
      <c r="P23" s="290">
        <v>5</v>
      </c>
      <c r="Q23" s="290">
        <v>19.3</v>
      </c>
      <c r="R23" s="290">
        <v>2</v>
      </c>
    </row>
    <row r="24" spans="2:19" s="1" customFormat="1" ht="75" x14ac:dyDescent="0.2">
      <c r="B24" s="354"/>
      <c r="C24" s="7">
        <v>2</v>
      </c>
      <c r="D24" s="2" t="s">
        <v>50</v>
      </c>
      <c r="E24" s="2" t="s">
        <v>566</v>
      </c>
      <c r="F24" s="7">
        <v>110</v>
      </c>
      <c r="G24" s="7">
        <v>200</v>
      </c>
      <c r="H24" s="7">
        <v>12</v>
      </c>
      <c r="I24" s="7">
        <v>3.2</v>
      </c>
      <c r="J24" s="9" t="s">
        <v>9</v>
      </c>
      <c r="K24" s="9" t="s">
        <v>11</v>
      </c>
      <c r="L24" s="7">
        <v>200</v>
      </c>
      <c r="M24" s="7">
        <v>3</v>
      </c>
      <c r="N24" s="2" t="s">
        <v>203</v>
      </c>
      <c r="O24" s="269">
        <v>3</v>
      </c>
      <c r="P24" s="269">
        <v>4</v>
      </c>
      <c r="Q24" s="269">
        <v>4.5999999999999996</v>
      </c>
      <c r="R24" s="269">
        <v>2</v>
      </c>
    </row>
    <row r="25" spans="2:19" s="1" customFormat="1" ht="74.75" customHeight="1" x14ac:dyDescent="0.2">
      <c r="B25" s="354"/>
      <c r="C25" s="18">
        <v>3</v>
      </c>
      <c r="D25" s="15" t="s">
        <v>87</v>
      </c>
      <c r="E25" s="15" t="s">
        <v>4</v>
      </c>
      <c r="F25" s="18">
        <v>300</v>
      </c>
      <c r="G25" s="18">
        <v>70</v>
      </c>
      <c r="H25" s="18">
        <v>15</v>
      </c>
      <c r="I25" s="18">
        <v>5</v>
      </c>
      <c r="J25" s="17" t="s">
        <v>9</v>
      </c>
      <c r="K25" s="153" t="s">
        <v>35</v>
      </c>
      <c r="L25" s="18">
        <v>0</v>
      </c>
      <c r="M25" s="16">
        <v>0</v>
      </c>
      <c r="N25" s="15" t="s">
        <v>525</v>
      </c>
      <c r="O25" s="290">
        <v>3</v>
      </c>
      <c r="P25" s="290">
        <v>4</v>
      </c>
      <c r="Q25" s="290">
        <v>6.5</v>
      </c>
      <c r="R25" s="290">
        <v>2</v>
      </c>
    </row>
    <row r="26" spans="2:19" s="1" customFormat="1" ht="90" x14ac:dyDescent="0.2">
      <c r="B26" s="354"/>
      <c r="C26" s="7">
        <v>4</v>
      </c>
      <c r="D26" s="2" t="s">
        <v>15</v>
      </c>
      <c r="E26" s="2" t="s">
        <v>51</v>
      </c>
      <c r="F26" s="7">
        <v>200</v>
      </c>
      <c r="G26" s="136">
        <v>260</v>
      </c>
      <c r="H26" s="7">
        <v>12.5</v>
      </c>
      <c r="I26" s="7">
        <v>5</v>
      </c>
      <c r="J26" s="9" t="s">
        <v>9</v>
      </c>
      <c r="K26" s="9" t="s">
        <v>11</v>
      </c>
      <c r="L26" s="7">
        <v>220</v>
      </c>
      <c r="M26" s="7">
        <v>3</v>
      </c>
      <c r="N26" s="2" t="s">
        <v>205</v>
      </c>
      <c r="O26" s="269">
        <v>4</v>
      </c>
      <c r="P26" s="269">
        <v>5</v>
      </c>
      <c r="Q26" s="269">
        <v>19.3</v>
      </c>
      <c r="R26" s="269">
        <v>2</v>
      </c>
    </row>
    <row r="27" spans="2:19" s="1" customFormat="1" ht="75" x14ac:dyDescent="0.2">
      <c r="B27" s="354"/>
      <c r="C27" s="18">
        <v>5</v>
      </c>
      <c r="D27" s="15" t="s">
        <v>50</v>
      </c>
      <c r="E27" s="15" t="s">
        <v>566</v>
      </c>
      <c r="F27" s="18">
        <v>110</v>
      </c>
      <c r="G27" s="18">
        <v>200</v>
      </c>
      <c r="H27" s="18">
        <v>12</v>
      </c>
      <c r="I27" s="18">
        <v>3.2</v>
      </c>
      <c r="J27" s="17" t="s">
        <v>9</v>
      </c>
      <c r="K27" s="17" t="s">
        <v>11</v>
      </c>
      <c r="L27" s="18">
        <v>200</v>
      </c>
      <c r="M27" s="18">
        <v>3</v>
      </c>
      <c r="N27" s="15" t="s">
        <v>206</v>
      </c>
      <c r="O27" s="290">
        <v>3</v>
      </c>
      <c r="P27" s="290">
        <v>4</v>
      </c>
      <c r="Q27" s="290">
        <v>4.5999999999999996</v>
      </c>
      <c r="R27" s="290">
        <v>2</v>
      </c>
    </row>
    <row r="28" spans="2:19" s="13" customFormat="1" ht="75.5" customHeight="1" thickBot="1" x14ac:dyDescent="0.25">
      <c r="B28" s="355"/>
      <c r="C28" s="34">
        <v>6</v>
      </c>
      <c r="D28" s="154" t="s">
        <v>87</v>
      </c>
      <c r="E28" s="154" t="s">
        <v>4</v>
      </c>
      <c r="F28" s="155">
        <v>300</v>
      </c>
      <c r="G28" s="155">
        <v>70</v>
      </c>
      <c r="H28" s="155">
        <v>15</v>
      </c>
      <c r="I28" s="155">
        <v>5</v>
      </c>
      <c r="J28" s="156" t="s">
        <v>9</v>
      </c>
      <c r="K28" s="157" t="s">
        <v>35</v>
      </c>
      <c r="L28" s="155">
        <v>0</v>
      </c>
      <c r="M28" s="80">
        <v>0</v>
      </c>
      <c r="N28" s="154" t="s">
        <v>525</v>
      </c>
      <c r="O28" s="296">
        <v>3</v>
      </c>
      <c r="P28" s="296">
        <v>4</v>
      </c>
      <c r="Q28" s="296">
        <v>6.5</v>
      </c>
      <c r="R28" s="296">
        <v>2</v>
      </c>
    </row>
    <row r="29" spans="2:19" ht="16" thickTop="1" x14ac:dyDescent="0.2"/>
    <row r="30" spans="2:19" ht="16" thickBot="1" x14ac:dyDescent="0.25">
      <c r="B30" s="331" t="s">
        <v>598</v>
      </c>
      <c r="C30" s="229" t="s">
        <v>269</v>
      </c>
    </row>
    <row r="31" spans="2:19" s="5" customFormat="1" ht="46" thickTop="1" x14ac:dyDescent="0.2">
      <c r="B31" s="350" t="s">
        <v>209</v>
      </c>
      <c r="C31" s="37" t="s">
        <v>1</v>
      </c>
      <c r="D31" s="38" t="s">
        <v>2</v>
      </c>
      <c r="E31" s="38" t="s">
        <v>3</v>
      </c>
      <c r="F31" s="39" t="s">
        <v>19</v>
      </c>
      <c r="G31" s="39" t="s">
        <v>20</v>
      </c>
      <c r="H31" s="39" t="s">
        <v>23</v>
      </c>
      <c r="I31" s="39" t="s">
        <v>24</v>
      </c>
      <c r="J31" s="40" t="s">
        <v>6</v>
      </c>
      <c r="K31" s="40" t="s">
        <v>10</v>
      </c>
      <c r="L31" s="39" t="s">
        <v>25</v>
      </c>
      <c r="M31" s="39" t="s">
        <v>568</v>
      </c>
      <c r="N31" s="41" t="s">
        <v>40</v>
      </c>
      <c r="O31" s="39" t="s">
        <v>567</v>
      </c>
      <c r="P31" s="39" t="s">
        <v>549</v>
      </c>
      <c r="Q31" s="297" t="s">
        <v>506</v>
      </c>
      <c r="R31" s="297" t="s">
        <v>504</v>
      </c>
      <c r="S31" s="14" t="s">
        <v>45</v>
      </c>
    </row>
    <row r="32" spans="2:19" s="1" customFormat="1" ht="17" x14ac:dyDescent="0.2">
      <c r="B32" s="351"/>
      <c r="C32" s="42"/>
      <c r="D32" s="43"/>
      <c r="E32" s="43"/>
      <c r="F32" s="44" t="s">
        <v>18</v>
      </c>
      <c r="G32" s="44" t="s">
        <v>22</v>
      </c>
      <c r="H32" s="44" t="s">
        <v>21</v>
      </c>
      <c r="I32" s="44" t="s">
        <v>21</v>
      </c>
      <c r="J32" s="45"/>
      <c r="K32" s="45"/>
      <c r="L32" s="44" t="s">
        <v>26</v>
      </c>
      <c r="M32" s="44"/>
      <c r="N32" s="46"/>
      <c r="O32" s="46"/>
      <c r="P32" s="46"/>
      <c r="Q32" s="298" t="s">
        <v>422</v>
      </c>
      <c r="R32" s="298" t="s">
        <v>422</v>
      </c>
      <c r="S32" s="3"/>
    </row>
    <row r="33" spans="2:19" s="1" customFormat="1" ht="120" x14ac:dyDescent="0.2">
      <c r="B33" s="351"/>
      <c r="C33" s="52">
        <v>1</v>
      </c>
      <c r="D33" s="53" t="s">
        <v>15</v>
      </c>
      <c r="E33" s="53" t="s">
        <v>53</v>
      </c>
      <c r="F33" s="54">
        <v>200</v>
      </c>
      <c r="G33" s="54">
        <v>350</v>
      </c>
      <c r="H33" s="54">
        <v>12.5</v>
      </c>
      <c r="I33" s="54">
        <v>5</v>
      </c>
      <c r="J33" s="55" t="s">
        <v>54</v>
      </c>
      <c r="K33" s="56" t="s">
        <v>11</v>
      </c>
      <c r="L33" s="54">
        <v>210</v>
      </c>
      <c r="M33" s="54">
        <v>3</v>
      </c>
      <c r="N33" s="53" t="s">
        <v>524</v>
      </c>
      <c r="O33" s="291">
        <v>5</v>
      </c>
      <c r="P33" s="291">
        <v>6</v>
      </c>
      <c r="Q33" s="291">
        <v>2.9</v>
      </c>
      <c r="R33" s="291">
        <v>4.3</v>
      </c>
    </row>
    <row r="34" spans="2:19" s="1" customFormat="1" ht="72.5" customHeight="1" x14ac:dyDescent="0.2">
      <c r="B34" s="351"/>
      <c r="C34" s="7">
        <v>2</v>
      </c>
      <c r="D34" s="2" t="s">
        <v>28</v>
      </c>
      <c r="E34" s="2" t="s">
        <v>37</v>
      </c>
      <c r="F34" s="7">
        <v>194</v>
      </c>
      <c r="G34" s="7">
        <v>377</v>
      </c>
      <c r="H34" s="7">
        <v>20</v>
      </c>
      <c r="I34" s="7">
        <v>3</v>
      </c>
      <c r="J34" s="9" t="s">
        <v>55</v>
      </c>
      <c r="K34" s="9" t="s">
        <v>11</v>
      </c>
      <c r="L34" s="7">
        <v>160</v>
      </c>
      <c r="M34" s="7">
        <v>1</v>
      </c>
      <c r="N34" s="2" t="s">
        <v>56</v>
      </c>
      <c r="O34" s="269">
        <v>5</v>
      </c>
      <c r="P34" s="269">
        <v>5</v>
      </c>
      <c r="Q34" s="269">
        <v>0.4</v>
      </c>
      <c r="R34" s="269">
        <v>8</v>
      </c>
    </row>
    <row r="35" spans="2:19" s="1" customFormat="1" ht="58.75" customHeight="1" x14ac:dyDescent="0.2">
      <c r="B35" s="351"/>
      <c r="C35" s="52">
        <v>3</v>
      </c>
      <c r="D35" s="53" t="s">
        <v>29</v>
      </c>
      <c r="E35" s="53" t="s">
        <v>31</v>
      </c>
      <c r="F35" s="52">
        <v>3.2</v>
      </c>
      <c r="G35" s="52">
        <v>35</v>
      </c>
      <c r="H35" s="52">
        <v>24</v>
      </c>
      <c r="I35" s="85">
        <v>1</v>
      </c>
      <c r="J35" s="55" t="s">
        <v>39</v>
      </c>
      <c r="K35" s="56" t="s">
        <v>11</v>
      </c>
      <c r="L35" s="54">
        <v>180</v>
      </c>
      <c r="M35" s="54">
        <v>3</v>
      </c>
      <c r="N35" s="53" t="s">
        <v>57</v>
      </c>
      <c r="O35" s="291">
        <v>4</v>
      </c>
      <c r="P35" s="291">
        <v>4</v>
      </c>
      <c r="Q35" s="291">
        <v>7.7</v>
      </c>
      <c r="R35" s="291">
        <v>0</v>
      </c>
    </row>
    <row r="36" spans="2:19" s="1" customFormat="1" ht="120" x14ac:dyDescent="0.2">
      <c r="B36" s="351"/>
      <c r="C36" s="7">
        <v>4</v>
      </c>
      <c r="D36" s="2" t="s">
        <v>15</v>
      </c>
      <c r="E36" s="2" t="s">
        <v>53</v>
      </c>
      <c r="F36" s="7">
        <v>200</v>
      </c>
      <c r="G36" s="7">
        <v>350</v>
      </c>
      <c r="H36" s="7">
        <v>12.5</v>
      </c>
      <c r="I36" s="7">
        <v>5</v>
      </c>
      <c r="J36" s="9" t="s">
        <v>9</v>
      </c>
      <c r="K36" s="9" t="s">
        <v>11</v>
      </c>
      <c r="L36" s="7">
        <v>210</v>
      </c>
      <c r="M36" s="7">
        <v>3</v>
      </c>
      <c r="N36" s="2" t="s">
        <v>516</v>
      </c>
      <c r="O36" s="269">
        <v>5</v>
      </c>
      <c r="P36" s="269">
        <v>6</v>
      </c>
      <c r="Q36" s="269">
        <v>2.9</v>
      </c>
      <c r="R36" s="269">
        <v>4.3</v>
      </c>
    </row>
    <row r="37" spans="2:19" s="4" customFormat="1" ht="71" customHeight="1" x14ac:dyDescent="0.2">
      <c r="B37" s="351"/>
      <c r="C37" s="171">
        <v>5</v>
      </c>
      <c r="D37" s="172" t="s">
        <v>28</v>
      </c>
      <c r="E37" s="172" t="s">
        <v>37</v>
      </c>
      <c r="F37" s="171">
        <v>194</v>
      </c>
      <c r="G37" s="171">
        <v>377</v>
      </c>
      <c r="H37" s="171">
        <v>20</v>
      </c>
      <c r="I37" s="171">
        <v>3</v>
      </c>
      <c r="J37" s="173" t="s">
        <v>55</v>
      </c>
      <c r="K37" s="173" t="s">
        <v>11</v>
      </c>
      <c r="L37" s="171">
        <v>160</v>
      </c>
      <c r="M37" s="171">
        <v>1</v>
      </c>
      <c r="N37" s="172" t="s">
        <v>56</v>
      </c>
      <c r="O37" s="303">
        <v>5</v>
      </c>
      <c r="P37" s="303">
        <v>5</v>
      </c>
      <c r="Q37" s="303">
        <v>0.4</v>
      </c>
      <c r="R37" s="303">
        <v>8</v>
      </c>
    </row>
    <row r="38" spans="2:19" s="4" customFormat="1" ht="31" thickBot="1" x14ac:dyDescent="0.25">
      <c r="B38" s="352"/>
      <c r="C38" s="81"/>
      <c r="D38" s="82" t="s">
        <v>535</v>
      </c>
      <c r="E38" s="82"/>
      <c r="F38" s="83"/>
      <c r="G38" s="83"/>
      <c r="H38" s="83"/>
      <c r="I38" s="83"/>
      <c r="J38" s="84"/>
      <c r="K38" s="84"/>
      <c r="L38" s="83"/>
      <c r="M38" s="83"/>
      <c r="N38" s="82"/>
      <c r="O38" s="299"/>
      <c r="P38" s="299"/>
      <c r="Q38" s="299"/>
      <c r="R38" s="299"/>
    </row>
    <row r="39" spans="2:19" ht="16" thickTop="1" x14ac:dyDescent="0.2"/>
    <row r="40" spans="2:19" ht="17" thickBot="1" x14ac:dyDescent="0.25">
      <c r="B40" s="222" t="s">
        <v>593</v>
      </c>
      <c r="C40" s="223" t="s">
        <v>251</v>
      </c>
    </row>
    <row r="41" spans="2:19" s="5" customFormat="1" ht="46" thickTop="1" x14ac:dyDescent="0.2">
      <c r="B41" s="356" t="s">
        <v>58</v>
      </c>
      <c r="C41" s="57" t="s">
        <v>1</v>
      </c>
      <c r="D41" s="58" t="s">
        <v>2</v>
      </c>
      <c r="E41" s="58" t="s">
        <v>3</v>
      </c>
      <c r="F41" s="59" t="s">
        <v>19</v>
      </c>
      <c r="G41" s="59" t="s">
        <v>20</v>
      </c>
      <c r="H41" s="59" t="s">
        <v>23</v>
      </c>
      <c r="I41" s="59" t="s">
        <v>24</v>
      </c>
      <c r="J41" s="60" t="s">
        <v>6</v>
      </c>
      <c r="K41" s="60" t="s">
        <v>10</v>
      </c>
      <c r="L41" s="59" t="s">
        <v>25</v>
      </c>
      <c r="M41" s="59" t="s">
        <v>568</v>
      </c>
      <c r="N41" s="61" t="s">
        <v>12</v>
      </c>
      <c r="O41" s="59" t="s">
        <v>567</v>
      </c>
      <c r="P41" s="59" t="s">
        <v>549</v>
      </c>
      <c r="Q41" s="59" t="s">
        <v>506</v>
      </c>
      <c r="R41" s="59" t="s">
        <v>504</v>
      </c>
      <c r="S41" s="14" t="s">
        <v>45</v>
      </c>
    </row>
    <row r="42" spans="2:19" s="1" customFormat="1" ht="17" x14ac:dyDescent="0.2">
      <c r="B42" s="357"/>
      <c r="C42" s="62"/>
      <c r="D42" s="63"/>
      <c r="E42" s="63"/>
      <c r="F42" s="64" t="s">
        <v>18</v>
      </c>
      <c r="G42" s="64" t="s">
        <v>22</v>
      </c>
      <c r="H42" s="64" t="s">
        <v>21</v>
      </c>
      <c r="I42" s="64" t="s">
        <v>21</v>
      </c>
      <c r="J42" s="65"/>
      <c r="K42" s="65"/>
      <c r="L42" s="64" t="s">
        <v>26</v>
      </c>
      <c r="M42" s="64"/>
      <c r="N42" s="66"/>
      <c r="O42" s="292"/>
      <c r="P42" s="292"/>
      <c r="Q42" s="292" t="s">
        <v>422</v>
      </c>
      <c r="R42" s="292" t="s">
        <v>422</v>
      </c>
      <c r="S42" s="3"/>
    </row>
    <row r="43" spans="2:19" s="1" customFormat="1" ht="105" x14ac:dyDescent="0.2">
      <c r="B43" s="357"/>
      <c r="C43" s="11">
        <v>1</v>
      </c>
      <c r="D43" s="10" t="s">
        <v>15</v>
      </c>
      <c r="E43" s="10" t="s">
        <v>59</v>
      </c>
      <c r="F43" s="11">
        <v>200</v>
      </c>
      <c r="G43" s="137">
        <v>260</v>
      </c>
      <c r="H43" s="11">
        <v>12.5</v>
      </c>
      <c r="I43" s="90">
        <v>5</v>
      </c>
      <c r="J43" s="12" t="s">
        <v>546</v>
      </c>
      <c r="K43" s="12" t="s">
        <v>11</v>
      </c>
      <c r="L43" s="11">
        <v>240</v>
      </c>
      <c r="M43" s="11">
        <v>3</v>
      </c>
      <c r="N43" s="10" t="s">
        <v>200</v>
      </c>
      <c r="O43" s="288">
        <v>4</v>
      </c>
      <c r="P43" s="288">
        <v>5</v>
      </c>
      <c r="Q43" s="288">
        <v>5.6</v>
      </c>
      <c r="R43" s="288">
        <v>6.3</v>
      </c>
    </row>
    <row r="44" spans="2:19" s="1" customFormat="1" ht="105" x14ac:dyDescent="0.2">
      <c r="B44" s="357"/>
      <c r="C44" s="7">
        <v>2</v>
      </c>
      <c r="D44" s="2" t="s">
        <v>14</v>
      </c>
      <c r="E44" s="2" t="s">
        <v>52</v>
      </c>
      <c r="F44" s="7">
        <v>300</v>
      </c>
      <c r="G44" s="7">
        <v>50</v>
      </c>
      <c r="H44" s="7">
        <v>15</v>
      </c>
      <c r="I44" s="7">
        <v>6</v>
      </c>
      <c r="J44" s="9" t="s">
        <v>562</v>
      </c>
      <c r="K44" s="91" t="s">
        <v>35</v>
      </c>
      <c r="L44" s="92">
        <v>0</v>
      </c>
      <c r="M44" s="92">
        <v>0</v>
      </c>
      <c r="N44" s="2" t="s">
        <v>201</v>
      </c>
      <c r="O44" s="269">
        <v>6</v>
      </c>
      <c r="P44" s="269">
        <v>6</v>
      </c>
      <c r="Q44" s="269">
        <v>5.5</v>
      </c>
      <c r="R44" s="269">
        <v>9.3000000000000007</v>
      </c>
    </row>
    <row r="45" spans="2:19" s="1" customFormat="1" ht="97.25" customHeight="1" x14ac:dyDescent="0.2">
      <c r="B45" s="357"/>
      <c r="C45" s="11">
        <v>3</v>
      </c>
      <c r="D45" s="10" t="s">
        <v>15</v>
      </c>
      <c r="E45" s="10" t="s">
        <v>59</v>
      </c>
      <c r="F45" s="11">
        <v>200</v>
      </c>
      <c r="G45" s="137">
        <v>260</v>
      </c>
      <c r="H45" s="11">
        <v>12.5</v>
      </c>
      <c r="I45" s="11">
        <v>5</v>
      </c>
      <c r="J45" s="12" t="s">
        <v>338</v>
      </c>
      <c r="K45" s="12" t="s">
        <v>11</v>
      </c>
      <c r="L45" s="11">
        <v>240</v>
      </c>
      <c r="M45" s="11">
        <v>3</v>
      </c>
      <c r="N45" s="10" t="s">
        <v>202</v>
      </c>
      <c r="O45" s="288">
        <v>4</v>
      </c>
      <c r="P45" s="288">
        <v>5</v>
      </c>
      <c r="Q45" s="288">
        <v>5.6</v>
      </c>
      <c r="R45" s="288">
        <v>6.3</v>
      </c>
    </row>
    <row r="46" spans="2:19" s="1" customFormat="1" ht="109.5" customHeight="1" x14ac:dyDescent="0.2">
      <c r="B46" s="357"/>
      <c r="C46" s="7">
        <v>4</v>
      </c>
      <c r="D46" s="2" t="s">
        <v>50</v>
      </c>
      <c r="E46" s="2" t="s">
        <v>60</v>
      </c>
      <c r="F46" s="7">
        <v>110</v>
      </c>
      <c r="G46" s="7">
        <v>200</v>
      </c>
      <c r="H46" s="7">
        <v>12</v>
      </c>
      <c r="I46" s="7">
        <v>3.2</v>
      </c>
      <c r="J46" s="9" t="s">
        <v>600</v>
      </c>
      <c r="K46" s="9" t="s">
        <v>11</v>
      </c>
      <c r="L46" s="7">
        <v>200</v>
      </c>
      <c r="M46" s="7">
        <v>2</v>
      </c>
      <c r="N46" s="2" t="s">
        <v>513</v>
      </c>
      <c r="O46" s="269">
        <v>5</v>
      </c>
      <c r="P46" s="269">
        <v>6</v>
      </c>
      <c r="Q46" s="269">
        <v>18.600000000000001</v>
      </c>
      <c r="R46" s="269">
        <v>6.3</v>
      </c>
    </row>
    <row r="47" spans="2:19" s="1" customFormat="1" ht="58.75" customHeight="1" x14ac:dyDescent="0.2">
      <c r="B47" s="357"/>
      <c r="C47" s="11">
        <v>5</v>
      </c>
      <c r="D47" s="10" t="s">
        <v>29</v>
      </c>
      <c r="E47" s="10" t="s">
        <v>556</v>
      </c>
      <c r="F47" s="11">
        <v>3.2</v>
      </c>
      <c r="G47" s="11">
        <v>35</v>
      </c>
      <c r="H47" s="11">
        <v>24</v>
      </c>
      <c r="I47" s="11">
        <v>1</v>
      </c>
      <c r="J47" s="12" t="s">
        <v>558</v>
      </c>
      <c r="K47" s="12" t="s">
        <v>11</v>
      </c>
      <c r="L47" s="11">
        <v>180</v>
      </c>
      <c r="M47" s="11">
        <v>3</v>
      </c>
      <c r="N47" s="257" t="s">
        <v>557</v>
      </c>
      <c r="O47" s="289">
        <v>2</v>
      </c>
      <c r="P47" s="289">
        <v>2</v>
      </c>
      <c r="Q47" s="289">
        <v>3.1</v>
      </c>
      <c r="R47" s="289">
        <v>0</v>
      </c>
    </row>
    <row r="48" spans="2:19" s="13" customFormat="1" ht="106" thickBot="1" x14ac:dyDescent="0.25">
      <c r="B48" s="358"/>
      <c r="C48" s="86">
        <v>6</v>
      </c>
      <c r="D48" s="87" t="s">
        <v>15</v>
      </c>
      <c r="E48" s="87" t="s">
        <v>59</v>
      </c>
      <c r="F48" s="141">
        <v>200</v>
      </c>
      <c r="G48" s="142">
        <v>260</v>
      </c>
      <c r="H48" s="88">
        <v>12.5</v>
      </c>
      <c r="I48" s="88">
        <v>5</v>
      </c>
      <c r="J48" s="302" t="s">
        <v>339</v>
      </c>
      <c r="K48" s="89" t="s">
        <v>11</v>
      </c>
      <c r="L48" s="88">
        <v>240</v>
      </c>
      <c r="M48" s="88">
        <v>3</v>
      </c>
      <c r="N48" s="87" t="s">
        <v>200</v>
      </c>
      <c r="O48" s="294">
        <v>4</v>
      </c>
      <c r="P48" s="294">
        <v>5</v>
      </c>
      <c r="Q48" s="294">
        <v>5.6</v>
      </c>
      <c r="R48" s="294">
        <v>6.3</v>
      </c>
    </row>
    <row r="49" spans="2:19" ht="16" thickTop="1" x14ac:dyDescent="0.2"/>
    <row r="50" spans="2:19" ht="17" thickBot="1" x14ac:dyDescent="0.25">
      <c r="B50" s="222" t="s">
        <v>599</v>
      </c>
      <c r="C50" s="223" t="s">
        <v>292</v>
      </c>
      <c r="D50" s="224"/>
    </row>
    <row r="51" spans="2:19" s="5" customFormat="1" ht="46" thickTop="1" x14ac:dyDescent="0.2">
      <c r="B51" s="356" t="s">
        <v>86</v>
      </c>
      <c r="C51" s="57" t="s">
        <v>1</v>
      </c>
      <c r="D51" s="58" t="s">
        <v>2</v>
      </c>
      <c r="E51" s="58" t="s">
        <v>3</v>
      </c>
      <c r="F51" s="59" t="s">
        <v>19</v>
      </c>
      <c r="G51" s="59" t="s">
        <v>20</v>
      </c>
      <c r="H51" s="59" t="s">
        <v>23</v>
      </c>
      <c r="I51" s="59" t="s">
        <v>24</v>
      </c>
      <c r="J51" s="60" t="s">
        <v>6</v>
      </c>
      <c r="K51" s="60" t="s">
        <v>10</v>
      </c>
      <c r="L51" s="59" t="s">
        <v>25</v>
      </c>
      <c r="M51" s="59" t="s">
        <v>568</v>
      </c>
      <c r="N51" s="61" t="s">
        <v>12</v>
      </c>
      <c r="O51" s="59" t="s">
        <v>567</v>
      </c>
      <c r="P51" s="59" t="s">
        <v>549</v>
      </c>
      <c r="Q51" s="59" t="s">
        <v>506</v>
      </c>
      <c r="R51" s="59" t="s">
        <v>504</v>
      </c>
      <c r="S51" s="14" t="s">
        <v>45</v>
      </c>
    </row>
    <row r="52" spans="2:19" s="1" customFormat="1" ht="17" x14ac:dyDescent="0.2">
      <c r="B52" s="357"/>
      <c r="C52" s="62"/>
      <c r="D52" s="63"/>
      <c r="E52" s="63"/>
      <c r="F52" s="64" t="s">
        <v>18</v>
      </c>
      <c r="G52" s="64" t="s">
        <v>22</v>
      </c>
      <c r="H52" s="64" t="s">
        <v>21</v>
      </c>
      <c r="I52" s="64" t="s">
        <v>21</v>
      </c>
      <c r="J52" s="65"/>
      <c r="K52" s="65"/>
      <c r="L52" s="64" t="s">
        <v>26</v>
      </c>
      <c r="M52" s="64"/>
      <c r="N52" s="66"/>
      <c r="O52" s="292"/>
      <c r="P52" s="292"/>
      <c r="Q52" s="292" t="s">
        <v>422</v>
      </c>
      <c r="R52" s="292" t="s">
        <v>422</v>
      </c>
      <c r="S52" s="3"/>
    </row>
    <row r="53" spans="2:19" s="1" customFormat="1" ht="95" customHeight="1" x14ac:dyDescent="0.2">
      <c r="B53" s="357"/>
      <c r="C53" s="11">
        <v>1</v>
      </c>
      <c r="D53" s="10" t="s">
        <v>15</v>
      </c>
      <c r="E53" s="10" t="s">
        <v>59</v>
      </c>
      <c r="F53" s="11">
        <v>200</v>
      </c>
      <c r="G53" s="137">
        <v>260</v>
      </c>
      <c r="H53" s="11">
        <v>12.5</v>
      </c>
      <c r="I53" s="90">
        <v>5</v>
      </c>
      <c r="J53" s="12" t="s">
        <v>9</v>
      </c>
      <c r="K53" s="12" t="s">
        <v>11</v>
      </c>
      <c r="L53" s="11">
        <v>240</v>
      </c>
      <c r="M53" s="11">
        <v>3</v>
      </c>
      <c r="N53" s="10" t="s">
        <v>514</v>
      </c>
      <c r="O53" s="288">
        <v>4</v>
      </c>
      <c r="P53" s="288">
        <v>5</v>
      </c>
      <c r="Q53" s="288">
        <v>5.6</v>
      </c>
      <c r="R53" s="288">
        <v>6.3</v>
      </c>
    </row>
    <row r="54" spans="2:19" s="1" customFormat="1" ht="96.25" customHeight="1" x14ac:dyDescent="0.2">
      <c r="B54" s="357"/>
      <c r="C54" s="7">
        <v>2</v>
      </c>
      <c r="D54" s="2" t="s">
        <v>87</v>
      </c>
      <c r="E54" s="2" t="s">
        <v>4</v>
      </c>
      <c r="F54" s="7">
        <v>300</v>
      </c>
      <c r="G54" s="7">
        <v>70</v>
      </c>
      <c r="H54" s="7">
        <v>15</v>
      </c>
      <c r="I54" s="7">
        <v>5</v>
      </c>
      <c r="J54" s="9" t="s">
        <v>17</v>
      </c>
      <c r="K54" s="151" t="s">
        <v>35</v>
      </c>
      <c r="L54" s="7">
        <v>0</v>
      </c>
      <c r="M54" s="92">
        <v>0</v>
      </c>
      <c r="N54" s="2" t="s">
        <v>503</v>
      </c>
      <c r="O54" s="269">
        <v>4</v>
      </c>
      <c r="P54" s="269">
        <v>5</v>
      </c>
      <c r="Q54" s="269">
        <v>6.5</v>
      </c>
      <c r="R54" s="269">
        <v>8.3000000000000007</v>
      </c>
    </row>
    <row r="55" spans="2:19" s="1" customFormat="1" ht="95.75" customHeight="1" x14ac:dyDescent="0.2">
      <c r="B55" s="357"/>
      <c r="C55" s="11">
        <v>3</v>
      </c>
      <c r="D55" s="10" t="s">
        <v>15</v>
      </c>
      <c r="E55" s="10" t="s">
        <v>59</v>
      </c>
      <c r="F55" s="11">
        <v>200</v>
      </c>
      <c r="G55" s="137">
        <v>260</v>
      </c>
      <c r="H55" s="11">
        <v>12.5</v>
      </c>
      <c r="I55" s="11">
        <v>5</v>
      </c>
      <c r="J55" s="12" t="s">
        <v>9</v>
      </c>
      <c r="K55" s="12" t="s">
        <v>11</v>
      </c>
      <c r="L55" s="11">
        <v>240</v>
      </c>
      <c r="M55" s="11">
        <v>3</v>
      </c>
      <c r="N55" s="10" t="s">
        <v>515</v>
      </c>
      <c r="O55" s="288">
        <v>4</v>
      </c>
      <c r="P55" s="288">
        <v>5</v>
      </c>
      <c r="Q55" s="288">
        <v>5.6</v>
      </c>
      <c r="R55" s="288">
        <v>6.3</v>
      </c>
    </row>
    <row r="56" spans="2:19" s="1" customFormat="1" ht="122.25" customHeight="1" x14ac:dyDescent="0.2">
      <c r="B56" s="357"/>
      <c r="C56" s="7">
        <v>4</v>
      </c>
      <c r="D56" s="2" t="s">
        <v>50</v>
      </c>
      <c r="E56" s="2" t="s">
        <v>60</v>
      </c>
      <c r="F56" s="7">
        <v>110</v>
      </c>
      <c r="G56" s="7">
        <v>200</v>
      </c>
      <c r="H56" s="7">
        <v>12</v>
      </c>
      <c r="I56" s="7">
        <v>3.2</v>
      </c>
      <c r="J56" s="9" t="s">
        <v>9</v>
      </c>
      <c r="K56" s="9" t="s">
        <v>11</v>
      </c>
      <c r="L56" s="7">
        <v>200</v>
      </c>
      <c r="M56" s="7">
        <v>2</v>
      </c>
      <c r="N56" s="2" t="s">
        <v>513</v>
      </c>
      <c r="O56" s="269">
        <v>5</v>
      </c>
      <c r="P56" s="269">
        <v>6</v>
      </c>
      <c r="Q56" s="269">
        <v>18.600000000000001</v>
      </c>
      <c r="R56" s="269">
        <v>6.3</v>
      </c>
    </row>
    <row r="57" spans="2:19" s="1" customFormat="1" ht="58.75" customHeight="1" x14ac:dyDescent="0.2">
      <c r="B57" s="357"/>
      <c r="C57" s="11">
        <v>5</v>
      </c>
      <c r="D57" s="10" t="s">
        <v>29</v>
      </c>
      <c r="E57" s="10" t="s">
        <v>556</v>
      </c>
      <c r="F57" s="11">
        <v>3.2</v>
      </c>
      <c r="G57" s="11">
        <v>35</v>
      </c>
      <c r="H57" s="11">
        <v>24</v>
      </c>
      <c r="I57" s="11">
        <v>1</v>
      </c>
      <c r="J57" s="12" t="s">
        <v>558</v>
      </c>
      <c r="K57" s="12" t="s">
        <v>11</v>
      </c>
      <c r="L57" s="11">
        <v>180</v>
      </c>
      <c r="M57" s="11">
        <v>3</v>
      </c>
      <c r="N57" s="10" t="s">
        <v>557</v>
      </c>
      <c r="O57" s="288">
        <v>2</v>
      </c>
      <c r="P57" s="288">
        <v>2</v>
      </c>
      <c r="Q57" s="288">
        <v>3.1</v>
      </c>
      <c r="R57" s="288">
        <v>0</v>
      </c>
    </row>
    <row r="58" spans="2:19" s="13" customFormat="1" ht="106" thickBot="1" x14ac:dyDescent="0.25">
      <c r="B58" s="358"/>
      <c r="C58" s="86">
        <v>6</v>
      </c>
      <c r="D58" s="87" t="s">
        <v>15</v>
      </c>
      <c r="E58" s="87" t="s">
        <v>59</v>
      </c>
      <c r="F58" s="141">
        <v>200</v>
      </c>
      <c r="G58" s="142">
        <v>260</v>
      </c>
      <c r="H58" s="88">
        <v>12.5</v>
      </c>
      <c r="I58" s="88">
        <v>5</v>
      </c>
      <c r="J58" s="304" t="s">
        <v>510</v>
      </c>
      <c r="K58" s="89" t="s">
        <v>11</v>
      </c>
      <c r="L58" s="88">
        <v>240</v>
      </c>
      <c r="M58" s="88">
        <v>3</v>
      </c>
      <c r="N58" s="87" t="s">
        <v>514</v>
      </c>
      <c r="O58" s="294">
        <v>4</v>
      </c>
      <c r="P58" s="294">
        <v>5</v>
      </c>
      <c r="Q58" s="294">
        <v>5.6</v>
      </c>
      <c r="R58" s="294">
        <v>6.3</v>
      </c>
    </row>
    <row r="59" spans="2:19" ht="16" thickTop="1" x14ac:dyDescent="0.2"/>
    <row r="60" spans="2:19" x14ac:dyDescent="0.2">
      <c r="C60" s="36"/>
    </row>
    <row r="62" spans="2:19" x14ac:dyDescent="0.2">
      <c r="Q62" s="306">
        <f>AVERAGE(Q37,Q36,Q35,Q34,Q33,Q28,Q27,Q25,Q24,Q18,Q17,Q15,Q14,Q58,Q57,Q55,Q54,Q53,Q48,Q47,Q45,Q44,Q43)</f>
        <v>4.7043478260869556</v>
      </c>
      <c r="R62" s="306">
        <f>AVERAGE(R37,R36,R34,R33,R28,R27,R26,R25,R24,R23,R18,R17,R16,R15,R14,R13,R58,R57,R56,R55,R54,R53,R48,R47,R46,R45,R44,R43)</f>
        <v>4.1642857142857137</v>
      </c>
    </row>
  </sheetData>
  <mergeCells count="10">
    <mergeCell ref="F5:F6"/>
    <mergeCell ref="B51:B58"/>
    <mergeCell ref="G5:G6"/>
    <mergeCell ref="H5:H6"/>
    <mergeCell ref="E5:E6"/>
    <mergeCell ref="D5:D6"/>
    <mergeCell ref="B11:B18"/>
    <mergeCell ref="B31:B38"/>
    <mergeCell ref="B41:B48"/>
    <mergeCell ref="B21:B28"/>
  </mergeCells>
  <hyperlinks>
    <hyperlink ref="S41" location="'low density, high resistance'!A1" display="back to top ↑" xr:uid="{F843C0A8-2F6E-4FFD-B6BE-82E34EA17ED3}"/>
    <hyperlink ref="S31" location="'low density, high resistance'!A1" display="back to top ↑" xr:uid="{633C390D-B7E3-4A9B-BCA0-45F464A05CA6}"/>
    <hyperlink ref="S11" location="'low density, high resistance'!A1" display="back to top ↑" xr:uid="{4BD5A568-C19C-46CD-9F94-1B0134EB622B}"/>
    <hyperlink ref="S51" location="'low density, high resistance'!A1" display="back to top ↑" xr:uid="{7EF9C182-E254-4D1B-AE57-B19D29DA4A71}"/>
    <hyperlink ref="D5" location="'high density, high resistance'!B7" display="North" xr:uid="{38CDE254-7389-468E-9505-D1226620AAA8}"/>
    <hyperlink ref="H5" location="'high density, high resistance'!B31" display="East" xr:uid="{F5106BE1-5AD9-4792-AB84-2BE595AEE2CB}"/>
    <hyperlink ref="F5" location="'high density, high resistance'!B20" display="Central" xr:uid="{A9B0CD03-2C85-4400-8492-ABD133E2B495}"/>
    <hyperlink ref="G5" location="'high density, high resistance'!B31" display="East" xr:uid="{F41DAEF7-62BA-4248-82E4-E81EA974AE92}"/>
    <hyperlink ref="G5:G6" location="'low density, high resistance'!B41" display="'low density, high resistance'!B41" xr:uid="{F107CC1D-3CAC-4D13-B13C-1826F8F21D08}"/>
    <hyperlink ref="H5:H6" location="'low density, high resistance'!B51" display="'low density, high resistance'!B51" xr:uid="{D74DE971-B8F8-4456-8CD6-4DBD677157A7}"/>
    <hyperlink ref="D5:D6" location="'low density, high resistance'!B11" display="'low density, high resistance'!B11" xr:uid="{E3D61162-0418-448C-8496-2A31D7987A3A}"/>
    <hyperlink ref="F5:F6" location="'low density, high resistance'!B31" display="'low density, high resistance'!B31" xr:uid="{89A81358-9E32-4D63-AF34-1B5FD4ABC613}"/>
    <hyperlink ref="S21" location="'low density, high resistance'!A1" display="back to top ↑" xr:uid="{6AD9D910-C1D5-4EEB-89AB-C83F375B8F00}"/>
    <hyperlink ref="E5" location="'high density, high resistance'!B7" display="North" xr:uid="{635265CC-0516-48D9-8256-496FDF7DF4E6}"/>
    <hyperlink ref="E5:E6" location="'low density, high resistance'!B21" display="'low density, high resistance'!B21" xr:uid="{A0DB14F9-CC38-47EB-8783-45756F1F85E0}"/>
  </hyperlinks>
  <pageMargins left="0.7" right="0.7" top="0.75" bottom="0.75" header="0.3" footer="0.3"/>
  <pageSetup paperSize="9" orientation="portrait" horizontalDpi="4294967293" verticalDpi="0"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10D906-DC7C-4854-A317-6DFBC721E718}">
  <dimension ref="A1:AM22"/>
  <sheetViews>
    <sheetView zoomScale="90" zoomScaleNormal="90" workbookViewId="0">
      <pane xSplit="7" ySplit="2" topLeftCell="H3" activePane="bottomRight" state="frozen"/>
      <selection pane="topRight" activeCell="H1" sqref="H1"/>
      <selection pane="bottomLeft" activeCell="A3" sqref="A3"/>
      <selection pane="bottomRight" activeCell="I25" sqref="I25"/>
    </sheetView>
  </sheetViews>
  <sheetFormatPr baseColWidth="10" defaultColWidth="8.83203125" defaultRowHeight="15" x14ac:dyDescent="0.2"/>
  <cols>
    <col min="1" max="1" width="3.6640625" customWidth="1"/>
    <col min="2" max="2" width="6.1640625" customWidth="1"/>
    <col min="3" max="3" width="3.83203125" customWidth="1"/>
    <col min="5" max="5" width="6.1640625" customWidth="1"/>
    <col min="8" max="8" width="7.5" customWidth="1"/>
    <col min="9" max="9" width="11.5" bestFit="1" customWidth="1"/>
    <col min="10" max="10" width="5.5" customWidth="1"/>
    <col min="11" max="11" width="5.6640625" customWidth="1"/>
    <col min="15" max="15" width="5.33203125" customWidth="1"/>
    <col min="17" max="17" width="5.33203125" customWidth="1"/>
    <col min="19" max="19" width="5.33203125" customWidth="1"/>
    <col min="21" max="21" width="5.33203125" customWidth="1"/>
    <col min="23" max="23" width="5.33203125" customWidth="1"/>
    <col min="25" max="25" width="5.33203125" customWidth="1"/>
    <col min="26" max="31" width="0" hidden="1" customWidth="1"/>
    <col min="32" max="32" width="4.1640625" customWidth="1"/>
    <col min="33" max="33" width="5.1640625" hidden="1" customWidth="1"/>
    <col min="34" max="34" width="6.6640625" bestFit="1" customWidth="1"/>
    <col min="35" max="35" width="7" bestFit="1" customWidth="1"/>
    <col min="36" max="36" width="7.5" customWidth="1"/>
    <col min="37" max="37" width="5.83203125" customWidth="1"/>
    <col min="38" max="38" width="7" customWidth="1"/>
  </cols>
  <sheetData>
    <row r="1" spans="1:39" x14ac:dyDescent="0.2">
      <c r="A1" t="s">
        <v>118</v>
      </c>
      <c r="B1" t="s">
        <v>119</v>
      </c>
      <c r="C1" t="s">
        <v>120</v>
      </c>
      <c r="D1" t="s">
        <v>121</v>
      </c>
      <c r="E1" t="s">
        <v>66</v>
      </c>
      <c r="F1" t="s">
        <v>67</v>
      </c>
      <c r="G1" t="s">
        <v>2</v>
      </c>
      <c r="H1" t="s">
        <v>122</v>
      </c>
      <c r="I1" t="s">
        <v>123</v>
      </c>
      <c r="J1" t="s">
        <v>124</v>
      </c>
      <c r="K1" t="s">
        <v>125</v>
      </c>
      <c r="L1" t="s">
        <v>126</v>
      </c>
      <c r="M1" t="s">
        <v>127</v>
      </c>
      <c r="N1" t="s">
        <v>128</v>
      </c>
      <c r="O1" t="s">
        <v>129</v>
      </c>
      <c r="P1" t="s">
        <v>130</v>
      </c>
      <c r="Q1" t="s">
        <v>131</v>
      </c>
      <c r="R1" t="s">
        <v>132</v>
      </c>
      <c r="S1" t="s">
        <v>133</v>
      </c>
      <c r="T1" t="s">
        <v>134</v>
      </c>
      <c r="U1" t="s">
        <v>135</v>
      </c>
      <c r="V1" t="s">
        <v>136</v>
      </c>
      <c r="W1" t="s">
        <v>137</v>
      </c>
      <c r="X1" t="s">
        <v>138</v>
      </c>
      <c r="Y1" t="s">
        <v>139</v>
      </c>
      <c r="Z1" t="s">
        <v>140</v>
      </c>
      <c r="AA1" t="s">
        <v>141</v>
      </c>
      <c r="AB1" t="s">
        <v>142</v>
      </c>
      <c r="AC1" t="s">
        <v>143</v>
      </c>
      <c r="AD1" t="s">
        <v>144</v>
      </c>
      <c r="AE1" t="s">
        <v>145</v>
      </c>
      <c r="AF1" t="s">
        <v>146</v>
      </c>
      <c r="AG1" t="s">
        <v>147</v>
      </c>
      <c r="AH1" t="s">
        <v>148</v>
      </c>
      <c r="AI1" t="s">
        <v>149</v>
      </c>
      <c r="AJ1" t="s">
        <v>150</v>
      </c>
      <c r="AK1" s="158" t="s">
        <v>151</v>
      </c>
      <c r="AL1" t="s">
        <v>152</v>
      </c>
      <c r="AM1" t="s">
        <v>153</v>
      </c>
    </row>
    <row r="2" spans="1:39" x14ac:dyDescent="0.2">
      <c r="A2" t="s">
        <v>154</v>
      </c>
      <c r="G2" t="s">
        <v>72</v>
      </c>
      <c r="H2" t="s">
        <v>63</v>
      </c>
      <c r="J2" t="s">
        <v>155</v>
      </c>
      <c r="L2" t="s">
        <v>156</v>
      </c>
      <c r="M2" t="s">
        <v>38</v>
      </c>
    </row>
    <row r="3" spans="1:39" x14ac:dyDescent="0.2">
      <c r="A3" t="s">
        <v>211</v>
      </c>
      <c r="B3" t="s">
        <v>158</v>
      </c>
      <c r="C3">
        <v>1</v>
      </c>
      <c r="D3" s="180" t="s">
        <v>212</v>
      </c>
      <c r="E3" s="160" t="s">
        <v>68</v>
      </c>
      <c r="F3" s="160" t="s">
        <v>69</v>
      </c>
      <c r="G3" s="160" t="s">
        <v>72</v>
      </c>
      <c r="H3" t="s">
        <v>53</v>
      </c>
      <c r="I3" s="161">
        <v>42669</v>
      </c>
      <c r="J3" t="s">
        <v>167</v>
      </c>
      <c r="K3">
        <v>200</v>
      </c>
      <c r="L3" t="s">
        <v>161</v>
      </c>
      <c r="M3" t="s">
        <v>162</v>
      </c>
      <c r="N3" t="s">
        <v>163</v>
      </c>
      <c r="O3">
        <v>3</v>
      </c>
      <c r="P3" t="s">
        <v>163</v>
      </c>
      <c r="Q3">
        <v>3</v>
      </c>
      <c r="R3" t="s">
        <v>171</v>
      </c>
      <c r="S3">
        <v>0.6</v>
      </c>
      <c r="T3" t="s">
        <v>172</v>
      </c>
      <c r="U3">
        <v>5</v>
      </c>
      <c r="V3" t="s">
        <v>163</v>
      </c>
      <c r="W3">
        <v>0.3</v>
      </c>
      <c r="AF3" t="s">
        <v>165</v>
      </c>
      <c r="AH3">
        <v>5.6</v>
      </c>
      <c r="AI3">
        <v>6.3</v>
      </c>
      <c r="AJ3">
        <v>4</v>
      </c>
      <c r="AL3">
        <v>2</v>
      </c>
      <c r="AM3" t="s">
        <v>166</v>
      </c>
    </row>
    <row r="4" spans="1:39" x14ac:dyDescent="0.2">
      <c r="A4" t="s">
        <v>211</v>
      </c>
      <c r="B4" t="s">
        <v>158</v>
      </c>
      <c r="C4">
        <v>2</v>
      </c>
      <c r="D4" s="180" t="s">
        <v>212</v>
      </c>
      <c r="E4" s="160" t="s">
        <v>68</v>
      </c>
      <c r="F4" s="160" t="s">
        <v>69</v>
      </c>
      <c r="G4" s="160" t="s">
        <v>71</v>
      </c>
      <c r="H4" t="s">
        <v>32</v>
      </c>
      <c r="I4" s="161">
        <v>43171</v>
      </c>
      <c r="J4" t="s">
        <v>167</v>
      </c>
      <c r="K4">
        <v>300</v>
      </c>
      <c r="L4" t="s">
        <v>168</v>
      </c>
      <c r="M4" t="s">
        <v>169</v>
      </c>
      <c r="N4" t="s">
        <v>163</v>
      </c>
      <c r="O4">
        <v>3</v>
      </c>
      <c r="P4" t="s">
        <v>163</v>
      </c>
      <c r="Q4">
        <v>3</v>
      </c>
      <c r="R4" t="s">
        <v>163</v>
      </c>
      <c r="S4">
        <v>3</v>
      </c>
      <c r="T4" t="s">
        <v>170</v>
      </c>
      <c r="U4">
        <v>4.5</v>
      </c>
      <c r="V4" t="s">
        <v>186</v>
      </c>
      <c r="W4">
        <v>1</v>
      </c>
      <c r="X4" t="s">
        <v>163</v>
      </c>
      <c r="Y4">
        <v>0.3</v>
      </c>
      <c r="AF4" t="s">
        <v>165</v>
      </c>
      <c r="AH4">
        <v>5.5</v>
      </c>
      <c r="AI4">
        <v>9.3000000000000007</v>
      </c>
      <c r="AJ4">
        <v>6</v>
      </c>
      <c r="AL4">
        <v>3</v>
      </c>
      <c r="AM4" t="s">
        <v>166</v>
      </c>
    </row>
    <row r="5" spans="1:39" x14ac:dyDescent="0.2">
      <c r="A5" t="s">
        <v>211</v>
      </c>
      <c r="B5" t="s">
        <v>158</v>
      </c>
      <c r="C5">
        <v>3</v>
      </c>
      <c r="D5" s="180" t="s">
        <v>212</v>
      </c>
      <c r="E5" s="160" t="s">
        <v>68</v>
      </c>
      <c r="F5" s="160" t="s">
        <v>69</v>
      </c>
      <c r="G5" s="160" t="s">
        <v>72</v>
      </c>
      <c r="H5" t="s">
        <v>53</v>
      </c>
      <c r="I5" s="161">
        <v>43399</v>
      </c>
      <c r="J5" t="s">
        <v>167</v>
      </c>
      <c r="K5">
        <v>200</v>
      </c>
      <c r="L5" t="s">
        <v>161</v>
      </c>
      <c r="M5" t="s">
        <v>162</v>
      </c>
      <c r="N5" t="s">
        <v>163</v>
      </c>
      <c r="O5">
        <v>3</v>
      </c>
      <c r="P5" t="s">
        <v>163</v>
      </c>
      <c r="Q5">
        <v>3</v>
      </c>
      <c r="R5" t="s">
        <v>171</v>
      </c>
      <c r="S5">
        <v>0.6</v>
      </c>
      <c r="T5" t="s">
        <v>172</v>
      </c>
      <c r="U5">
        <v>5</v>
      </c>
      <c r="V5" t="s">
        <v>163</v>
      </c>
      <c r="W5">
        <v>0.3</v>
      </c>
      <c r="AF5" t="s">
        <v>165</v>
      </c>
      <c r="AH5">
        <v>5.6</v>
      </c>
      <c r="AI5">
        <v>6.3</v>
      </c>
      <c r="AJ5">
        <v>4</v>
      </c>
      <c r="AL5">
        <v>2</v>
      </c>
      <c r="AM5" t="s">
        <v>166</v>
      </c>
    </row>
    <row r="6" spans="1:39" x14ac:dyDescent="0.2">
      <c r="A6" t="s">
        <v>211</v>
      </c>
      <c r="B6" t="s">
        <v>158</v>
      </c>
      <c r="C6">
        <v>4</v>
      </c>
      <c r="D6" s="180" t="s">
        <v>212</v>
      </c>
      <c r="E6" s="160" t="s">
        <v>68</v>
      </c>
      <c r="F6" s="160" t="s">
        <v>69</v>
      </c>
      <c r="G6" s="160" t="s">
        <v>81</v>
      </c>
      <c r="H6" t="s">
        <v>53</v>
      </c>
      <c r="I6" s="161">
        <v>43753</v>
      </c>
      <c r="J6" t="s">
        <v>155</v>
      </c>
      <c r="K6">
        <v>110</v>
      </c>
      <c r="L6" t="s">
        <v>161</v>
      </c>
      <c r="M6" t="s">
        <v>213</v>
      </c>
      <c r="N6" t="s">
        <v>163</v>
      </c>
      <c r="O6">
        <v>3</v>
      </c>
      <c r="P6" t="s">
        <v>163</v>
      </c>
      <c r="Q6">
        <v>3</v>
      </c>
      <c r="R6" t="s">
        <v>171</v>
      </c>
      <c r="S6">
        <v>0.6</v>
      </c>
      <c r="T6" t="s">
        <v>172</v>
      </c>
      <c r="U6">
        <v>3</v>
      </c>
      <c r="V6" t="s">
        <v>184</v>
      </c>
      <c r="W6">
        <v>15</v>
      </c>
      <c r="AH6">
        <v>18.600000000000001</v>
      </c>
      <c r="AI6">
        <v>6</v>
      </c>
      <c r="AJ6">
        <v>4</v>
      </c>
      <c r="AL6">
        <v>2</v>
      </c>
      <c r="AM6" t="s">
        <v>166</v>
      </c>
    </row>
    <row r="7" spans="1:39" x14ac:dyDescent="0.2">
      <c r="A7" t="s">
        <v>211</v>
      </c>
      <c r="B7" t="s">
        <v>158</v>
      </c>
      <c r="C7">
        <v>5</v>
      </c>
      <c r="D7" s="180" t="s">
        <v>212</v>
      </c>
      <c r="E7" s="160" t="s">
        <v>68</v>
      </c>
      <c r="F7" s="160" t="s">
        <v>69</v>
      </c>
      <c r="G7" s="160" t="s">
        <v>77</v>
      </c>
      <c r="H7" t="s">
        <v>31</v>
      </c>
      <c r="I7" s="161">
        <v>44058</v>
      </c>
      <c r="J7" t="s">
        <v>155</v>
      </c>
      <c r="K7">
        <v>3.2</v>
      </c>
      <c r="L7" t="s">
        <v>156</v>
      </c>
      <c r="M7" t="s">
        <v>191</v>
      </c>
      <c r="N7" t="s">
        <v>163</v>
      </c>
      <c r="O7">
        <v>3</v>
      </c>
      <c r="P7" t="s">
        <v>163</v>
      </c>
      <c r="Q7">
        <v>3</v>
      </c>
      <c r="R7" t="s">
        <v>186</v>
      </c>
      <c r="S7">
        <v>1</v>
      </c>
      <c r="T7" t="s">
        <v>187</v>
      </c>
      <c r="U7">
        <v>2.1</v>
      </c>
      <c r="AH7">
        <v>3.1</v>
      </c>
      <c r="AI7">
        <v>6</v>
      </c>
      <c r="AJ7">
        <v>4</v>
      </c>
      <c r="AL7">
        <v>2</v>
      </c>
      <c r="AM7" t="s">
        <v>166</v>
      </c>
    </row>
    <row r="8" spans="1:39" x14ac:dyDescent="0.2">
      <c r="A8" t="s">
        <v>211</v>
      </c>
      <c r="B8" t="s">
        <v>158</v>
      </c>
      <c r="C8">
        <v>6</v>
      </c>
      <c r="D8" s="180" t="s">
        <v>212</v>
      </c>
      <c r="E8" s="160" t="s">
        <v>68</v>
      </c>
      <c r="F8" s="160" t="s">
        <v>69</v>
      </c>
      <c r="G8" s="160" t="s">
        <v>72</v>
      </c>
      <c r="H8" t="s">
        <v>53</v>
      </c>
      <c r="I8" s="161">
        <v>44495</v>
      </c>
      <c r="J8" t="s">
        <v>167</v>
      </c>
      <c r="K8">
        <v>200</v>
      </c>
      <c r="L8" t="s">
        <v>161</v>
      </c>
      <c r="M8" t="s">
        <v>162</v>
      </c>
      <c r="N8" t="s">
        <v>163</v>
      </c>
      <c r="O8">
        <v>3</v>
      </c>
      <c r="P8" t="s">
        <v>163</v>
      </c>
      <c r="Q8">
        <v>3</v>
      </c>
      <c r="R8" t="s">
        <v>171</v>
      </c>
      <c r="S8">
        <v>0.6</v>
      </c>
      <c r="T8" t="s">
        <v>172</v>
      </c>
      <c r="U8">
        <v>5</v>
      </c>
      <c r="AH8">
        <v>5.6</v>
      </c>
      <c r="AI8">
        <v>6</v>
      </c>
      <c r="AJ8">
        <v>3</v>
      </c>
      <c r="AL8">
        <v>2</v>
      </c>
      <c r="AM8" t="s">
        <v>166</v>
      </c>
    </row>
    <row r="9" spans="1:39" x14ac:dyDescent="0.2">
      <c r="D9" s="166"/>
    </row>
    <row r="10" spans="1:39" x14ac:dyDescent="0.2">
      <c r="A10" t="s">
        <v>211</v>
      </c>
      <c r="B10" t="s">
        <v>177</v>
      </c>
      <c r="C10">
        <v>1</v>
      </c>
      <c r="D10" s="180" t="s">
        <v>212</v>
      </c>
      <c r="E10" s="181" t="s">
        <v>79</v>
      </c>
      <c r="F10" s="181" t="s">
        <v>178</v>
      </c>
      <c r="G10" s="181" t="s">
        <v>72</v>
      </c>
      <c r="H10" t="s">
        <v>53</v>
      </c>
      <c r="I10" s="161">
        <v>42658</v>
      </c>
      <c r="J10" t="s">
        <v>167</v>
      </c>
      <c r="K10">
        <v>200</v>
      </c>
      <c r="L10" t="s">
        <v>161</v>
      </c>
      <c r="M10" t="s">
        <v>162</v>
      </c>
      <c r="N10" t="s">
        <v>163</v>
      </c>
      <c r="O10">
        <v>2</v>
      </c>
      <c r="P10" t="s">
        <v>163</v>
      </c>
      <c r="Q10">
        <v>2</v>
      </c>
      <c r="R10" t="s">
        <v>184</v>
      </c>
      <c r="S10">
        <v>15</v>
      </c>
      <c r="T10" t="s">
        <v>182</v>
      </c>
      <c r="U10">
        <v>4</v>
      </c>
      <c r="V10" t="s">
        <v>171</v>
      </c>
      <c r="W10">
        <v>0.3</v>
      </c>
      <c r="AF10" t="s">
        <v>165</v>
      </c>
      <c r="AH10">
        <v>19.3</v>
      </c>
      <c r="AI10">
        <v>4</v>
      </c>
      <c r="AJ10">
        <v>4</v>
      </c>
      <c r="AL10">
        <v>2</v>
      </c>
      <c r="AM10" t="s">
        <v>180</v>
      </c>
    </row>
    <row r="11" spans="1:39" x14ac:dyDescent="0.2">
      <c r="A11" t="s">
        <v>211</v>
      </c>
      <c r="B11" t="s">
        <v>177</v>
      </c>
      <c r="C11">
        <v>2</v>
      </c>
      <c r="D11" s="180" t="s">
        <v>212</v>
      </c>
      <c r="E11" s="181" t="s">
        <v>79</v>
      </c>
      <c r="F11" s="181" t="s">
        <v>178</v>
      </c>
      <c r="G11" s="181" t="s">
        <v>81</v>
      </c>
      <c r="H11" t="s">
        <v>53</v>
      </c>
      <c r="I11" s="161">
        <v>43741</v>
      </c>
      <c r="J11" t="s">
        <v>155</v>
      </c>
      <c r="K11">
        <v>110</v>
      </c>
      <c r="L11" t="s">
        <v>161</v>
      </c>
      <c r="M11" t="s">
        <v>162</v>
      </c>
      <c r="N11" t="s">
        <v>163</v>
      </c>
      <c r="O11">
        <v>2</v>
      </c>
      <c r="P11" t="s">
        <v>163</v>
      </c>
      <c r="Q11">
        <v>2</v>
      </c>
      <c r="R11" t="s">
        <v>171</v>
      </c>
      <c r="S11">
        <v>0.6</v>
      </c>
      <c r="T11" t="s">
        <v>172</v>
      </c>
      <c r="U11">
        <v>4</v>
      </c>
      <c r="AF11" t="s">
        <v>165</v>
      </c>
      <c r="AH11">
        <v>4.5999999999999996</v>
      </c>
      <c r="AI11">
        <v>4</v>
      </c>
      <c r="AJ11">
        <v>3</v>
      </c>
      <c r="AL11">
        <v>2</v>
      </c>
      <c r="AM11" t="s">
        <v>180</v>
      </c>
    </row>
    <row r="12" spans="1:39" x14ac:dyDescent="0.2">
      <c r="A12" t="s">
        <v>211</v>
      </c>
      <c r="B12" t="s">
        <v>177</v>
      </c>
      <c r="C12">
        <v>3</v>
      </c>
      <c r="D12" s="180" t="s">
        <v>212</v>
      </c>
      <c r="E12" s="181" t="s">
        <v>79</v>
      </c>
      <c r="F12" s="181" t="s">
        <v>178</v>
      </c>
      <c r="G12" s="181" t="s">
        <v>71</v>
      </c>
      <c r="H12" t="s">
        <v>32</v>
      </c>
      <c r="I12" s="161">
        <v>43536</v>
      </c>
      <c r="J12" t="s">
        <v>167</v>
      </c>
      <c r="K12">
        <v>300</v>
      </c>
      <c r="L12" t="s">
        <v>161</v>
      </c>
      <c r="M12" t="s">
        <v>162</v>
      </c>
      <c r="N12" t="s">
        <v>163</v>
      </c>
      <c r="O12">
        <v>2</v>
      </c>
      <c r="P12" t="s">
        <v>163</v>
      </c>
      <c r="Q12">
        <v>2</v>
      </c>
      <c r="R12" t="s">
        <v>164</v>
      </c>
      <c r="S12">
        <v>4</v>
      </c>
      <c r="T12" t="s">
        <v>214</v>
      </c>
      <c r="U12">
        <v>1.35</v>
      </c>
      <c r="AF12" t="s">
        <v>165</v>
      </c>
      <c r="AH12">
        <v>5.35</v>
      </c>
      <c r="AI12">
        <v>4</v>
      </c>
      <c r="AJ12">
        <v>3</v>
      </c>
      <c r="AL12">
        <v>2</v>
      </c>
      <c r="AM12" t="s">
        <v>180</v>
      </c>
    </row>
    <row r="13" spans="1:39" x14ac:dyDescent="0.2">
      <c r="A13" t="s">
        <v>211</v>
      </c>
      <c r="B13" t="s">
        <v>177</v>
      </c>
      <c r="C13">
        <v>4</v>
      </c>
      <c r="D13" s="180" t="s">
        <v>212</v>
      </c>
      <c r="E13" s="181" t="s">
        <v>79</v>
      </c>
      <c r="F13" s="181" t="s">
        <v>178</v>
      </c>
      <c r="G13" s="181" t="s">
        <v>72</v>
      </c>
      <c r="H13" t="s">
        <v>53</v>
      </c>
      <c r="I13" s="161">
        <v>43753</v>
      </c>
      <c r="J13" t="s">
        <v>167</v>
      </c>
      <c r="K13">
        <v>200</v>
      </c>
      <c r="L13" t="s">
        <v>161</v>
      </c>
      <c r="M13" t="s">
        <v>162</v>
      </c>
      <c r="N13" t="s">
        <v>163</v>
      </c>
      <c r="O13">
        <v>2</v>
      </c>
      <c r="P13" t="s">
        <v>163</v>
      </c>
      <c r="Q13">
        <v>2</v>
      </c>
      <c r="R13" t="s">
        <v>184</v>
      </c>
      <c r="S13">
        <v>15</v>
      </c>
      <c r="T13" t="s">
        <v>182</v>
      </c>
      <c r="U13">
        <v>4</v>
      </c>
      <c r="V13" t="s">
        <v>171</v>
      </c>
      <c r="W13">
        <v>0.3</v>
      </c>
      <c r="AF13" t="s">
        <v>165</v>
      </c>
      <c r="AH13">
        <v>19.3</v>
      </c>
      <c r="AI13">
        <v>4</v>
      </c>
      <c r="AJ13">
        <v>4</v>
      </c>
      <c r="AL13">
        <v>2</v>
      </c>
      <c r="AM13" t="s">
        <v>180</v>
      </c>
    </row>
    <row r="14" spans="1:39" x14ac:dyDescent="0.2">
      <c r="A14" t="s">
        <v>211</v>
      </c>
      <c r="B14" t="s">
        <v>177</v>
      </c>
      <c r="C14">
        <v>5</v>
      </c>
      <c r="D14" s="180" t="s">
        <v>212</v>
      </c>
      <c r="E14" s="181" t="s">
        <v>79</v>
      </c>
      <c r="F14" s="181" t="s">
        <v>178</v>
      </c>
      <c r="G14" s="181" t="s">
        <v>81</v>
      </c>
      <c r="H14" t="s">
        <v>53</v>
      </c>
      <c r="I14" s="161">
        <v>44107</v>
      </c>
      <c r="J14" t="s">
        <v>155</v>
      </c>
      <c r="K14">
        <v>110</v>
      </c>
      <c r="L14" t="s">
        <v>161</v>
      </c>
      <c r="M14" t="s">
        <v>162</v>
      </c>
      <c r="N14" t="s">
        <v>163</v>
      </c>
      <c r="O14">
        <v>2</v>
      </c>
      <c r="P14" t="s">
        <v>163</v>
      </c>
      <c r="Q14">
        <v>2</v>
      </c>
      <c r="R14" t="s">
        <v>171</v>
      </c>
      <c r="S14">
        <v>0.6</v>
      </c>
      <c r="T14" t="s">
        <v>172</v>
      </c>
      <c r="U14">
        <v>4</v>
      </c>
      <c r="AF14" t="s">
        <v>165</v>
      </c>
      <c r="AH14">
        <v>4.5999999999999996</v>
      </c>
      <c r="AI14">
        <v>4</v>
      </c>
      <c r="AJ14">
        <v>3</v>
      </c>
      <c r="AL14">
        <v>2</v>
      </c>
      <c r="AM14" t="s">
        <v>180</v>
      </c>
    </row>
    <row r="15" spans="1:39" x14ac:dyDescent="0.2">
      <c r="A15" t="s">
        <v>211</v>
      </c>
      <c r="B15" t="s">
        <v>177</v>
      </c>
      <c r="C15">
        <v>6</v>
      </c>
      <c r="D15" s="180" t="s">
        <v>212</v>
      </c>
      <c r="E15" s="181" t="s">
        <v>79</v>
      </c>
      <c r="F15" s="181" t="s">
        <v>178</v>
      </c>
      <c r="G15" s="181" t="s">
        <v>71</v>
      </c>
      <c r="H15" t="s">
        <v>32</v>
      </c>
      <c r="I15" s="161">
        <v>44632</v>
      </c>
      <c r="J15" t="s">
        <v>167</v>
      </c>
      <c r="K15">
        <v>300</v>
      </c>
      <c r="L15" t="s">
        <v>161</v>
      </c>
      <c r="M15" t="s">
        <v>162</v>
      </c>
      <c r="N15" t="s">
        <v>163</v>
      </c>
      <c r="O15">
        <v>2</v>
      </c>
      <c r="P15" t="s">
        <v>163</v>
      </c>
      <c r="Q15">
        <v>2</v>
      </c>
      <c r="R15" t="s">
        <v>164</v>
      </c>
      <c r="S15">
        <v>4</v>
      </c>
      <c r="T15" t="s">
        <v>214</v>
      </c>
      <c r="U15">
        <v>1.35</v>
      </c>
      <c r="AF15" t="s">
        <v>165</v>
      </c>
      <c r="AH15">
        <v>5.35</v>
      </c>
      <c r="AI15">
        <v>4</v>
      </c>
      <c r="AJ15">
        <v>3</v>
      </c>
      <c r="AL15">
        <v>2</v>
      </c>
      <c r="AM15" t="s">
        <v>180</v>
      </c>
    </row>
    <row r="16" spans="1:39" x14ac:dyDescent="0.2">
      <c r="D16" s="166"/>
    </row>
    <row r="17" spans="1:39" x14ac:dyDescent="0.2">
      <c r="A17" t="s">
        <v>211</v>
      </c>
      <c r="B17" t="s">
        <v>243</v>
      </c>
      <c r="C17">
        <v>1</v>
      </c>
      <c r="D17" s="180" t="s">
        <v>212</v>
      </c>
      <c r="E17" s="165" t="s">
        <v>75</v>
      </c>
      <c r="F17" s="165" t="s">
        <v>178</v>
      </c>
      <c r="G17" s="165" t="s">
        <v>72</v>
      </c>
      <c r="H17" t="s">
        <v>53</v>
      </c>
      <c r="I17" s="161">
        <v>42663</v>
      </c>
      <c r="J17" t="s">
        <v>167</v>
      </c>
      <c r="K17">
        <v>200</v>
      </c>
      <c r="L17" t="s">
        <v>156</v>
      </c>
      <c r="M17" t="s">
        <v>38</v>
      </c>
      <c r="N17" t="s">
        <v>163</v>
      </c>
      <c r="O17">
        <v>2</v>
      </c>
      <c r="P17" t="s">
        <v>163</v>
      </c>
      <c r="Q17">
        <v>2</v>
      </c>
      <c r="R17" t="s">
        <v>171</v>
      </c>
      <c r="S17">
        <v>0.6</v>
      </c>
      <c r="T17" t="s">
        <v>164</v>
      </c>
      <c r="U17">
        <v>2</v>
      </c>
      <c r="V17" t="s">
        <v>174</v>
      </c>
      <c r="W17">
        <v>0.3</v>
      </c>
      <c r="X17" t="s">
        <v>163</v>
      </c>
      <c r="Y17">
        <v>0.3</v>
      </c>
      <c r="AF17" t="s">
        <v>165</v>
      </c>
      <c r="AG17" t="s">
        <v>188</v>
      </c>
      <c r="AH17">
        <f>W17+U17+S17</f>
        <v>2.9</v>
      </c>
      <c r="AI17">
        <v>4.3</v>
      </c>
      <c r="AJ17">
        <v>5</v>
      </c>
      <c r="AL17">
        <v>2</v>
      </c>
      <c r="AM17" t="s">
        <v>215</v>
      </c>
    </row>
    <row r="18" spans="1:39" x14ac:dyDescent="0.2">
      <c r="A18" t="s">
        <v>211</v>
      </c>
      <c r="B18" t="s">
        <v>243</v>
      </c>
      <c r="C18">
        <v>2</v>
      </c>
      <c r="D18" s="180" t="s">
        <v>212</v>
      </c>
      <c r="E18" s="165" t="s">
        <v>75</v>
      </c>
      <c r="F18" s="165" t="s">
        <v>178</v>
      </c>
      <c r="G18" s="165" t="s">
        <v>76</v>
      </c>
      <c r="H18" t="s">
        <v>37</v>
      </c>
      <c r="I18" s="161">
        <v>43205</v>
      </c>
      <c r="J18" t="s">
        <v>175</v>
      </c>
      <c r="K18">
        <v>194</v>
      </c>
      <c r="L18" t="s">
        <v>216</v>
      </c>
      <c r="M18" t="s">
        <v>217</v>
      </c>
      <c r="N18" t="s">
        <v>163</v>
      </c>
      <c r="O18">
        <v>2</v>
      </c>
      <c r="P18" t="s">
        <v>163</v>
      </c>
      <c r="Q18">
        <v>2</v>
      </c>
      <c r="R18" t="s">
        <v>163</v>
      </c>
      <c r="S18">
        <v>2</v>
      </c>
      <c r="T18" t="s">
        <v>163</v>
      </c>
      <c r="U18">
        <v>2</v>
      </c>
      <c r="V18" t="s">
        <v>171</v>
      </c>
      <c r="W18">
        <v>0.4</v>
      </c>
      <c r="AF18" t="s">
        <v>188</v>
      </c>
      <c r="AG18" t="s">
        <v>188</v>
      </c>
      <c r="AH18">
        <v>0.4</v>
      </c>
      <c r="AI18">
        <v>8</v>
      </c>
      <c r="AJ18">
        <v>5</v>
      </c>
      <c r="AL18">
        <v>4</v>
      </c>
      <c r="AM18" t="s">
        <v>215</v>
      </c>
    </row>
    <row r="19" spans="1:39" x14ac:dyDescent="0.2">
      <c r="A19" t="s">
        <v>211</v>
      </c>
      <c r="B19" t="s">
        <v>243</v>
      </c>
      <c r="C19">
        <v>3</v>
      </c>
      <c r="D19" s="180" t="s">
        <v>212</v>
      </c>
      <c r="E19" s="165" t="s">
        <v>75</v>
      </c>
      <c r="F19" s="165" t="s">
        <v>178</v>
      </c>
      <c r="G19" s="165" t="s">
        <v>77</v>
      </c>
      <c r="H19" t="s">
        <v>31</v>
      </c>
      <c r="I19" s="161">
        <v>43319</v>
      </c>
      <c r="J19" t="s">
        <v>155</v>
      </c>
      <c r="K19">
        <v>3.2</v>
      </c>
      <c r="L19" t="s">
        <v>185</v>
      </c>
      <c r="M19" t="s">
        <v>39</v>
      </c>
      <c r="N19" t="s">
        <v>218</v>
      </c>
      <c r="O19">
        <v>2.5</v>
      </c>
      <c r="P19" t="s">
        <v>186</v>
      </c>
      <c r="Q19">
        <v>1</v>
      </c>
      <c r="R19" t="s">
        <v>219</v>
      </c>
      <c r="S19">
        <v>1.7</v>
      </c>
      <c r="T19" t="s">
        <v>194</v>
      </c>
      <c r="U19">
        <v>2.5</v>
      </c>
      <c r="AF19" t="s">
        <v>188</v>
      </c>
      <c r="AG19" t="s">
        <v>188</v>
      </c>
      <c r="AH19">
        <f>U19+S19+Q19+O19</f>
        <v>7.7</v>
      </c>
      <c r="AI19">
        <v>0</v>
      </c>
      <c r="AJ19">
        <v>4</v>
      </c>
      <c r="AL19">
        <v>0</v>
      </c>
      <c r="AM19" t="s">
        <v>215</v>
      </c>
    </row>
    <row r="20" spans="1:39" x14ac:dyDescent="0.2">
      <c r="A20" t="s">
        <v>211</v>
      </c>
      <c r="B20" t="s">
        <v>243</v>
      </c>
      <c r="C20">
        <v>4</v>
      </c>
      <c r="D20" s="180" t="s">
        <v>212</v>
      </c>
      <c r="E20" s="165" t="s">
        <v>75</v>
      </c>
      <c r="F20" s="165" t="s">
        <v>178</v>
      </c>
      <c r="G20" s="165" t="s">
        <v>72</v>
      </c>
      <c r="H20" t="s">
        <v>53</v>
      </c>
      <c r="I20" s="161">
        <v>43758</v>
      </c>
      <c r="J20" t="s">
        <v>167</v>
      </c>
      <c r="K20">
        <v>200</v>
      </c>
      <c r="L20" t="s">
        <v>161</v>
      </c>
      <c r="M20" t="s">
        <v>162</v>
      </c>
      <c r="N20" t="s">
        <v>163</v>
      </c>
      <c r="O20">
        <v>2</v>
      </c>
      <c r="P20" t="s">
        <v>163</v>
      </c>
      <c r="Q20">
        <v>2</v>
      </c>
      <c r="R20" t="s">
        <v>171</v>
      </c>
      <c r="S20">
        <v>0.6</v>
      </c>
      <c r="T20" t="s">
        <v>164</v>
      </c>
      <c r="U20">
        <v>2</v>
      </c>
      <c r="V20" t="s">
        <v>174</v>
      </c>
      <c r="W20">
        <v>0.3</v>
      </c>
      <c r="X20" t="s">
        <v>163</v>
      </c>
      <c r="Y20">
        <v>0.3</v>
      </c>
      <c r="AF20" t="s">
        <v>165</v>
      </c>
      <c r="AG20" t="s">
        <v>188</v>
      </c>
      <c r="AH20">
        <f>W20+U20+S20</f>
        <v>2.9</v>
      </c>
      <c r="AI20">
        <v>4.3</v>
      </c>
      <c r="AJ20">
        <v>5</v>
      </c>
      <c r="AL20">
        <v>2</v>
      </c>
      <c r="AM20" t="s">
        <v>215</v>
      </c>
    </row>
    <row r="21" spans="1:39" x14ac:dyDescent="0.2">
      <c r="A21" t="s">
        <v>211</v>
      </c>
      <c r="B21" t="s">
        <v>243</v>
      </c>
      <c r="C21">
        <v>5</v>
      </c>
      <c r="D21" s="180" t="s">
        <v>212</v>
      </c>
      <c r="E21" s="165" t="s">
        <v>75</v>
      </c>
      <c r="F21" s="165" t="s">
        <v>178</v>
      </c>
      <c r="G21" s="182" t="s">
        <v>76</v>
      </c>
      <c r="H21" t="s">
        <v>37</v>
      </c>
      <c r="I21" s="161">
        <v>44301</v>
      </c>
      <c r="J21" t="s">
        <v>175</v>
      </c>
      <c r="K21">
        <v>194</v>
      </c>
      <c r="L21" t="s">
        <v>216</v>
      </c>
      <c r="M21" t="s">
        <v>220</v>
      </c>
      <c r="N21" t="s">
        <v>163</v>
      </c>
      <c r="O21">
        <v>2</v>
      </c>
      <c r="P21" t="s">
        <v>163</v>
      </c>
      <c r="Q21">
        <v>2</v>
      </c>
      <c r="R21" t="s">
        <v>163</v>
      </c>
      <c r="S21">
        <v>2</v>
      </c>
      <c r="T21" t="s">
        <v>163</v>
      </c>
      <c r="U21">
        <v>2</v>
      </c>
      <c r="V21" t="s">
        <v>171</v>
      </c>
      <c r="W21">
        <v>0.4</v>
      </c>
      <c r="AF21" t="s">
        <v>188</v>
      </c>
      <c r="AG21" t="s">
        <v>188</v>
      </c>
      <c r="AH21">
        <v>0.4</v>
      </c>
      <c r="AI21">
        <v>8</v>
      </c>
      <c r="AJ21">
        <v>5</v>
      </c>
      <c r="AL21">
        <v>4</v>
      </c>
      <c r="AM21" t="s">
        <v>215</v>
      </c>
    </row>
    <row r="22" spans="1:39" x14ac:dyDescent="0.2">
      <c r="D22" s="166"/>
      <c r="E22" s="167"/>
      <c r="F22" s="167"/>
      <c r="G22" s="167"/>
      <c r="I22" s="161"/>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420809-5FCC-43F2-8EC3-740930A32813}">
  <sheetPr>
    <tabColor rgb="FF00B050"/>
  </sheetPr>
  <dimension ref="B1:T61"/>
  <sheetViews>
    <sheetView showGridLines="0" topLeftCell="A4" zoomScale="140" zoomScaleNormal="140" workbookViewId="0">
      <selection activeCell="K13" sqref="K13"/>
    </sheetView>
  </sheetViews>
  <sheetFormatPr baseColWidth="10" defaultColWidth="8.83203125" defaultRowHeight="15" x14ac:dyDescent="0.2"/>
  <cols>
    <col min="1" max="1" width="3" customWidth="1"/>
    <col min="2" max="2" width="20.5" customWidth="1"/>
    <col min="3" max="3" width="6.1640625" style="6" customWidth="1"/>
    <col min="4" max="4" width="7.5" customWidth="1"/>
    <col min="5" max="5" width="9.6640625" customWidth="1"/>
    <col min="6" max="6" width="8.1640625" style="6" customWidth="1"/>
    <col min="7" max="7" width="10.5" style="6" customWidth="1"/>
    <col min="8" max="8" width="9.1640625" style="6" customWidth="1"/>
    <col min="9" max="9" width="7.5" style="6" customWidth="1"/>
    <col min="10" max="10" width="10.33203125" style="8" bestFit="1" customWidth="1"/>
    <col min="11" max="11" width="10.83203125" style="8" customWidth="1"/>
    <col min="12" max="13" width="8.83203125" style="6" customWidth="1"/>
    <col min="14" max="14" width="69.1640625" customWidth="1"/>
    <col min="15" max="15" width="10.6640625" customWidth="1"/>
    <col min="16" max="16" width="11.33203125" style="285" customWidth="1"/>
    <col min="17" max="17" width="6.6640625" bestFit="1" customWidth="1"/>
    <col min="18" max="18" width="9.33203125" customWidth="1"/>
    <col min="19" max="19" width="12.6640625" customWidth="1"/>
  </cols>
  <sheetData>
    <row r="1" spans="2:19" ht="14.5" customHeight="1" x14ac:dyDescent="0.2"/>
    <row r="2" spans="2:19" ht="19" x14ac:dyDescent="0.25">
      <c r="B2" s="71"/>
      <c r="C2" s="93" t="s">
        <v>61</v>
      </c>
      <c r="D2" s="72"/>
      <c r="E2" s="72"/>
      <c r="F2" s="73"/>
      <c r="G2" s="74"/>
      <c r="H2" s="74"/>
      <c r="I2" s="74"/>
      <c r="J2" s="75"/>
      <c r="K2" s="75"/>
      <c r="L2" s="74"/>
      <c r="M2" s="74"/>
      <c r="N2" s="71"/>
      <c r="O2" s="71"/>
      <c r="P2" s="286"/>
      <c r="Q2" s="71"/>
      <c r="R2" s="71"/>
    </row>
    <row r="3" spans="2:19" ht="19" x14ac:dyDescent="0.25">
      <c r="B3" s="71"/>
      <c r="C3" s="76"/>
      <c r="D3" s="71"/>
      <c r="E3" s="71"/>
      <c r="F3" s="74"/>
      <c r="G3" s="74"/>
      <c r="H3" s="74"/>
      <c r="I3" s="74"/>
      <c r="J3" s="75"/>
      <c r="K3" s="75"/>
      <c r="L3" s="74"/>
      <c r="M3" s="74"/>
      <c r="N3" s="71"/>
      <c r="O3" s="71"/>
      <c r="P3" s="286"/>
      <c r="Q3" s="71"/>
      <c r="R3" s="71"/>
    </row>
    <row r="4" spans="2:19" x14ac:dyDescent="0.2">
      <c r="C4" s="35"/>
    </row>
    <row r="5" spans="2:19" ht="30.5" customHeight="1" x14ac:dyDescent="0.2">
      <c r="C5" s="186" t="s">
        <v>44</v>
      </c>
      <c r="D5" s="330" t="s">
        <v>228</v>
      </c>
      <c r="E5" s="330" t="s">
        <v>229</v>
      </c>
      <c r="F5" s="185" t="s">
        <v>102</v>
      </c>
      <c r="G5" s="185" t="s">
        <v>103</v>
      </c>
      <c r="H5" s="184" t="s">
        <v>230</v>
      </c>
      <c r="I5" s="234" t="s">
        <v>46</v>
      </c>
    </row>
    <row r="6" spans="2:19" s="143" customFormat="1" ht="1.25" customHeight="1" x14ac:dyDescent="0.2">
      <c r="C6" s="175"/>
      <c r="D6" s="135"/>
      <c r="E6" s="135"/>
      <c r="F6" s="135"/>
      <c r="G6" s="135"/>
      <c r="H6" s="135"/>
      <c r="I6" s="145"/>
      <c r="J6" s="145"/>
      <c r="K6" s="145"/>
      <c r="L6" s="146"/>
      <c r="M6" s="146"/>
      <c r="P6" s="287"/>
    </row>
    <row r="7" spans="2:19" s="143" customFormat="1" ht="2.75" customHeight="1" x14ac:dyDescent="0.2">
      <c r="C7" s="175"/>
      <c r="D7" s="135"/>
      <c r="E7" s="135"/>
      <c r="F7" s="135"/>
      <c r="G7" s="135"/>
      <c r="H7" s="135"/>
      <c r="I7" s="145"/>
      <c r="J7" s="145"/>
      <c r="K7" s="145"/>
      <c r="L7" s="146"/>
      <c r="M7" s="146"/>
      <c r="P7" s="287"/>
    </row>
    <row r="8" spans="2:19" s="174" customFormat="1" ht="14" customHeight="1" x14ac:dyDescent="0.2">
      <c r="C8" s="175" t="s">
        <v>97</v>
      </c>
      <c r="D8" s="177" t="s">
        <v>582</v>
      </c>
      <c r="E8" s="178" t="s">
        <v>580</v>
      </c>
      <c r="F8" s="178" t="s">
        <v>585</v>
      </c>
      <c r="G8" s="177" t="s">
        <v>583</v>
      </c>
      <c r="H8" s="333" t="s">
        <v>586</v>
      </c>
      <c r="I8" s="178"/>
      <c r="K8" s="179"/>
      <c r="L8" s="177"/>
      <c r="M8" s="177"/>
      <c r="P8" s="287"/>
    </row>
    <row r="9" spans="2:19" s="143" customFormat="1" x14ac:dyDescent="0.2">
      <c r="C9" s="150"/>
      <c r="D9" s="147"/>
      <c r="E9" s="146"/>
      <c r="F9" s="148"/>
      <c r="G9" s="146"/>
      <c r="H9" s="147"/>
      <c r="I9" s="145"/>
      <c r="K9" s="145"/>
      <c r="L9" s="146"/>
      <c r="M9" s="146"/>
      <c r="P9" s="287"/>
    </row>
    <row r="10" spans="2:19" ht="16" thickBot="1" x14ac:dyDescent="0.25">
      <c r="B10" s="233" t="s">
        <v>584</v>
      </c>
      <c r="C10" s="225" t="s">
        <v>295</v>
      </c>
    </row>
    <row r="11" spans="2:19" s="5" customFormat="1" ht="46" thickTop="1" x14ac:dyDescent="0.2">
      <c r="B11" s="353" t="s">
        <v>62</v>
      </c>
      <c r="C11" s="32" t="s">
        <v>1</v>
      </c>
      <c r="D11" s="19" t="s">
        <v>2</v>
      </c>
      <c r="E11" s="19" t="s">
        <v>3</v>
      </c>
      <c r="F11" s="20" t="s">
        <v>19</v>
      </c>
      <c r="G11" s="20" t="s">
        <v>20</v>
      </c>
      <c r="H11" s="20" t="s">
        <v>23</v>
      </c>
      <c r="I11" s="20" t="s">
        <v>24</v>
      </c>
      <c r="J11" s="21" t="s">
        <v>6</v>
      </c>
      <c r="K11" s="21" t="s">
        <v>10</v>
      </c>
      <c r="L11" s="20" t="s">
        <v>25</v>
      </c>
      <c r="M11" s="20" t="s">
        <v>568</v>
      </c>
      <c r="N11" s="22" t="s">
        <v>12</v>
      </c>
      <c r="O11" s="20" t="s">
        <v>567</v>
      </c>
      <c r="P11" s="20" t="s">
        <v>549</v>
      </c>
      <c r="Q11" s="20" t="s">
        <v>506</v>
      </c>
      <c r="R11" s="20" t="s">
        <v>504</v>
      </c>
      <c r="S11" s="14" t="s">
        <v>45</v>
      </c>
    </row>
    <row r="12" spans="2:19" s="1" customFormat="1" ht="17" x14ac:dyDescent="0.2">
      <c r="B12" s="354"/>
      <c r="C12" s="33"/>
      <c r="D12" s="28"/>
      <c r="E12" s="28"/>
      <c r="F12" s="29" t="s">
        <v>18</v>
      </c>
      <c r="G12" s="29" t="s">
        <v>22</v>
      </c>
      <c r="H12" s="29" t="s">
        <v>21</v>
      </c>
      <c r="I12" s="29" t="s">
        <v>21</v>
      </c>
      <c r="J12" s="30"/>
      <c r="K12" s="30"/>
      <c r="L12" s="29" t="s">
        <v>26</v>
      </c>
      <c r="M12" s="29"/>
      <c r="N12" s="31"/>
      <c r="O12" s="31"/>
      <c r="P12" s="295"/>
      <c r="Q12" s="295" t="s">
        <v>422</v>
      </c>
      <c r="R12" s="295" t="s">
        <v>422</v>
      </c>
      <c r="S12" s="3"/>
    </row>
    <row r="13" spans="2:19" s="1" customFormat="1" ht="55.25" customHeight="1" x14ac:dyDescent="0.2">
      <c r="B13" s="354"/>
      <c r="C13" s="18">
        <v>1</v>
      </c>
      <c r="D13" s="15" t="s">
        <v>15</v>
      </c>
      <c r="E13" s="336" t="s">
        <v>591</v>
      </c>
      <c r="F13" s="337">
        <v>200</v>
      </c>
      <c r="G13" s="337">
        <v>260</v>
      </c>
      <c r="H13" s="16">
        <v>12.5</v>
      </c>
      <c r="I13" s="16">
        <v>5</v>
      </c>
      <c r="J13" s="17" t="s">
        <v>9</v>
      </c>
      <c r="K13" s="79" t="s">
        <v>11</v>
      </c>
      <c r="L13" s="16">
        <v>220</v>
      </c>
      <c r="M13" s="16">
        <v>3</v>
      </c>
      <c r="N13" s="15" t="s">
        <v>348</v>
      </c>
      <c r="O13" s="290">
        <v>3</v>
      </c>
      <c r="P13" s="290">
        <v>3</v>
      </c>
      <c r="Q13" s="290">
        <v>1</v>
      </c>
      <c r="R13" s="290">
        <v>3</v>
      </c>
    </row>
    <row r="14" spans="2:19" s="1" customFormat="1" ht="30" customHeight="1" x14ac:dyDescent="0.2">
      <c r="B14" s="354"/>
      <c r="C14" s="7">
        <v>2</v>
      </c>
      <c r="D14" s="2" t="s">
        <v>50</v>
      </c>
      <c r="E14" s="2" t="s">
        <v>592</v>
      </c>
      <c r="F14" s="335">
        <f>(57.5*305)/85</f>
        <v>206.3235294117647</v>
      </c>
      <c r="G14" s="7">
        <v>305</v>
      </c>
      <c r="H14" s="7">
        <v>12</v>
      </c>
      <c r="I14" s="7">
        <v>3.2</v>
      </c>
      <c r="J14" s="9" t="s">
        <v>9</v>
      </c>
      <c r="K14" s="9" t="s">
        <v>11</v>
      </c>
      <c r="L14" s="7">
        <v>200</v>
      </c>
      <c r="M14" s="7">
        <v>3</v>
      </c>
      <c r="N14" s="2" t="s">
        <v>350</v>
      </c>
      <c r="O14" s="269">
        <v>2</v>
      </c>
      <c r="P14" s="269">
        <v>2</v>
      </c>
      <c r="Q14" s="269">
        <v>0.4</v>
      </c>
      <c r="R14" s="269">
        <v>3</v>
      </c>
    </row>
    <row r="15" spans="2:19" s="1" customFormat="1" ht="30.75" customHeight="1" x14ac:dyDescent="0.2">
      <c r="B15" s="354"/>
      <c r="C15" s="18">
        <v>3</v>
      </c>
      <c r="D15" s="15" t="s">
        <v>29</v>
      </c>
      <c r="E15" s="15" t="s">
        <v>31</v>
      </c>
      <c r="F15" s="338">
        <f>((40*4.65)*100)/(65 * 90)</f>
        <v>3.1794871794871793</v>
      </c>
      <c r="G15" s="18">
        <v>35</v>
      </c>
      <c r="H15" s="18">
        <v>24</v>
      </c>
      <c r="I15" s="18">
        <v>1</v>
      </c>
      <c r="J15" s="17" t="s">
        <v>7</v>
      </c>
      <c r="K15" s="17" t="s">
        <v>11</v>
      </c>
      <c r="L15" s="18">
        <v>180</v>
      </c>
      <c r="M15" s="18">
        <v>3</v>
      </c>
      <c r="N15" s="15" t="s">
        <v>64</v>
      </c>
      <c r="O15" s="290">
        <v>2</v>
      </c>
      <c r="P15" s="290">
        <v>2</v>
      </c>
      <c r="Q15" s="290">
        <v>2</v>
      </c>
      <c r="R15" s="290">
        <v>0</v>
      </c>
    </row>
    <row r="16" spans="2:19" s="1" customFormat="1" ht="55" customHeight="1" x14ac:dyDescent="0.2">
      <c r="B16" s="354"/>
      <c r="C16" s="7">
        <v>4</v>
      </c>
      <c r="D16" s="2" t="s">
        <v>15</v>
      </c>
      <c r="E16" s="257" t="s">
        <v>591</v>
      </c>
      <c r="F16" s="136">
        <v>200</v>
      </c>
      <c r="G16" s="136">
        <v>260</v>
      </c>
      <c r="H16" s="7">
        <v>12.5</v>
      </c>
      <c r="I16" s="7">
        <v>5</v>
      </c>
      <c r="J16" s="9" t="s">
        <v>9</v>
      </c>
      <c r="K16" s="9" t="s">
        <v>11</v>
      </c>
      <c r="L16" s="7">
        <v>220</v>
      </c>
      <c r="M16" s="7">
        <v>3</v>
      </c>
      <c r="N16" s="2" t="s">
        <v>349</v>
      </c>
      <c r="O16" s="269">
        <v>3</v>
      </c>
      <c r="P16" s="269">
        <v>3</v>
      </c>
      <c r="Q16" s="269">
        <v>4.4000000000000004</v>
      </c>
      <c r="R16" s="269">
        <v>3</v>
      </c>
    </row>
    <row r="17" spans="2:19" s="1" customFormat="1" ht="46.5" customHeight="1" x14ac:dyDescent="0.2">
      <c r="B17" s="354"/>
      <c r="C17" s="18">
        <v>5</v>
      </c>
      <c r="D17" s="15" t="s">
        <v>14</v>
      </c>
      <c r="E17" s="15" t="s">
        <v>52</v>
      </c>
      <c r="F17" s="18">
        <v>300</v>
      </c>
      <c r="G17" s="18">
        <v>50</v>
      </c>
      <c r="H17" s="18">
        <v>15</v>
      </c>
      <c r="I17" s="18">
        <v>6</v>
      </c>
      <c r="J17" s="17" t="s">
        <v>9</v>
      </c>
      <c r="K17" s="17"/>
      <c r="L17" s="16">
        <v>0</v>
      </c>
      <c r="M17" s="16">
        <v>0</v>
      </c>
      <c r="N17" s="15" t="s">
        <v>351</v>
      </c>
      <c r="O17" s="290">
        <v>3</v>
      </c>
      <c r="P17" s="290">
        <v>3</v>
      </c>
      <c r="Q17" s="290">
        <v>4</v>
      </c>
      <c r="R17" s="290">
        <v>6</v>
      </c>
    </row>
    <row r="18" spans="2:19" s="13" customFormat="1" thickBot="1" x14ac:dyDescent="0.25">
      <c r="B18" s="355"/>
      <c r="C18" s="94"/>
      <c r="D18" s="95"/>
      <c r="E18" s="95"/>
      <c r="F18" s="96"/>
      <c r="G18" s="96"/>
      <c r="H18" s="96"/>
      <c r="I18" s="96"/>
      <c r="J18" s="27"/>
      <c r="K18" s="27"/>
      <c r="L18" s="97"/>
      <c r="M18" s="97"/>
      <c r="N18" s="95"/>
      <c r="O18" s="305"/>
      <c r="P18" s="305"/>
      <c r="Q18" s="305"/>
      <c r="R18" s="305"/>
    </row>
    <row r="19" spans="2:19" ht="16" thickTop="1" x14ac:dyDescent="0.2"/>
    <row r="20" spans="2:19" ht="16" thickBot="1" x14ac:dyDescent="0.25">
      <c r="B20" s="233" t="s">
        <v>587</v>
      </c>
      <c r="C20" s="225" t="s">
        <v>295</v>
      </c>
    </row>
    <row r="21" spans="2:19" s="5" customFormat="1" ht="46" thickTop="1" x14ac:dyDescent="0.2">
      <c r="B21" s="353" t="s">
        <v>221</v>
      </c>
      <c r="C21" s="32" t="s">
        <v>1</v>
      </c>
      <c r="D21" s="19" t="s">
        <v>2</v>
      </c>
      <c r="E21" s="19" t="s">
        <v>3</v>
      </c>
      <c r="F21" s="20" t="s">
        <v>19</v>
      </c>
      <c r="G21" s="20" t="s">
        <v>20</v>
      </c>
      <c r="H21" s="20" t="s">
        <v>23</v>
      </c>
      <c r="I21" s="20" t="s">
        <v>24</v>
      </c>
      <c r="J21" s="21" t="s">
        <v>6</v>
      </c>
      <c r="K21" s="21" t="s">
        <v>10</v>
      </c>
      <c r="L21" s="20" t="s">
        <v>25</v>
      </c>
      <c r="M21" s="20" t="s">
        <v>568</v>
      </c>
      <c r="N21" s="22" t="s">
        <v>12</v>
      </c>
      <c r="O21" s="20" t="s">
        <v>567</v>
      </c>
      <c r="P21" s="20" t="s">
        <v>549</v>
      </c>
      <c r="Q21" s="20" t="s">
        <v>506</v>
      </c>
      <c r="R21" s="20" t="s">
        <v>504</v>
      </c>
      <c r="S21" s="14" t="s">
        <v>45</v>
      </c>
    </row>
    <row r="22" spans="2:19" s="1" customFormat="1" ht="17" x14ac:dyDescent="0.2">
      <c r="B22" s="354"/>
      <c r="C22" s="33"/>
      <c r="D22" s="28"/>
      <c r="E22" s="28"/>
      <c r="F22" s="29" t="s">
        <v>18</v>
      </c>
      <c r="G22" s="29" t="s">
        <v>22</v>
      </c>
      <c r="H22" s="29" t="s">
        <v>21</v>
      </c>
      <c r="I22" s="29" t="s">
        <v>21</v>
      </c>
      <c r="J22" s="30"/>
      <c r="K22" s="30"/>
      <c r="L22" s="29" t="s">
        <v>26</v>
      </c>
      <c r="M22" s="29"/>
      <c r="N22" s="31"/>
      <c r="O22" s="31"/>
      <c r="P22" s="295"/>
      <c r="Q22" s="295" t="s">
        <v>422</v>
      </c>
      <c r="R22" s="295" t="s">
        <v>422</v>
      </c>
      <c r="S22" s="3"/>
    </row>
    <row r="23" spans="2:19" s="1" customFormat="1" ht="60" x14ac:dyDescent="0.2">
      <c r="B23" s="354"/>
      <c r="C23" s="18">
        <v>1</v>
      </c>
      <c r="D23" s="15" t="s">
        <v>15</v>
      </c>
      <c r="E23" s="336" t="s">
        <v>591</v>
      </c>
      <c r="F23" s="337">
        <v>200</v>
      </c>
      <c r="G23" s="337">
        <v>260</v>
      </c>
      <c r="H23" s="16">
        <v>12.5</v>
      </c>
      <c r="I23" s="16">
        <v>5</v>
      </c>
      <c r="J23" s="17" t="s">
        <v>9</v>
      </c>
      <c r="K23" s="79" t="s">
        <v>11</v>
      </c>
      <c r="L23" s="16">
        <v>220</v>
      </c>
      <c r="M23" s="16">
        <v>3</v>
      </c>
      <c r="N23" s="15" t="s">
        <v>348</v>
      </c>
      <c r="O23" s="290">
        <v>3</v>
      </c>
      <c r="P23" s="290">
        <v>3</v>
      </c>
      <c r="Q23" s="290">
        <v>1</v>
      </c>
      <c r="R23" s="290">
        <v>3</v>
      </c>
    </row>
    <row r="24" spans="2:19" s="1" customFormat="1" ht="30" customHeight="1" x14ac:dyDescent="0.2">
      <c r="B24" s="354"/>
      <c r="C24" s="7">
        <v>2</v>
      </c>
      <c r="D24" s="2" t="s">
        <v>50</v>
      </c>
      <c r="E24" s="2" t="s">
        <v>592</v>
      </c>
      <c r="F24" s="335">
        <f>(57.5*305)/85</f>
        <v>206.3235294117647</v>
      </c>
      <c r="G24" s="7">
        <v>305</v>
      </c>
      <c r="H24" s="7">
        <v>12</v>
      </c>
      <c r="I24" s="7">
        <v>3.2</v>
      </c>
      <c r="J24" s="9" t="s">
        <v>9</v>
      </c>
      <c r="K24" s="9" t="s">
        <v>11</v>
      </c>
      <c r="L24" s="7">
        <v>200</v>
      </c>
      <c r="M24" s="7">
        <v>3</v>
      </c>
      <c r="N24" s="2" t="s">
        <v>350</v>
      </c>
      <c r="O24" s="269">
        <v>2</v>
      </c>
      <c r="P24" s="269">
        <v>2</v>
      </c>
      <c r="Q24" s="269">
        <v>0.4</v>
      </c>
      <c r="R24" s="269">
        <v>3</v>
      </c>
    </row>
    <row r="25" spans="2:19" s="1" customFormat="1" ht="29" customHeight="1" x14ac:dyDescent="0.2">
      <c r="B25" s="354"/>
      <c r="C25" s="18">
        <v>3</v>
      </c>
      <c r="D25" s="15" t="s">
        <v>29</v>
      </c>
      <c r="E25" s="15" t="s">
        <v>31</v>
      </c>
      <c r="F25" s="338">
        <f>((40*4.65)*100)/(65 * 90)</f>
        <v>3.1794871794871793</v>
      </c>
      <c r="G25" s="18">
        <v>35</v>
      </c>
      <c r="H25" s="18">
        <v>24</v>
      </c>
      <c r="I25" s="18">
        <v>1</v>
      </c>
      <c r="J25" s="17" t="s">
        <v>7</v>
      </c>
      <c r="K25" s="17" t="s">
        <v>11</v>
      </c>
      <c r="L25" s="18">
        <v>180</v>
      </c>
      <c r="M25" s="18">
        <v>3</v>
      </c>
      <c r="N25" s="15" t="s">
        <v>64</v>
      </c>
      <c r="O25" s="290">
        <v>2</v>
      </c>
      <c r="P25" s="290">
        <v>2</v>
      </c>
      <c r="Q25" s="290">
        <v>2</v>
      </c>
      <c r="R25" s="290">
        <v>0</v>
      </c>
    </row>
    <row r="26" spans="2:19" s="1" customFormat="1" ht="55.25" customHeight="1" x14ac:dyDescent="0.2">
      <c r="B26" s="354"/>
      <c r="C26" s="7">
        <v>4</v>
      </c>
      <c r="D26" s="2" t="s">
        <v>15</v>
      </c>
      <c r="E26" s="257" t="s">
        <v>591</v>
      </c>
      <c r="F26" s="136">
        <v>200</v>
      </c>
      <c r="G26" s="136">
        <v>260</v>
      </c>
      <c r="H26" s="7">
        <v>12.5</v>
      </c>
      <c r="I26" s="7">
        <v>5</v>
      </c>
      <c r="J26" s="9" t="s">
        <v>9</v>
      </c>
      <c r="K26" s="9" t="s">
        <v>11</v>
      </c>
      <c r="L26" s="7">
        <v>220</v>
      </c>
      <c r="M26" s="7">
        <v>3</v>
      </c>
      <c r="N26" s="2" t="s">
        <v>349</v>
      </c>
      <c r="O26" s="269">
        <v>3</v>
      </c>
      <c r="P26" s="269">
        <v>3</v>
      </c>
      <c r="Q26" s="269">
        <v>4.4000000000000004</v>
      </c>
      <c r="R26" s="269">
        <v>3</v>
      </c>
    </row>
    <row r="27" spans="2:19" s="1" customFormat="1" ht="44.25" customHeight="1" x14ac:dyDescent="0.2">
      <c r="B27" s="354"/>
      <c r="C27" s="18">
        <v>5</v>
      </c>
      <c r="D27" s="15" t="s">
        <v>87</v>
      </c>
      <c r="E27" s="15" t="s">
        <v>4</v>
      </c>
      <c r="F27" s="18">
        <v>300</v>
      </c>
      <c r="G27" s="18">
        <v>70</v>
      </c>
      <c r="H27" s="18">
        <v>15</v>
      </c>
      <c r="I27" s="18">
        <v>5</v>
      </c>
      <c r="J27" s="17" t="s">
        <v>9</v>
      </c>
      <c r="K27" s="17" t="s">
        <v>35</v>
      </c>
      <c r="L27" s="16">
        <v>0</v>
      </c>
      <c r="M27" s="16">
        <v>0</v>
      </c>
      <c r="N27" s="15" t="s">
        <v>555</v>
      </c>
      <c r="O27" s="290">
        <v>3</v>
      </c>
      <c r="P27" s="290">
        <v>3</v>
      </c>
      <c r="Q27" s="290">
        <v>4</v>
      </c>
      <c r="R27" s="290">
        <v>6</v>
      </c>
    </row>
    <row r="28" spans="2:19" s="13" customFormat="1" thickBot="1" x14ac:dyDescent="0.25">
      <c r="B28" s="355"/>
      <c r="C28" s="94"/>
      <c r="D28" s="95"/>
      <c r="E28" s="95"/>
      <c r="F28" s="96"/>
      <c r="G28" s="96"/>
      <c r="H28" s="96"/>
      <c r="I28" s="96"/>
      <c r="J28" s="27"/>
      <c r="K28" s="27"/>
      <c r="L28" s="97"/>
      <c r="M28" s="97"/>
      <c r="N28" s="95"/>
      <c r="O28" s="305"/>
      <c r="P28" s="305"/>
      <c r="Q28" s="305"/>
      <c r="R28" s="305"/>
    </row>
    <row r="29" spans="2:19" ht="16" thickTop="1" x14ac:dyDescent="0.2"/>
    <row r="30" spans="2:19" ht="16" thickBot="1" x14ac:dyDescent="0.25">
      <c r="B30" s="231" t="s">
        <v>588</v>
      </c>
      <c r="C30" s="229" t="s">
        <v>277</v>
      </c>
    </row>
    <row r="31" spans="2:19" s="5" customFormat="1" ht="46" thickTop="1" x14ac:dyDescent="0.2">
      <c r="B31" s="350" t="s">
        <v>42</v>
      </c>
      <c r="C31" s="37" t="s">
        <v>1</v>
      </c>
      <c r="D31" s="38" t="s">
        <v>2</v>
      </c>
      <c r="E31" s="38" t="s">
        <v>3</v>
      </c>
      <c r="F31" s="39" t="s">
        <v>19</v>
      </c>
      <c r="G31" s="39" t="s">
        <v>20</v>
      </c>
      <c r="H31" s="39" t="s">
        <v>23</v>
      </c>
      <c r="I31" s="39" t="s">
        <v>24</v>
      </c>
      <c r="J31" s="40" t="s">
        <v>6</v>
      </c>
      <c r="K31" s="40" t="s">
        <v>10</v>
      </c>
      <c r="L31" s="39" t="s">
        <v>25</v>
      </c>
      <c r="M31" s="39" t="s">
        <v>568</v>
      </c>
      <c r="N31" s="41" t="s">
        <v>40</v>
      </c>
      <c r="O31" s="39" t="s">
        <v>567</v>
      </c>
      <c r="P31" s="39" t="s">
        <v>549</v>
      </c>
      <c r="Q31" s="297" t="s">
        <v>506</v>
      </c>
      <c r="R31" s="297" t="s">
        <v>504</v>
      </c>
      <c r="S31" s="14" t="s">
        <v>45</v>
      </c>
    </row>
    <row r="32" spans="2:19" s="1" customFormat="1" ht="17" x14ac:dyDescent="0.2">
      <c r="B32" s="351"/>
      <c r="C32" s="42"/>
      <c r="D32" s="43"/>
      <c r="E32" s="43"/>
      <c r="F32" s="44" t="s">
        <v>18</v>
      </c>
      <c r="G32" s="44" t="s">
        <v>22</v>
      </c>
      <c r="H32" s="44" t="s">
        <v>21</v>
      </c>
      <c r="I32" s="44" t="s">
        <v>21</v>
      </c>
      <c r="J32" s="45"/>
      <c r="K32" s="45"/>
      <c r="L32" s="44" t="s">
        <v>26</v>
      </c>
      <c r="M32" s="44"/>
      <c r="N32" s="46"/>
      <c r="O32" s="46"/>
      <c r="P32" s="46"/>
      <c r="Q32" s="298" t="s">
        <v>422</v>
      </c>
      <c r="R32" s="298" t="s">
        <v>422</v>
      </c>
      <c r="S32" s="3"/>
    </row>
    <row r="33" spans="2:19" s="1" customFormat="1" ht="57" customHeight="1" x14ac:dyDescent="0.2">
      <c r="B33" s="351"/>
      <c r="C33" s="52">
        <v>1</v>
      </c>
      <c r="D33" s="53" t="s">
        <v>15</v>
      </c>
      <c r="E33" s="53" t="s">
        <v>591</v>
      </c>
      <c r="F33" s="54">
        <v>200</v>
      </c>
      <c r="G33" s="54">
        <v>260</v>
      </c>
      <c r="H33" s="54">
        <v>12.5</v>
      </c>
      <c r="I33" s="54">
        <v>5</v>
      </c>
      <c r="J33" s="55" t="s">
        <v>9</v>
      </c>
      <c r="K33" s="56" t="s">
        <v>11</v>
      </c>
      <c r="L33" s="54">
        <v>220</v>
      </c>
      <c r="M33" s="54">
        <v>3</v>
      </c>
      <c r="N33" s="53" t="s">
        <v>348</v>
      </c>
      <c r="O33" s="291">
        <v>3</v>
      </c>
      <c r="P33" s="291">
        <v>3</v>
      </c>
      <c r="Q33" s="291">
        <v>1</v>
      </c>
      <c r="R33" s="291">
        <v>3</v>
      </c>
    </row>
    <row r="34" spans="2:19" s="1" customFormat="1" ht="30" x14ac:dyDescent="0.2">
      <c r="B34" s="351"/>
      <c r="C34" s="7">
        <v>2</v>
      </c>
      <c r="D34" s="2" t="s">
        <v>50</v>
      </c>
      <c r="E34" s="2" t="s">
        <v>592</v>
      </c>
      <c r="F34" s="335">
        <f>(57.5*305)/85</f>
        <v>206.3235294117647</v>
      </c>
      <c r="G34" s="7">
        <v>305</v>
      </c>
      <c r="H34" s="7">
        <v>12</v>
      </c>
      <c r="I34" s="7">
        <v>3.2</v>
      </c>
      <c r="J34" s="9" t="s">
        <v>9</v>
      </c>
      <c r="K34" s="9" t="s">
        <v>11</v>
      </c>
      <c r="L34" s="7">
        <v>200</v>
      </c>
      <c r="M34" s="7">
        <v>3</v>
      </c>
      <c r="N34" s="2" t="s">
        <v>350</v>
      </c>
      <c r="O34" s="269">
        <v>2</v>
      </c>
      <c r="P34" s="269">
        <v>2</v>
      </c>
      <c r="Q34" s="269">
        <v>0.4</v>
      </c>
      <c r="R34" s="269">
        <v>3</v>
      </c>
    </row>
    <row r="35" spans="2:19" s="1" customFormat="1" ht="31.75" customHeight="1" x14ac:dyDescent="0.2">
      <c r="B35" s="351"/>
      <c r="C35" s="52">
        <v>3</v>
      </c>
      <c r="D35" s="53" t="s">
        <v>29</v>
      </c>
      <c r="E35" s="53" t="s">
        <v>31</v>
      </c>
      <c r="F35" s="339">
        <f>((40*4.65)*100)/(65 * 90)</f>
        <v>3.1794871794871793</v>
      </c>
      <c r="G35" s="52">
        <v>35</v>
      </c>
      <c r="H35" s="52">
        <v>24</v>
      </c>
      <c r="I35" s="52">
        <v>1</v>
      </c>
      <c r="J35" s="55" t="s">
        <v>7</v>
      </c>
      <c r="K35" s="55" t="s">
        <v>11</v>
      </c>
      <c r="L35" s="54">
        <v>180</v>
      </c>
      <c r="M35" s="54">
        <v>3</v>
      </c>
      <c r="N35" s="53" t="s">
        <v>64</v>
      </c>
      <c r="O35" s="291">
        <v>2</v>
      </c>
      <c r="P35" s="291">
        <v>2</v>
      </c>
      <c r="Q35" s="291">
        <v>2</v>
      </c>
      <c r="R35" s="291">
        <v>0</v>
      </c>
    </row>
    <row r="36" spans="2:19" s="1" customFormat="1" ht="56" customHeight="1" x14ac:dyDescent="0.2">
      <c r="B36" s="351"/>
      <c r="C36" s="7">
        <v>4</v>
      </c>
      <c r="D36" s="2" t="s">
        <v>15</v>
      </c>
      <c r="E36" s="257" t="s">
        <v>591</v>
      </c>
      <c r="F36" s="136">
        <v>200</v>
      </c>
      <c r="G36" s="136">
        <v>260</v>
      </c>
      <c r="H36" s="7">
        <v>12.5</v>
      </c>
      <c r="I36" s="7">
        <v>5</v>
      </c>
      <c r="J36" s="9" t="s">
        <v>9</v>
      </c>
      <c r="K36" s="9" t="s">
        <v>11</v>
      </c>
      <c r="L36" s="7">
        <v>220</v>
      </c>
      <c r="M36" s="7">
        <v>3</v>
      </c>
      <c r="N36" s="2" t="s">
        <v>349</v>
      </c>
      <c r="O36" s="269">
        <v>3</v>
      </c>
      <c r="P36" s="269">
        <v>3</v>
      </c>
      <c r="Q36" s="269">
        <v>4.4000000000000004</v>
      </c>
      <c r="R36" s="269">
        <v>3</v>
      </c>
    </row>
    <row r="37" spans="2:19" s="4" customFormat="1" ht="45" x14ac:dyDescent="0.2">
      <c r="B37" s="351"/>
      <c r="C37" s="171">
        <v>5</v>
      </c>
      <c r="D37" s="53" t="s">
        <v>14</v>
      </c>
      <c r="E37" s="53" t="s">
        <v>52</v>
      </c>
      <c r="F37" s="52">
        <v>300</v>
      </c>
      <c r="G37" s="52">
        <v>50</v>
      </c>
      <c r="H37" s="52">
        <v>15</v>
      </c>
      <c r="I37" s="52">
        <v>6</v>
      </c>
      <c r="J37" s="55" t="s">
        <v>9</v>
      </c>
      <c r="K37" s="55"/>
      <c r="L37" s="54">
        <v>0</v>
      </c>
      <c r="M37" s="54">
        <v>0</v>
      </c>
      <c r="N37" s="53" t="s">
        <v>351</v>
      </c>
      <c r="O37" s="291">
        <v>3</v>
      </c>
      <c r="P37" s="291">
        <v>3</v>
      </c>
      <c r="Q37" s="291">
        <v>4</v>
      </c>
      <c r="R37" s="291">
        <v>6</v>
      </c>
    </row>
    <row r="38" spans="2:19" s="4" customFormat="1" thickBot="1" x14ac:dyDescent="0.25">
      <c r="B38" s="352"/>
      <c r="C38" s="81"/>
      <c r="D38" s="82"/>
      <c r="E38" s="82"/>
      <c r="F38" s="83"/>
      <c r="G38" s="83"/>
      <c r="H38" s="83"/>
      <c r="I38" s="83"/>
      <c r="J38" s="84"/>
      <c r="K38" s="84"/>
      <c r="L38" s="98"/>
      <c r="M38" s="98"/>
      <c r="N38" s="82"/>
      <c r="O38" s="310"/>
      <c r="P38" s="310"/>
      <c r="Q38" s="82"/>
      <c r="R38" s="82"/>
    </row>
    <row r="39" spans="2:19" ht="16" thickTop="1" x14ac:dyDescent="0.2"/>
    <row r="40" spans="2:19" ht="16" thickBot="1" x14ac:dyDescent="0.25">
      <c r="B40" s="231" t="s">
        <v>589</v>
      </c>
      <c r="C40" s="229" t="s">
        <v>241</v>
      </c>
    </row>
    <row r="41" spans="2:19" s="5" customFormat="1" ht="46" thickTop="1" x14ac:dyDescent="0.2">
      <c r="B41" s="350" t="s">
        <v>95</v>
      </c>
      <c r="C41" s="37" t="s">
        <v>1</v>
      </c>
      <c r="D41" s="38" t="s">
        <v>2</v>
      </c>
      <c r="E41" s="38" t="s">
        <v>3</v>
      </c>
      <c r="F41" s="39" t="s">
        <v>19</v>
      </c>
      <c r="G41" s="39" t="s">
        <v>20</v>
      </c>
      <c r="H41" s="39" t="s">
        <v>23</v>
      </c>
      <c r="I41" s="39" t="s">
        <v>24</v>
      </c>
      <c r="J41" s="40" t="s">
        <v>6</v>
      </c>
      <c r="K41" s="40" t="s">
        <v>10</v>
      </c>
      <c r="L41" s="39" t="s">
        <v>25</v>
      </c>
      <c r="M41" s="39" t="s">
        <v>568</v>
      </c>
      <c r="N41" s="41" t="s">
        <v>40</v>
      </c>
      <c r="O41" s="39" t="s">
        <v>567</v>
      </c>
      <c r="P41" s="39" t="s">
        <v>549</v>
      </c>
      <c r="Q41" s="297" t="s">
        <v>506</v>
      </c>
      <c r="R41" s="297" t="s">
        <v>504</v>
      </c>
      <c r="S41" s="14" t="s">
        <v>45</v>
      </c>
    </row>
    <row r="42" spans="2:19" s="1" customFormat="1" ht="17" x14ac:dyDescent="0.2">
      <c r="B42" s="351"/>
      <c r="C42" s="42"/>
      <c r="D42" s="43"/>
      <c r="E42" s="43"/>
      <c r="F42" s="44" t="s">
        <v>18</v>
      </c>
      <c r="G42" s="44" t="s">
        <v>22</v>
      </c>
      <c r="H42" s="44" t="s">
        <v>21</v>
      </c>
      <c r="I42" s="44" t="s">
        <v>21</v>
      </c>
      <c r="J42" s="45"/>
      <c r="K42" s="45"/>
      <c r="L42" s="44" t="s">
        <v>26</v>
      </c>
      <c r="M42" s="44"/>
      <c r="N42" s="46"/>
      <c r="O42" s="46"/>
      <c r="P42" s="46"/>
      <c r="Q42" s="298" t="s">
        <v>422</v>
      </c>
      <c r="R42" s="298" t="s">
        <v>422</v>
      </c>
      <c r="S42" s="3"/>
    </row>
    <row r="43" spans="2:19" s="1" customFormat="1" ht="57" customHeight="1" x14ac:dyDescent="0.2">
      <c r="B43" s="351"/>
      <c r="C43" s="52">
        <v>1</v>
      </c>
      <c r="D43" s="53" t="s">
        <v>15</v>
      </c>
      <c r="E43" s="53" t="s">
        <v>591</v>
      </c>
      <c r="F43" s="54">
        <v>200</v>
      </c>
      <c r="G43" s="54">
        <v>260</v>
      </c>
      <c r="H43" s="54">
        <v>12.5</v>
      </c>
      <c r="I43" s="54">
        <v>5</v>
      </c>
      <c r="J43" s="55" t="s">
        <v>9</v>
      </c>
      <c r="K43" s="56" t="s">
        <v>11</v>
      </c>
      <c r="L43" s="54">
        <v>220</v>
      </c>
      <c r="M43" s="54">
        <v>3</v>
      </c>
      <c r="N43" s="53" t="s">
        <v>348</v>
      </c>
      <c r="O43" s="291">
        <v>3</v>
      </c>
      <c r="P43" s="291">
        <v>3</v>
      </c>
      <c r="Q43" s="53">
        <v>1</v>
      </c>
      <c r="R43" s="53">
        <v>3</v>
      </c>
    </row>
    <row r="44" spans="2:19" s="1" customFormat="1" ht="30" x14ac:dyDescent="0.2">
      <c r="B44" s="351"/>
      <c r="C44" s="7">
        <v>2</v>
      </c>
      <c r="D44" s="2" t="s">
        <v>50</v>
      </c>
      <c r="E44" s="2" t="s">
        <v>592</v>
      </c>
      <c r="F44" s="335">
        <f>(57.5*305)/85</f>
        <v>206.3235294117647</v>
      </c>
      <c r="G44" s="7">
        <v>305</v>
      </c>
      <c r="H44" s="7">
        <v>12</v>
      </c>
      <c r="I44" s="7">
        <v>3.2</v>
      </c>
      <c r="J44" s="9" t="s">
        <v>9</v>
      </c>
      <c r="K44" s="9" t="s">
        <v>11</v>
      </c>
      <c r="L44" s="7">
        <v>200</v>
      </c>
      <c r="M44" s="7">
        <v>3</v>
      </c>
      <c r="N44" s="2" t="s">
        <v>350</v>
      </c>
      <c r="O44" s="269">
        <v>2</v>
      </c>
      <c r="P44" s="269">
        <v>2</v>
      </c>
      <c r="Q44" s="2">
        <v>0.4</v>
      </c>
      <c r="R44" s="2">
        <v>3</v>
      </c>
    </row>
    <row r="45" spans="2:19" s="1" customFormat="1" ht="31.75" customHeight="1" x14ac:dyDescent="0.2">
      <c r="B45" s="351"/>
      <c r="C45" s="52">
        <v>3</v>
      </c>
      <c r="D45" s="53" t="s">
        <v>29</v>
      </c>
      <c r="E45" s="53" t="s">
        <v>31</v>
      </c>
      <c r="F45" s="339">
        <f>((40*4.65)*100)/(65 * 90)</f>
        <v>3.1794871794871793</v>
      </c>
      <c r="G45" s="52">
        <v>35</v>
      </c>
      <c r="H45" s="52">
        <v>24</v>
      </c>
      <c r="I45" s="52">
        <v>1</v>
      </c>
      <c r="J45" s="55" t="s">
        <v>7</v>
      </c>
      <c r="K45" s="55" t="s">
        <v>11</v>
      </c>
      <c r="L45" s="54">
        <v>180</v>
      </c>
      <c r="M45" s="54">
        <v>3</v>
      </c>
      <c r="N45" s="53" t="s">
        <v>64</v>
      </c>
      <c r="O45" s="291">
        <v>2</v>
      </c>
      <c r="P45" s="291">
        <v>2</v>
      </c>
      <c r="Q45" s="53">
        <v>2</v>
      </c>
      <c r="R45" s="53">
        <v>0</v>
      </c>
    </row>
    <row r="46" spans="2:19" s="1" customFormat="1" ht="56" customHeight="1" x14ac:dyDescent="0.2">
      <c r="B46" s="351"/>
      <c r="C46" s="7">
        <v>4</v>
      </c>
      <c r="D46" s="2" t="s">
        <v>15</v>
      </c>
      <c r="E46" s="257" t="s">
        <v>591</v>
      </c>
      <c r="F46" s="136">
        <v>200</v>
      </c>
      <c r="G46" s="136">
        <v>260</v>
      </c>
      <c r="H46" s="7">
        <v>12.5</v>
      </c>
      <c r="I46" s="7">
        <v>5</v>
      </c>
      <c r="J46" s="9" t="s">
        <v>9</v>
      </c>
      <c r="K46" s="9" t="s">
        <v>11</v>
      </c>
      <c r="L46" s="7">
        <v>220</v>
      </c>
      <c r="M46" s="7">
        <v>3</v>
      </c>
      <c r="N46" s="2" t="s">
        <v>349</v>
      </c>
      <c r="O46" s="269">
        <v>3</v>
      </c>
      <c r="P46" s="269">
        <v>3</v>
      </c>
      <c r="Q46" s="2">
        <v>4.4000000000000004</v>
      </c>
      <c r="R46" s="2">
        <v>3</v>
      </c>
    </row>
    <row r="47" spans="2:19" s="4" customFormat="1" ht="60" x14ac:dyDescent="0.2">
      <c r="B47" s="351"/>
      <c r="C47" s="171">
        <v>5</v>
      </c>
      <c r="D47" s="53" t="s">
        <v>87</v>
      </c>
      <c r="E47" s="53" t="s">
        <v>52</v>
      </c>
      <c r="F47" s="52">
        <v>300</v>
      </c>
      <c r="G47" s="52">
        <v>50</v>
      </c>
      <c r="H47" s="52">
        <v>15</v>
      </c>
      <c r="I47" s="52">
        <v>6</v>
      </c>
      <c r="J47" s="55" t="s">
        <v>9</v>
      </c>
      <c r="K47" s="55"/>
      <c r="L47" s="54">
        <v>0</v>
      </c>
      <c r="M47" s="54">
        <v>0</v>
      </c>
      <c r="N47" s="53" t="s">
        <v>554</v>
      </c>
      <c r="O47" s="291">
        <v>3</v>
      </c>
      <c r="P47" s="291">
        <v>3</v>
      </c>
      <c r="Q47" s="53">
        <v>4</v>
      </c>
      <c r="R47" s="53">
        <v>6</v>
      </c>
    </row>
    <row r="48" spans="2:19" s="4" customFormat="1" thickBot="1" x14ac:dyDescent="0.25">
      <c r="B48" s="352"/>
      <c r="C48" s="81"/>
      <c r="D48" s="82"/>
      <c r="E48" s="82"/>
      <c r="F48" s="83"/>
      <c r="G48" s="83"/>
      <c r="H48" s="83"/>
      <c r="I48" s="83"/>
      <c r="J48" s="84"/>
      <c r="K48" s="84"/>
      <c r="L48" s="98"/>
      <c r="M48" s="98"/>
      <c r="N48" s="82"/>
      <c r="O48" s="310"/>
      <c r="P48" s="310"/>
      <c r="Q48" s="82"/>
      <c r="R48" s="82"/>
    </row>
    <row r="49" spans="2:20" ht="16" thickTop="1" x14ac:dyDescent="0.2">
      <c r="T49" s="183" t="s">
        <v>550</v>
      </c>
    </row>
    <row r="50" spans="2:20" ht="16" thickBot="1" x14ac:dyDescent="0.25">
      <c r="B50" s="232" t="s">
        <v>590</v>
      </c>
      <c r="C50" s="223" t="s">
        <v>269</v>
      </c>
    </row>
    <row r="51" spans="2:20" s="5" customFormat="1" ht="46" thickTop="1" x14ac:dyDescent="0.2">
      <c r="B51" s="356" t="s">
        <v>227</v>
      </c>
      <c r="C51" s="57" t="s">
        <v>1</v>
      </c>
      <c r="D51" s="58" t="s">
        <v>2</v>
      </c>
      <c r="E51" s="58" t="s">
        <v>3</v>
      </c>
      <c r="F51" s="59" t="s">
        <v>19</v>
      </c>
      <c r="G51" s="59" t="s">
        <v>548</v>
      </c>
      <c r="H51" s="59" t="s">
        <v>23</v>
      </c>
      <c r="I51" s="59" t="s">
        <v>547</v>
      </c>
      <c r="J51" s="60" t="s">
        <v>6</v>
      </c>
      <c r="K51" s="59" t="s">
        <v>10</v>
      </c>
      <c r="L51" s="59" t="s">
        <v>25</v>
      </c>
      <c r="M51" s="59" t="s">
        <v>568</v>
      </c>
      <c r="N51" s="61" t="s">
        <v>12</v>
      </c>
      <c r="O51" s="59" t="s">
        <v>567</v>
      </c>
      <c r="P51" s="59" t="s">
        <v>549</v>
      </c>
      <c r="Q51" s="59" t="s">
        <v>506</v>
      </c>
      <c r="R51" s="59" t="s">
        <v>504</v>
      </c>
      <c r="S51" s="14" t="s">
        <v>45</v>
      </c>
    </row>
    <row r="52" spans="2:20" s="1" customFormat="1" ht="17" x14ac:dyDescent="0.2">
      <c r="B52" s="357"/>
      <c r="C52" s="62"/>
      <c r="D52" s="63"/>
      <c r="E52" s="63"/>
      <c r="F52" s="64" t="s">
        <v>18</v>
      </c>
      <c r="G52" s="64" t="s">
        <v>22</v>
      </c>
      <c r="H52" s="64" t="s">
        <v>21</v>
      </c>
      <c r="I52" s="64" t="s">
        <v>21</v>
      </c>
      <c r="J52" s="65"/>
      <c r="K52" s="65"/>
      <c r="L52" s="64" t="s">
        <v>26</v>
      </c>
      <c r="M52" s="64"/>
      <c r="N52" s="66"/>
      <c r="O52" s="292"/>
      <c r="P52" s="292"/>
      <c r="Q52" s="292" t="s">
        <v>422</v>
      </c>
      <c r="R52" s="292" t="s">
        <v>422</v>
      </c>
      <c r="S52" s="3"/>
    </row>
    <row r="53" spans="2:20" s="1" customFormat="1" ht="103.5" customHeight="1" x14ac:dyDescent="0.2">
      <c r="B53" s="357"/>
      <c r="C53" s="11">
        <v>1</v>
      </c>
      <c r="D53" s="10" t="s">
        <v>15</v>
      </c>
      <c r="E53" s="10" t="s">
        <v>53</v>
      </c>
      <c r="F53" s="137">
        <v>200</v>
      </c>
      <c r="G53" s="137">
        <v>260</v>
      </c>
      <c r="H53" s="11">
        <v>12.5</v>
      </c>
      <c r="I53" s="90">
        <v>5</v>
      </c>
      <c r="J53" s="12" t="s">
        <v>55</v>
      </c>
      <c r="K53" s="12" t="s">
        <v>11</v>
      </c>
      <c r="L53" s="11">
        <v>210</v>
      </c>
      <c r="M53" s="11">
        <v>3</v>
      </c>
      <c r="N53" s="10" t="s">
        <v>512</v>
      </c>
      <c r="O53" s="288">
        <v>4</v>
      </c>
      <c r="P53" s="288">
        <v>5</v>
      </c>
      <c r="Q53" s="288">
        <v>5</v>
      </c>
      <c r="R53" s="288">
        <v>4</v>
      </c>
    </row>
    <row r="54" spans="2:20" s="1" customFormat="1" ht="30" x14ac:dyDescent="0.2">
      <c r="B54" s="357"/>
      <c r="C54" s="7">
        <v>2</v>
      </c>
      <c r="D54" s="2" t="s">
        <v>29</v>
      </c>
      <c r="E54" s="2" t="s">
        <v>31</v>
      </c>
      <c r="F54" s="340">
        <f>((40*4.65)*100)/(65 * 90)</f>
        <v>3.1794871794871793</v>
      </c>
      <c r="G54" s="138">
        <v>35</v>
      </c>
      <c r="H54" s="7">
        <v>24</v>
      </c>
      <c r="I54" s="7">
        <v>1</v>
      </c>
      <c r="J54" s="9" t="s">
        <v>7</v>
      </c>
      <c r="K54" s="91" t="s">
        <v>11</v>
      </c>
      <c r="L54" s="92">
        <v>180</v>
      </c>
      <c r="M54" s="92">
        <v>3</v>
      </c>
      <c r="N54" s="2"/>
      <c r="O54" s="269">
        <v>0</v>
      </c>
      <c r="P54" s="269">
        <v>0</v>
      </c>
      <c r="Q54" s="269">
        <v>0</v>
      </c>
      <c r="R54" s="269">
        <v>0</v>
      </c>
    </row>
    <row r="55" spans="2:20" s="1" customFormat="1" ht="100.5" customHeight="1" x14ac:dyDescent="0.2">
      <c r="B55" s="357"/>
      <c r="C55" s="11">
        <v>3</v>
      </c>
      <c r="D55" s="10" t="s">
        <v>15</v>
      </c>
      <c r="E55" s="10" t="s">
        <v>53</v>
      </c>
      <c r="F55" s="137">
        <v>200</v>
      </c>
      <c r="G55" s="137">
        <v>260</v>
      </c>
      <c r="H55" s="11">
        <v>12.5</v>
      </c>
      <c r="I55" s="11">
        <v>5</v>
      </c>
      <c r="J55" s="12" t="s">
        <v>55</v>
      </c>
      <c r="K55" s="12" t="s">
        <v>11</v>
      </c>
      <c r="L55" s="11">
        <v>210</v>
      </c>
      <c r="M55" s="11">
        <v>3</v>
      </c>
      <c r="N55" s="10" t="s">
        <v>512</v>
      </c>
      <c r="O55" s="288">
        <v>4</v>
      </c>
      <c r="P55" s="288">
        <v>5</v>
      </c>
      <c r="Q55" s="288">
        <v>5</v>
      </c>
      <c r="R55" s="288">
        <v>4</v>
      </c>
    </row>
    <row r="56" spans="2:20" s="1" customFormat="1" ht="101.25" customHeight="1" x14ac:dyDescent="0.2">
      <c r="B56" s="357"/>
      <c r="C56" s="7">
        <v>4</v>
      </c>
      <c r="D56" s="2" t="s">
        <v>15</v>
      </c>
      <c r="E56" s="2" t="s">
        <v>53</v>
      </c>
      <c r="F56" s="136">
        <v>200</v>
      </c>
      <c r="G56" s="136">
        <v>260</v>
      </c>
      <c r="H56" s="7">
        <v>12.5</v>
      </c>
      <c r="I56" s="7">
        <v>5</v>
      </c>
      <c r="J56" s="9" t="s">
        <v>55</v>
      </c>
      <c r="K56" s="9" t="s">
        <v>11</v>
      </c>
      <c r="L56" s="7">
        <v>210</v>
      </c>
      <c r="M56" s="7">
        <v>3</v>
      </c>
      <c r="N56" s="2" t="s">
        <v>512</v>
      </c>
      <c r="O56" s="269">
        <v>4</v>
      </c>
      <c r="P56" s="269">
        <v>5</v>
      </c>
      <c r="Q56" s="269">
        <v>5</v>
      </c>
      <c r="R56" s="269">
        <v>4</v>
      </c>
    </row>
    <row r="57" spans="2:20" s="1" customFormat="1" ht="30" x14ac:dyDescent="0.2">
      <c r="B57" s="357"/>
      <c r="C57" s="11">
        <v>5</v>
      </c>
      <c r="D57" s="10" t="s">
        <v>29</v>
      </c>
      <c r="E57" s="10" t="s">
        <v>31</v>
      </c>
      <c r="F57" s="341">
        <f>((40*4.65)*100)/(65 * 90)</f>
        <v>3.1794871794871793</v>
      </c>
      <c r="G57" s="11">
        <v>35</v>
      </c>
      <c r="H57" s="11">
        <v>24</v>
      </c>
      <c r="I57" s="11">
        <v>1</v>
      </c>
      <c r="J57" s="12" t="s">
        <v>7</v>
      </c>
      <c r="K57" s="12" t="s">
        <v>11</v>
      </c>
      <c r="L57" s="11">
        <v>180</v>
      </c>
      <c r="M57" s="11">
        <v>3</v>
      </c>
      <c r="N57" s="10"/>
      <c r="O57" s="288">
        <v>0</v>
      </c>
      <c r="P57" s="288">
        <v>0</v>
      </c>
      <c r="Q57" s="288">
        <v>0</v>
      </c>
      <c r="R57" s="288">
        <v>0</v>
      </c>
    </row>
    <row r="58" spans="2:20" s="13" customFormat="1" ht="102.75" customHeight="1" thickBot="1" x14ac:dyDescent="0.25">
      <c r="B58" s="358"/>
      <c r="C58" s="86">
        <v>6</v>
      </c>
      <c r="D58" s="87" t="s">
        <v>15</v>
      </c>
      <c r="E58" s="87" t="s">
        <v>53</v>
      </c>
      <c r="F58" s="142">
        <v>200</v>
      </c>
      <c r="G58" s="142">
        <v>260</v>
      </c>
      <c r="H58" s="88">
        <v>12.5</v>
      </c>
      <c r="I58" s="88">
        <v>5</v>
      </c>
      <c r="J58" s="89" t="s">
        <v>55</v>
      </c>
      <c r="K58" s="89" t="s">
        <v>11</v>
      </c>
      <c r="L58" s="88">
        <v>210</v>
      </c>
      <c r="M58" s="88">
        <v>3</v>
      </c>
      <c r="N58" s="87" t="s">
        <v>512</v>
      </c>
      <c r="O58" s="294">
        <v>4</v>
      </c>
      <c r="P58" s="294">
        <v>5</v>
      </c>
      <c r="Q58" s="294">
        <v>5</v>
      </c>
      <c r="R58" s="294">
        <v>4</v>
      </c>
    </row>
    <row r="59" spans="2:20" ht="16" thickTop="1" x14ac:dyDescent="0.2">
      <c r="Q59" s="183">
        <f>AVERAGE(Q47,Q46,Q45,Q44,Q43,Q37,Q36,Q35,Q34,Q33,Q27,Q26,Q25,Q24,Q23,Q17,Q16,Q15,Q14,Q13,Q58,Q56,Q55,Q53)</f>
        <v>2.7999999999999994</v>
      </c>
      <c r="R59" s="306">
        <f>AVERAGE(R47,R46,R44,R36:R37,R33:R34,R26:R27,R23:R24,R16:R17,R13:R14,R58,R55:R56,R53)</f>
        <v>3.8421052631578947</v>
      </c>
      <c r="T59" s="308">
        <f>AVERAGE(R59,'low density, high resistance'!R62,'high density, high resistance'!R62)</f>
        <v>5.2033648937157722</v>
      </c>
    </row>
    <row r="60" spans="2:20" x14ac:dyDescent="0.2">
      <c r="T60" s="183" t="s">
        <v>551</v>
      </c>
    </row>
    <row r="61" spans="2:20" x14ac:dyDescent="0.2">
      <c r="T61" s="308">
        <f>AVERAGE(Q59,'low density, high resistance'!Q62,'high density, high resistance'!Q62)</f>
        <v>3.6228778467908893</v>
      </c>
    </row>
  </sheetData>
  <mergeCells count="5">
    <mergeCell ref="B11:B18"/>
    <mergeCell ref="B31:B38"/>
    <mergeCell ref="B51:B58"/>
    <mergeCell ref="B21:B28"/>
    <mergeCell ref="B41:B48"/>
  </mergeCells>
  <hyperlinks>
    <hyperlink ref="E5" location="'low density, low resistance'!B21" display="'low density, low resistance'!B21" xr:uid="{CD60B1E1-7E5F-4CEC-9B51-84D368845559}"/>
    <hyperlink ref="F5" location="'low density, low resistance'!B31" display="'low density, low resistance'!B31" xr:uid="{6DEA716A-8061-4BC5-BBE5-7E34941DCBB4}"/>
    <hyperlink ref="H5" location="'low density, low resistance'!B51" display="'low density, low resistance'!B51" xr:uid="{498BBA14-8A59-48B8-B0F6-CA1484349D0D}"/>
    <hyperlink ref="S51" location="'low density, low resistance'!A1" display="back to top ↑" xr:uid="{7D757B12-5B3F-4753-83AE-8046DA0FC659}"/>
    <hyperlink ref="S31" location="'low density, low resistance'!A1" display="back to top ↑" xr:uid="{CCCB9273-6881-4313-8748-E10F6A76CAE5}"/>
    <hyperlink ref="S11" location="'low density, low resistance'!A1" display="back to top ↑" xr:uid="{AC494856-D2C0-49A4-8D39-9EEB8DF342C0}"/>
    <hyperlink ref="S21" location="'low density, low resistance'!A1" display="back to top ↑" xr:uid="{EEB6EB3F-AD54-4F3F-92A8-70C4CAD6904A}"/>
    <hyperlink ref="S41" location="'low density, low resistance'!A1" display="back to top ↑" xr:uid="{C07973C2-9127-4EAC-8F76-B763E669B228}"/>
    <hyperlink ref="D5" location="'low density, low resistance'!B11" display="'low density, low resistance'!B11" xr:uid="{9510B2E8-8D3D-422C-AE87-10F02DDDAE83}"/>
    <hyperlink ref="G5" location="'low density, low resistance'!B41" display="'low density, low resistance'!B41" xr:uid="{7BC51869-8D7D-4464-B220-42D068B91AD2}"/>
  </hyperlinks>
  <pageMargins left="0.7" right="0.7" top="0.75" bottom="0.75" header="0.3" footer="0.3"/>
  <pageSetup paperSize="9" orientation="portrait" horizontalDpi="4294967293" verticalDpi="0"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63B2CB-5213-4172-8309-BC1C32BD7B59}">
  <dimension ref="A1:AM33"/>
  <sheetViews>
    <sheetView workbookViewId="0">
      <selection activeCell="AL27" sqref="AL27"/>
    </sheetView>
  </sheetViews>
  <sheetFormatPr baseColWidth="10" defaultColWidth="8.83203125" defaultRowHeight="15" x14ac:dyDescent="0.2"/>
  <cols>
    <col min="1" max="1" width="3.6640625" customWidth="1"/>
    <col min="2" max="2" width="4.33203125" customWidth="1"/>
    <col min="3" max="3" width="3.5" customWidth="1"/>
    <col min="8" max="8" width="10.1640625" customWidth="1"/>
    <col min="9" max="9" width="10.6640625" bestFit="1" customWidth="1"/>
    <col min="10" max="10" width="6" customWidth="1"/>
    <col min="11" max="11" width="6.83203125" customWidth="1"/>
    <col min="15" max="15" width="4.1640625" customWidth="1"/>
    <col min="17" max="17" width="4.1640625" customWidth="1"/>
    <col min="19" max="19" width="4.1640625" customWidth="1"/>
    <col min="21" max="21" width="4.1640625" customWidth="1"/>
    <col min="23" max="23" width="4.1640625" customWidth="1"/>
    <col min="24" max="24" width="0" hidden="1" customWidth="1"/>
    <col min="25" max="25" width="4.1640625" hidden="1" customWidth="1"/>
    <col min="26" max="26" width="0" hidden="1" customWidth="1"/>
    <col min="27" max="27" width="4.1640625" hidden="1" customWidth="1"/>
    <col min="28" max="28" width="0" hidden="1" customWidth="1"/>
    <col min="29" max="29" width="4.1640625" hidden="1" customWidth="1"/>
    <col min="30" max="30" width="0" hidden="1" customWidth="1"/>
    <col min="31" max="31" width="4.1640625" hidden="1" customWidth="1"/>
    <col min="32" max="32" width="4.33203125" customWidth="1"/>
    <col min="33" max="33" width="4.1640625" customWidth="1"/>
    <col min="34" max="36" width="6.5" customWidth="1"/>
    <col min="37" max="37" width="7.5" customWidth="1"/>
    <col min="38" max="38" width="5" customWidth="1"/>
  </cols>
  <sheetData>
    <row r="1" spans="1:39" x14ac:dyDescent="0.2">
      <c r="A1" t="s">
        <v>118</v>
      </c>
      <c r="B1" t="s">
        <v>119</v>
      </c>
      <c r="C1" t="s">
        <v>120</v>
      </c>
      <c r="D1" t="s">
        <v>121</v>
      </c>
      <c r="E1" t="s">
        <v>66</v>
      </c>
      <c r="F1" t="s">
        <v>67</v>
      </c>
      <c r="G1" t="s">
        <v>2</v>
      </c>
      <c r="H1" t="s">
        <v>122</v>
      </c>
      <c r="I1" t="s">
        <v>123</v>
      </c>
      <c r="J1" t="s">
        <v>124</v>
      </c>
      <c r="K1" t="s">
        <v>125</v>
      </c>
      <c r="L1" t="s">
        <v>126</v>
      </c>
      <c r="M1" t="s">
        <v>127</v>
      </c>
      <c r="N1" t="s">
        <v>128</v>
      </c>
      <c r="O1" t="s">
        <v>129</v>
      </c>
      <c r="P1" t="s">
        <v>130</v>
      </c>
      <c r="Q1" t="s">
        <v>131</v>
      </c>
      <c r="R1" t="s">
        <v>132</v>
      </c>
      <c r="S1" t="s">
        <v>133</v>
      </c>
      <c r="T1" t="s">
        <v>134</v>
      </c>
      <c r="U1" t="s">
        <v>135</v>
      </c>
      <c r="V1" t="s">
        <v>136</v>
      </c>
      <c r="W1" t="s">
        <v>137</v>
      </c>
      <c r="X1" t="s">
        <v>138</v>
      </c>
      <c r="Y1" t="s">
        <v>139</v>
      </c>
      <c r="Z1" t="s">
        <v>140</v>
      </c>
      <c r="AA1" t="s">
        <v>141</v>
      </c>
      <c r="AB1" t="s">
        <v>142</v>
      </c>
      <c r="AC1" t="s">
        <v>143</v>
      </c>
      <c r="AD1" t="s">
        <v>144</v>
      </c>
      <c r="AE1" t="s">
        <v>145</v>
      </c>
      <c r="AF1" t="s">
        <v>146</v>
      </c>
      <c r="AG1" t="s">
        <v>147</v>
      </c>
      <c r="AH1" t="s">
        <v>148</v>
      </c>
      <c r="AI1" t="s">
        <v>149</v>
      </c>
      <c r="AJ1" t="s">
        <v>150</v>
      </c>
      <c r="AK1" s="158" t="s">
        <v>151</v>
      </c>
      <c r="AL1" t="s">
        <v>152</v>
      </c>
      <c r="AM1" t="s">
        <v>153</v>
      </c>
    </row>
    <row r="2" spans="1:39" x14ac:dyDescent="0.2">
      <c r="A2" t="s">
        <v>154</v>
      </c>
      <c r="G2" t="s">
        <v>72</v>
      </c>
      <c r="H2" t="s">
        <v>63</v>
      </c>
      <c r="J2" t="s">
        <v>155</v>
      </c>
      <c r="L2" t="s">
        <v>156</v>
      </c>
      <c r="M2" t="s">
        <v>38</v>
      </c>
    </row>
    <row r="3" spans="1:39" x14ac:dyDescent="0.2">
      <c r="D3" s="166"/>
      <c r="E3" s="167"/>
      <c r="F3" s="167"/>
      <c r="G3" s="167"/>
      <c r="I3" s="161"/>
    </row>
    <row r="4" spans="1:39" x14ac:dyDescent="0.2">
      <c r="A4" t="s">
        <v>232</v>
      </c>
      <c r="B4" t="s">
        <v>242</v>
      </c>
      <c r="C4">
        <v>1</v>
      </c>
      <c r="D4" s="187" t="s">
        <v>233</v>
      </c>
      <c r="E4" s="160" t="s">
        <v>68</v>
      </c>
      <c r="F4" s="160" t="s">
        <v>69</v>
      </c>
      <c r="G4" s="160" t="s">
        <v>72</v>
      </c>
      <c r="H4" t="s">
        <v>53</v>
      </c>
      <c r="I4" s="161">
        <v>42663</v>
      </c>
      <c r="J4" t="s">
        <v>167</v>
      </c>
      <c r="K4">
        <v>167</v>
      </c>
      <c r="L4" t="s">
        <v>216</v>
      </c>
      <c r="M4" t="s">
        <v>162</v>
      </c>
      <c r="N4" t="s">
        <v>163</v>
      </c>
      <c r="O4">
        <v>2</v>
      </c>
      <c r="P4" t="s">
        <v>163</v>
      </c>
      <c r="Q4">
        <v>2</v>
      </c>
      <c r="R4" t="s">
        <v>171</v>
      </c>
      <c r="S4">
        <v>0.6</v>
      </c>
      <c r="T4" t="s">
        <v>182</v>
      </c>
      <c r="U4">
        <v>4</v>
      </c>
      <c r="V4" t="s">
        <v>234</v>
      </c>
      <c r="W4">
        <v>0.4</v>
      </c>
      <c r="AF4" t="s">
        <v>188</v>
      </c>
      <c r="AG4" t="s">
        <v>165</v>
      </c>
      <c r="AH4">
        <v>5</v>
      </c>
      <c r="AI4">
        <v>4</v>
      </c>
      <c r="AJ4">
        <v>4</v>
      </c>
      <c r="AL4">
        <v>2</v>
      </c>
      <c r="AM4" t="s">
        <v>215</v>
      </c>
    </row>
    <row r="5" spans="1:39" x14ac:dyDescent="0.2">
      <c r="A5" t="s">
        <v>232</v>
      </c>
      <c r="B5" t="s">
        <v>242</v>
      </c>
      <c r="C5">
        <v>2</v>
      </c>
      <c r="D5" s="188" t="s">
        <v>233</v>
      </c>
      <c r="E5" s="160" t="s">
        <v>68</v>
      </c>
      <c r="F5" s="160" t="s">
        <v>69</v>
      </c>
      <c r="G5" s="160" t="s">
        <v>77</v>
      </c>
      <c r="H5" t="s">
        <v>31</v>
      </c>
      <c r="I5" s="161">
        <v>42977</v>
      </c>
      <c r="J5" t="s">
        <v>155</v>
      </c>
      <c r="K5">
        <v>3.2</v>
      </c>
      <c r="L5" t="s">
        <v>168</v>
      </c>
      <c r="M5" t="s">
        <v>181</v>
      </c>
      <c r="AF5" t="s">
        <v>188</v>
      </c>
      <c r="AG5" t="s">
        <v>188</v>
      </c>
      <c r="AH5">
        <v>0</v>
      </c>
      <c r="AI5">
        <v>0</v>
      </c>
      <c r="AJ5">
        <v>0</v>
      </c>
      <c r="AL5">
        <v>0</v>
      </c>
      <c r="AM5" t="s">
        <v>215</v>
      </c>
    </row>
    <row r="6" spans="1:39" x14ac:dyDescent="0.2">
      <c r="A6" t="s">
        <v>232</v>
      </c>
      <c r="B6" t="s">
        <v>242</v>
      </c>
      <c r="C6">
        <v>3</v>
      </c>
      <c r="D6" s="188" t="s">
        <v>233</v>
      </c>
      <c r="E6" s="160" t="s">
        <v>68</v>
      </c>
      <c r="F6" s="160" t="s">
        <v>69</v>
      </c>
      <c r="G6" s="160" t="s">
        <v>72</v>
      </c>
      <c r="H6" t="s">
        <v>53</v>
      </c>
      <c r="I6" s="161">
        <v>43393</v>
      </c>
      <c r="J6" t="s">
        <v>167</v>
      </c>
      <c r="K6">
        <v>167</v>
      </c>
      <c r="L6" t="s">
        <v>216</v>
      </c>
      <c r="M6" t="s">
        <v>162</v>
      </c>
      <c r="N6" t="s">
        <v>163</v>
      </c>
      <c r="O6">
        <v>2</v>
      </c>
      <c r="P6" t="s">
        <v>163</v>
      </c>
      <c r="Q6">
        <v>2</v>
      </c>
      <c r="R6" t="s">
        <v>171</v>
      </c>
      <c r="S6">
        <v>0.6</v>
      </c>
      <c r="T6" t="s">
        <v>182</v>
      </c>
      <c r="U6">
        <v>4</v>
      </c>
      <c r="V6" t="s">
        <v>234</v>
      </c>
      <c r="W6">
        <v>0.4</v>
      </c>
      <c r="AF6" t="s">
        <v>188</v>
      </c>
      <c r="AG6" t="s">
        <v>165</v>
      </c>
      <c r="AH6">
        <v>5</v>
      </c>
      <c r="AI6">
        <v>4</v>
      </c>
      <c r="AJ6">
        <v>4</v>
      </c>
      <c r="AL6">
        <v>2</v>
      </c>
      <c r="AM6" t="s">
        <v>215</v>
      </c>
    </row>
    <row r="7" spans="1:39" x14ac:dyDescent="0.2">
      <c r="A7" t="s">
        <v>232</v>
      </c>
      <c r="B7" t="s">
        <v>242</v>
      </c>
      <c r="C7">
        <v>4</v>
      </c>
      <c r="D7" s="188" t="s">
        <v>233</v>
      </c>
      <c r="E7" s="160" t="s">
        <v>68</v>
      </c>
      <c r="F7" s="160" t="s">
        <v>69</v>
      </c>
      <c r="G7" s="160" t="s">
        <v>72</v>
      </c>
      <c r="H7" t="s">
        <v>53</v>
      </c>
      <c r="I7" s="161">
        <v>43758</v>
      </c>
      <c r="J7" t="s">
        <v>167</v>
      </c>
      <c r="K7">
        <v>167</v>
      </c>
      <c r="L7" t="s">
        <v>216</v>
      </c>
      <c r="M7" t="s">
        <v>162</v>
      </c>
      <c r="N7" t="s">
        <v>163</v>
      </c>
      <c r="O7">
        <v>2</v>
      </c>
      <c r="P7" t="s">
        <v>163</v>
      </c>
      <c r="Q7">
        <v>2</v>
      </c>
      <c r="R7" t="s">
        <v>171</v>
      </c>
      <c r="S7">
        <v>0.6</v>
      </c>
      <c r="T7" t="s">
        <v>182</v>
      </c>
      <c r="U7">
        <v>4</v>
      </c>
      <c r="V7" t="s">
        <v>234</v>
      </c>
      <c r="W7">
        <v>0.4</v>
      </c>
      <c r="AF7" t="s">
        <v>188</v>
      </c>
      <c r="AG7" t="s">
        <v>165</v>
      </c>
      <c r="AH7">
        <v>5</v>
      </c>
      <c r="AI7">
        <v>4</v>
      </c>
      <c r="AJ7">
        <v>4</v>
      </c>
      <c r="AL7">
        <v>2</v>
      </c>
      <c r="AM7" t="s">
        <v>215</v>
      </c>
    </row>
    <row r="8" spans="1:39" x14ac:dyDescent="0.2">
      <c r="A8" t="s">
        <v>232</v>
      </c>
      <c r="B8" t="s">
        <v>242</v>
      </c>
      <c r="C8">
        <v>5</v>
      </c>
      <c r="D8" s="188" t="s">
        <v>233</v>
      </c>
      <c r="E8" s="160" t="s">
        <v>68</v>
      </c>
      <c r="F8" s="160" t="s">
        <v>69</v>
      </c>
      <c r="G8" s="160" t="s">
        <v>77</v>
      </c>
      <c r="H8" t="s">
        <v>31</v>
      </c>
      <c r="I8" s="161">
        <v>44073</v>
      </c>
      <c r="J8" t="s">
        <v>155</v>
      </c>
      <c r="K8">
        <v>3.2</v>
      </c>
      <c r="L8" t="s">
        <v>168</v>
      </c>
      <c r="M8" t="s">
        <v>181</v>
      </c>
      <c r="AF8" t="s">
        <v>188</v>
      </c>
      <c r="AG8" t="s">
        <v>188</v>
      </c>
      <c r="AH8">
        <v>0</v>
      </c>
      <c r="AI8">
        <v>0</v>
      </c>
      <c r="AJ8">
        <v>0</v>
      </c>
      <c r="AL8">
        <v>0</v>
      </c>
      <c r="AM8" t="s">
        <v>215</v>
      </c>
    </row>
    <row r="9" spans="1:39" x14ac:dyDescent="0.2">
      <c r="A9" t="s">
        <v>232</v>
      </c>
      <c r="B9" t="s">
        <v>242</v>
      </c>
      <c r="C9">
        <v>6</v>
      </c>
      <c r="D9" s="188" t="s">
        <v>233</v>
      </c>
      <c r="E9" s="160" t="s">
        <v>68</v>
      </c>
      <c r="F9" s="160" t="s">
        <v>69</v>
      </c>
      <c r="G9" s="160" t="s">
        <v>72</v>
      </c>
      <c r="H9" t="s">
        <v>53</v>
      </c>
      <c r="I9" s="161">
        <v>44489</v>
      </c>
      <c r="J9" t="s">
        <v>167</v>
      </c>
      <c r="K9">
        <v>167</v>
      </c>
      <c r="L9" t="s">
        <v>216</v>
      </c>
      <c r="M9" t="s">
        <v>162</v>
      </c>
      <c r="N9" t="s">
        <v>163</v>
      </c>
      <c r="O9">
        <v>2</v>
      </c>
      <c r="P9" t="s">
        <v>163</v>
      </c>
      <c r="Q9">
        <v>2</v>
      </c>
      <c r="R9" t="s">
        <v>171</v>
      </c>
      <c r="S9">
        <v>0.6</v>
      </c>
      <c r="T9" t="s">
        <v>182</v>
      </c>
      <c r="U9">
        <v>4</v>
      </c>
      <c r="V9" t="s">
        <v>234</v>
      </c>
      <c r="W9">
        <v>0.4</v>
      </c>
      <c r="AF9" t="s">
        <v>188</v>
      </c>
      <c r="AG9" t="s">
        <v>165</v>
      </c>
      <c r="AH9">
        <v>5</v>
      </c>
      <c r="AI9">
        <v>4</v>
      </c>
      <c r="AJ9">
        <v>4</v>
      </c>
      <c r="AL9">
        <v>2</v>
      </c>
      <c r="AM9" t="s">
        <v>215</v>
      </c>
    </row>
    <row r="10" spans="1:39" x14ac:dyDescent="0.2">
      <c r="D10" s="166"/>
    </row>
    <row r="11" spans="1:39" x14ac:dyDescent="0.2">
      <c r="A11" t="s">
        <v>232</v>
      </c>
      <c r="B11" t="s">
        <v>177</v>
      </c>
      <c r="C11">
        <v>1</v>
      </c>
      <c r="D11" s="187" t="s">
        <v>233</v>
      </c>
      <c r="E11" s="181" t="s">
        <v>79</v>
      </c>
      <c r="F11" s="181" t="s">
        <v>69</v>
      </c>
      <c r="G11" s="181" t="s">
        <v>72</v>
      </c>
      <c r="H11" t="s">
        <v>63</v>
      </c>
      <c r="I11" s="161">
        <v>42640</v>
      </c>
      <c r="J11" t="s">
        <v>155</v>
      </c>
      <c r="K11">
        <v>200</v>
      </c>
      <c r="L11" t="s">
        <v>161</v>
      </c>
      <c r="M11" t="s">
        <v>162</v>
      </c>
      <c r="N11" t="s">
        <v>163</v>
      </c>
      <c r="O11">
        <v>3</v>
      </c>
      <c r="P11" t="s">
        <v>171</v>
      </c>
      <c r="Q11">
        <v>0.6</v>
      </c>
      <c r="R11" s="162" t="s">
        <v>234</v>
      </c>
      <c r="S11" s="162">
        <v>0.4</v>
      </c>
      <c r="AF11" t="s">
        <v>165</v>
      </c>
      <c r="AH11">
        <v>1</v>
      </c>
      <c r="AI11">
        <v>3</v>
      </c>
      <c r="AJ11">
        <v>3</v>
      </c>
      <c r="AL11">
        <v>1</v>
      </c>
      <c r="AM11" t="s">
        <v>235</v>
      </c>
    </row>
    <row r="12" spans="1:39" x14ac:dyDescent="0.2">
      <c r="A12" t="s">
        <v>232</v>
      </c>
      <c r="B12" t="s">
        <v>177</v>
      </c>
      <c r="C12">
        <v>2</v>
      </c>
      <c r="D12" s="188" t="s">
        <v>233</v>
      </c>
      <c r="E12" s="181" t="s">
        <v>79</v>
      </c>
      <c r="F12" s="181" t="s">
        <v>69</v>
      </c>
      <c r="G12" s="181" t="s">
        <v>81</v>
      </c>
      <c r="H12" t="s">
        <v>63</v>
      </c>
      <c r="I12" s="161">
        <v>43005</v>
      </c>
      <c r="J12" t="s">
        <v>155</v>
      </c>
      <c r="K12">
        <v>110</v>
      </c>
      <c r="L12" t="s">
        <v>161</v>
      </c>
      <c r="M12" t="s">
        <v>162</v>
      </c>
      <c r="N12" t="s">
        <v>163</v>
      </c>
      <c r="O12">
        <v>3</v>
      </c>
      <c r="P12" t="s">
        <v>171</v>
      </c>
      <c r="Q12">
        <v>0.4</v>
      </c>
      <c r="R12" s="162"/>
      <c r="AF12" t="s">
        <v>165</v>
      </c>
      <c r="AH12" s="162">
        <v>0.4</v>
      </c>
      <c r="AI12" s="162">
        <v>3</v>
      </c>
      <c r="AJ12" s="162">
        <v>2</v>
      </c>
      <c r="AL12">
        <v>1</v>
      </c>
      <c r="AM12" t="s">
        <v>235</v>
      </c>
    </row>
    <row r="13" spans="1:39" x14ac:dyDescent="0.2">
      <c r="A13" t="s">
        <v>232</v>
      </c>
      <c r="B13" t="s">
        <v>177</v>
      </c>
      <c r="C13">
        <v>3</v>
      </c>
      <c r="D13" s="188" t="s">
        <v>233</v>
      </c>
      <c r="E13" s="181" t="s">
        <v>79</v>
      </c>
      <c r="F13" s="181" t="s">
        <v>69</v>
      </c>
      <c r="G13" s="181" t="s">
        <v>77</v>
      </c>
      <c r="H13" t="s">
        <v>31</v>
      </c>
      <c r="I13" s="161">
        <v>43342</v>
      </c>
      <c r="J13" t="s">
        <v>155</v>
      </c>
      <c r="K13">
        <v>3.2</v>
      </c>
      <c r="L13" t="s">
        <v>168</v>
      </c>
      <c r="M13" t="s">
        <v>181</v>
      </c>
      <c r="N13" t="s">
        <v>236</v>
      </c>
      <c r="O13">
        <v>1</v>
      </c>
      <c r="P13" t="s">
        <v>193</v>
      </c>
      <c r="Q13">
        <v>1</v>
      </c>
      <c r="AF13" t="s">
        <v>188</v>
      </c>
      <c r="AH13">
        <v>2</v>
      </c>
      <c r="AI13">
        <v>0</v>
      </c>
      <c r="AJ13">
        <v>2</v>
      </c>
      <c r="AL13">
        <v>0</v>
      </c>
      <c r="AM13" t="s">
        <v>235</v>
      </c>
    </row>
    <row r="14" spans="1:39" x14ac:dyDescent="0.2">
      <c r="A14" t="s">
        <v>232</v>
      </c>
      <c r="B14" t="s">
        <v>177</v>
      </c>
      <c r="C14">
        <v>4</v>
      </c>
      <c r="D14" s="188" t="s">
        <v>233</v>
      </c>
      <c r="E14" s="181" t="s">
        <v>79</v>
      </c>
      <c r="F14" s="181" t="s">
        <v>69</v>
      </c>
      <c r="G14" s="181" t="s">
        <v>72</v>
      </c>
      <c r="H14" t="s">
        <v>63</v>
      </c>
      <c r="I14" s="161">
        <v>43735</v>
      </c>
      <c r="J14" t="s">
        <v>155</v>
      </c>
      <c r="K14">
        <v>200</v>
      </c>
      <c r="L14" t="s">
        <v>161</v>
      </c>
      <c r="M14" t="s">
        <v>162</v>
      </c>
      <c r="N14" t="s">
        <v>163</v>
      </c>
      <c r="O14">
        <v>3</v>
      </c>
      <c r="P14" t="s">
        <v>182</v>
      </c>
      <c r="Q14">
        <v>4</v>
      </c>
      <c r="R14" s="162" t="s">
        <v>234</v>
      </c>
      <c r="S14" s="162">
        <v>0.4</v>
      </c>
      <c r="AF14" t="s">
        <v>165</v>
      </c>
      <c r="AH14">
        <v>4.4000000000000004</v>
      </c>
      <c r="AI14">
        <v>3</v>
      </c>
      <c r="AJ14">
        <v>3</v>
      </c>
      <c r="AL14">
        <v>1</v>
      </c>
      <c r="AM14" t="s">
        <v>235</v>
      </c>
    </row>
    <row r="15" spans="1:39" x14ac:dyDescent="0.2">
      <c r="A15" t="s">
        <v>232</v>
      </c>
      <c r="B15" t="s">
        <v>177</v>
      </c>
      <c r="C15">
        <v>5</v>
      </c>
      <c r="D15" s="188" t="s">
        <v>233</v>
      </c>
      <c r="E15" s="181" t="s">
        <v>79</v>
      </c>
      <c r="F15" s="181" t="s">
        <v>69</v>
      </c>
      <c r="G15" s="181" t="s">
        <v>71</v>
      </c>
      <c r="H15" t="s">
        <v>32</v>
      </c>
      <c r="I15" s="161">
        <v>44267</v>
      </c>
      <c r="J15" t="s">
        <v>167</v>
      </c>
      <c r="K15">
        <v>300</v>
      </c>
      <c r="L15" t="s">
        <v>161</v>
      </c>
      <c r="M15" t="s">
        <v>162</v>
      </c>
      <c r="N15" t="s">
        <v>163</v>
      </c>
      <c r="O15">
        <v>3</v>
      </c>
      <c r="P15" t="s">
        <v>163</v>
      </c>
      <c r="Q15">
        <v>3</v>
      </c>
      <c r="R15" t="s">
        <v>170</v>
      </c>
      <c r="S15">
        <v>4</v>
      </c>
      <c r="T15" s="162"/>
      <c r="AF15" t="s">
        <v>165</v>
      </c>
      <c r="AH15" s="162">
        <v>4</v>
      </c>
      <c r="AI15" s="162">
        <v>6</v>
      </c>
      <c r="AJ15" s="162">
        <v>3</v>
      </c>
      <c r="AL15">
        <v>2</v>
      </c>
      <c r="AM15" t="s">
        <v>235</v>
      </c>
    </row>
    <row r="16" spans="1:39" x14ac:dyDescent="0.2">
      <c r="D16" s="166"/>
    </row>
    <row r="17" spans="1:39" x14ac:dyDescent="0.2">
      <c r="A17" t="s">
        <v>232</v>
      </c>
      <c r="B17" t="s">
        <v>237</v>
      </c>
      <c r="C17">
        <v>1</v>
      </c>
      <c r="D17" s="187" t="s">
        <v>233</v>
      </c>
      <c r="E17" s="181" t="s">
        <v>79</v>
      </c>
      <c r="F17" s="181" t="s">
        <v>74</v>
      </c>
      <c r="G17" s="181" t="s">
        <v>72</v>
      </c>
      <c r="H17" t="s">
        <v>63</v>
      </c>
      <c r="I17" s="161">
        <v>42640</v>
      </c>
      <c r="J17" t="s">
        <v>155</v>
      </c>
      <c r="K17">
        <v>200</v>
      </c>
      <c r="L17" t="s">
        <v>161</v>
      </c>
      <c r="M17" t="s">
        <v>162</v>
      </c>
      <c r="N17" t="s">
        <v>163</v>
      </c>
      <c r="O17">
        <v>3</v>
      </c>
      <c r="P17" t="s">
        <v>171</v>
      </c>
      <c r="Q17">
        <v>0.6</v>
      </c>
      <c r="R17" s="162" t="s">
        <v>234</v>
      </c>
      <c r="S17" s="162">
        <v>0.4</v>
      </c>
      <c r="AF17" t="s">
        <v>165</v>
      </c>
      <c r="AH17">
        <v>1</v>
      </c>
      <c r="AI17">
        <v>3</v>
      </c>
      <c r="AJ17">
        <v>3</v>
      </c>
      <c r="AL17">
        <v>1</v>
      </c>
      <c r="AM17" t="s">
        <v>238</v>
      </c>
    </row>
    <row r="18" spans="1:39" x14ac:dyDescent="0.2">
      <c r="A18" t="s">
        <v>232</v>
      </c>
      <c r="B18" t="s">
        <v>237</v>
      </c>
      <c r="C18">
        <v>2</v>
      </c>
      <c r="D18" s="188" t="s">
        <v>233</v>
      </c>
      <c r="E18" s="181" t="s">
        <v>79</v>
      </c>
      <c r="F18" s="181" t="s">
        <v>74</v>
      </c>
      <c r="G18" s="181" t="s">
        <v>81</v>
      </c>
      <c r="H18" t="s">
        <v>63</v>
      </c>
      <c r="I18" s="161">
        <v>43005</v>
      </c>
      <c r="J18" t="s">
        <v>155</v>
      </c>
      <c r="K18">
        <v>110</v>
      </c>
      <c r="L18" t="s">
        <v>161</v>
      </c>
      <c r="M18" t="s">
        <v>162</v>
      </c>
      <c r="N18" t="s">
        <v>163</v>
      </c>
      <c r="O18">
        <v>3</v>
      </c>
      <c r="P18" t="s">
        <v>171</v>
      </c>
      <c r="Q18">
        <v>0.4</v>
      </c>
      <c r="R18" s="162"/>
      <c r="AF18" t="s">
        <v>165</v>
      </c>
      <c r="AH18" s="162">
        <v>0.4</v>
      </c>
      <c r="AI18" s="162">
        <v>3</v>
      </c>
      <c r="AJ18" s="162">
        <v>2</v>
      </c>
      <c r="AL18">
        <v>1</v>
      </c>
      <c r="AM18" t="s">
        <v>238</v>
      </c>
    </row>
    <row r="19" spans="1:39" x14ac:dyDescent="0.2">
      <c r="A19" t="s">
        <v>232</v>
      </c>
      <c r="B19" t="s">
        <v>237</v>
      </c>
      <c r="C19">
        <v>3</v>
      </c>
      <c r="D19" s="188" t="s">
        <v>233</v>
      </c>
      <c r="E19" s="181" t="s">
        <v>79</v>
      </c>
      <c r="F19" s="181" t="s">
        <v>74</v>
      </c>
      <c r="G19" s="181" t="s">
        <v>77</v>
      </c>
      <c r="H19" t="s">
        <v>31</v>
      </c>
      <c r="I19" s="161">
        <v>43342</v>
      </c>
      <c r="J19" t="s">
        <v>155</v>
      </c>
      <c r="K19">
        <v>3.2</v>
      </c>
      <c r="L19" t="s">
        <v>168</v>
      </c>
      <c r="M19" t="s">
        <v>181</v>
      </c>
      <c r="N19" t="s">
        <v>236</v>
      </c>
      <c r="O19">
        <v>1</v>
      </c>
      <c r="P19" t="s">
        <v>193</v>
      </c>
      <c r="Q19">
        <v>1</v>
      </c>
      <c r="AF19" t="s">
        <v>188</v>
      </c>
      <c r="AH19">
        <v>2</v>
      </c>
      <c r="AI19">
        <v>0</v>
      </c>
      <c r="AJ19">
        <v>2</v>
      </c>
      <c r="AL19">
        <v>0</v>
      </c>
      <c r="AM19" t="s">
        <v>238</v>
      </c>
    </row>
    <row r="20" spans="1:39" x14ac:dyDescent="0.2">
      <c r="A20" t="s">
        <v>232</v>
      </c>
      <c r="B20" t="s">
        <v>237</v>
      </c>
      <c r="C20">
        <v>4</v>
      </c>
      <c r="D20" s="188" t="s">
        <v>233</v>
      </c>
      <c r="E20" s="181" t="s">
        <v>79</v>
      </c>
      <c r="F20" s="181" t="s">
        <v>74</v>
      </c>
      <c r="G20" s="181" t="s">
        <v>72</v>
      </c>
      <c r="H20" t="s">
        <v>63</v>
      </c>
      <c r="I20" s="161">
        <v>43735</v>
      </c>
      <c r="J20" t="s">
        <v>155</v>
      </c>
      <c r="K20">
        <v>200</v>
      </c>
      <c r="L20" t="s">
        <v>161</v>
      </c>
      <c r="M20" t="s">
        <v>162</v>
      </c>
      <c r="N20" t="s">
        <v>163</v>
      </c>
      <c r="O20">
        <v>3</v>
      </c>
      <c r="P20" t="s">
        <v>182</v>
      </c>
      <c r="Q20">
        <v>4</v>
      </c>
      <c r="R20" s="162" t="s">
        <v>234</v>
      </c>
      <c r="S20" s="162">
        <v>0.4</v>
      </c>
      <c r="AF20" t="s">
        <v>165</v>
      </c>
      <c r="AH20">
        <v>4.4000000000000004</v>
      </c>
      <c r="AI20">
        <v>3</v>
      </c>
      <c r="AJ20">
        <v>3</v>
      </c>
      <c r="AL20">
        <v>1</v>
      </c>
      <c r="AM20" t="s">
        <v>238</v>
      </c>
    </row>
    <row r="21" spans="1:39" x14ac:dyDescent="0.2">
      <c r="A21" t="s">
        <v>232</v>
      </c>
      <c r="B21" t="s">
        <v>237</v>
      </c>
      <c r="C21">
        <v>5</v>
      </c>
      <c r="D21" s="188" t="s">
        <v>233</v>
      </c>
      <c r="E21" s="181" t="s">
        <v>79</v>
      </c>
      <c r="F21" s="181" t="s">
        <v>74</v>
      </c>
      <c r="G21" s="181" t="s">
        <v>87</v>
      </c>
      <c r="H21" t="s">
        <v>32</v>
      </c>
      <c r="I21" s="161">
        <v>44267</v>
      </c>
      <c r="J21" t="s">
        <v>167</v>
      </c>
      <c r="K21">
        <v>300</v>
      </c>
      <c r="L21" t="s">
        <v>161</v>
      </c>
      <c r="M21" t="s">
        <v>162</v>
      </c>
      <c r="N21" t="s">
        <v>163</v>
      </c>
      <c r="O21">
        <v>3</v>
      </c>
      <c r="P21" t="s">
        <v>163</v>
      </c>
      <c r="Q21">
        <v>3</v>
      </c>
      <c r="R21" t="s">
        <v>170</v>
      </c>
      <c r="S21">
        <v>4</v>
      </c>
      <c r="T21" t="s">
        <v>239</v>
      </c>
      <c r="U21">
        <v>0.3</v>
      </c>
      <c r="AF21" t="s">
        <v>165</v>
      </c>
      <c r="AH21">
        <v>4</v>
      </c>
      <c r="AI21">
        <v>6.3</v>
      </c>
      <c r="AJ21">
        <v>4</v>
      </c>
      <c r="AL21">
        <v>2</v>
      </c>
      <c r="AM21" t="s">
        <v>238</v>
      </c>
    </row>
    <row r="22" spans="1:39" x14ac:dyDescent="0.2">
      <c r="D22" s="163"/>
    </row>
    <row r="23" spans="1:39" x14ac:dyDescent="0.2">
      <c r="A23" t="s">
        <v>232</v>
      </c>
      <c r="B23" t="s">
        <v>189</v>
      </c>
      <c r="C23">
        <v>1</v>
      </c>
      <c r="D23" s="188" t="s">
        <v>233</v>
      </c>
      <c r="E23" s="165" t="s">
        <v>75</v>
      </c>
      <c r="F23" s="165" t="s">
        <v>69</v>
      </c>
      <c r="G23" s="165" t="s">
        <v>72</v>
      </c>
      <c r="H23" t="s">
        <v>63</v>
      </c>
      <c r="I23" s="161">
        <v>42640</v>
      </c>
      <c r="J23" t="s">
        <v>155</v>
      </c>
      <c r="K23">
        <v>200</v>
      </c>
      <c r="L23" t="s">
        <v>161</v>
      </c>
      <c r="M23" t="s">
        <v>162</v>
      </c>
      <c r="N23" t="s">
        <v>163</v>
      </c>
      <c r="O23">
        <v>3</v>
      </c>
      <c r="P23" t="s">
        <v>171</v>
      </c>
      <c r="Q23">
        <v>0.6</v>
      </c>
      <c r="R23" s="162" t="s">
        <v>234</v>
      </c>
      <c r="S23" s="162">
        <v>0.4</v>
      </c>
      <c r="AF23" t="s">
        <v>165</v>
      </c>
      <c r="AH23">
        <v>1</v>
      </c>
      <c r="AI23">
        <v>3</v>
      </c>
      <c r="AJ23">
        <v>3</v>
      </c>
      <c r="AL23">
        <v>1</v>
      </c>
      <c r="AM23" t="s">
        <v>190</v>
      </c>
    </row>
    <row r="24" spans="1:39" x14ac:dyDescent="0.2">
      <c r="A24" t="s">
        <v>232</v>
      </c>
      <c r="B24" t="s">
        <v>189</v>
      </c>
      <c r="C24">
        <v>2</v>
      </c>
      <c r="D24" s="188" t="s">
        <v>233</v>
      </c>
      <c r="E24" s="165" t="s">
        <v>75</v>
      </c>
      <c r="F24" s="165" t="s">
        <v>69</v>
      </c>
      <c r="G24" s="165" t="s">
        <v>81</v>
      </c>
      <c r="H24" t="s">
        <v>63</v>
      </c>
      <c r="I24" s="161">
        <v>43005</v>
      </c>
      <c r="J24" t="s">
        <v>155</v>
      </c>
      <c r="K24">
        <v>110</v>
      </c>
      <c r="L24" t="s">
        <v>161</v>
      </c>
      <c r="M24" t="s">
        <v>162</v>
      </c>
      <c r="N24" t="s">
        <v>163</v>
      </c>
      <c r="O24">
        <v>3</v>
      </c>
      <c r="P24" t="s">
        <v>171</v>
      </c>
      <c r="Q24">
        <v>0.4</v>
      </c>
      <c r="R24" s="162"/>
      <c r="AF24" t="s">
        <v>165</v>
      </c>
      <c r="AH24" s="162">
        <v>0.4</v>
      </c>
      <c r="AI24" s="162">
        <v>3</v>
      </c>
      <c r="AJ24" s="162">
        <v>2</v>
      </c>
      <c r="AL24">
        <v>1</v>
      </c>
      <c r="AM24" t="s">
        <v>190</v>
      </c>
    </row>
    <row r="25" spans="1:39" x14ac:dyDescent="0.2">
      <c r="A25" t="s">
        <v>232</v>
      </c>
      <c r="B25" t="s">
        <v>189</v>
      </c>
      <c r="C25">
        <v>3</v>
      </c>
      <c r="D25" s="188" t="s">
        <v>233</v>
      </c>
      <c r="E25" s="165" t="s">
        <v>75</v>
      </c>
      <c r="F25" s="165" t="s">
        <v>69</v>
      </c>
      <c r="G25" s="165" t="s">
        <v>77</v>
      </c>
      <c r="H25" t="s">
        <v>31</v>
      </c>
      <c r="I25" s="161">
        <v>43342</v>
      </c>
      <c r="J25" t="s">
        <v>155</v>
      </c>
      <c r="K25">
        <v>3.2</v>
      </c>
      <c r="L25" t="s">
        <v>168</v>
      </c>
      <c r="M25" t="s">
        <v>181</v>
      </c>
      <c r="N25" t="s">
        <v>236</v>
      </c>
      <c r="O25">
        <v>1</v>
      </c>
      <c r="P25" t="s">
        <v>193</v>
      </c>
      <c r="Q25">
        <v>1</v>
      </c>
      <c r="AF25" t="s">
        <v>188</v>
      </c>
      <c r="AH25">
        <v>2</v>
      </c>
      <c r="AI25">
        <v>0</v>
      </c>
      <c r="AJ25">
        <v>2</v>
      </c>
      <c r="AL25">
        <v>0</v>
      </c>
      <c r="AM25" t="s">
        <v>190</v>
      </c>
    </row>
    <row r="26" spans="1:39" x14ac:dyDescent="0.2">
      <c r="A26" t="s">
        <v>232</v>
      </c>
      <c r="B26" t="s">
        <v>189</v>
      </c>
      <c r="C26">
        <v>4</v>
      </c>
      <c r="D26" s="188" t="s">
        <v>233</v>
      </c>
      <c r="E26" s="165" t="s">
        <v>75</v>
      </c>
      <c r="F26" s="165" t="s">
        <v>69</v>
      </c>
      <c r="G26" s="165" t="s">
        <v>72</v>
      </c>
      <c r="H26" t="s">
        <v>63</v>
      </c>
      <c r="I26" s="161">
        <v>43735</v>
      </c>
      <c r="J26" t="s">
        <v>155</v>
      </c>
      <c r="K26">
        <v>200</v>
      </c>
      <c r="L26" t="s">
        <v>161</v>
      </c>
      <c r="M26" t="s">
        <v>162</v>
      </c>
      <c r="N26" t="s">
        <v>163</v>
      </c>
      <c r="O26">
        <v>3</v>
      </c>
      <c r="P26" t="s">
        <v>182</v>
      </c>
      <c r="Q26">
        <v>4</v>
      </c>
      <c r="R26" s="162" t="s">
        <v>234</v>
      </c>
      <c r="S26" s="162">
        <v>0.4</v>
      </c>
      <c r="AF26" t="s">
        <v>165</v>
      </c>
      <c r="AH26">
        <v>4.4000000000000004</v>
      </c>
      <c r="AI26">
        <v>3</v>
      </c>
      <c r="AJ26">
        <v>3</v>
      </c>
      <c r="AL26">
        <v>1</v>
      </c>
      <c r="AM26" t="s">
        <v>190</v>
      </c>
    </row>
    <row r="27" spans="1:39" x14ac:dyDescent="0.2">
      <c r="A27" t="s">
        <v>232</v>
      </c>
      <c r="B27" t="s">
        <v>189</v>
      </c>
      <c r="C27">
        <v>5</v>
      </c>
      <c r="D27" s="188" t="s">
        <v>233</v>
      </c>
      <c r="E27" s="165" t="s">
        <v>75</v>
      </c>
      <c r="F27" s="165" t="s">
        <v>69</v>
      </c>
      <c r="G27" s="165" t="s">
        <v>71</v>
      </c>
      <c r="H27" t="s">
        <v>32</v>
      </c>
      <c r="I27" s="161">
        <v>44267</v>
      </c>
      <c r="J27" t="s">
        <v>167</v>
      </c>
      <c r="K27">
        <v>300</v>
      </c>
      <c r="L27" t="s">
        <v>161</v>
      </c>
      <c r="M27" t="s">
        <v>162</v>
      </c>
      <c r="N27" t="s">
        <v>163</v>
      </c>
      <c r="O27">
        <v>3</v>
      </c>
      <c r="P27" t="s">
        <v>163</v>
      </c>
      <c r="Q27">
        <v>3</v>
      </c>
      <c r="R27" t="s">
        <v>170</v>
      </c>
      <c r="S27">
        <v>4</v>
      </c>
      <c r="T27" s="162"/>
      <c r="AF27" t="s">
        <v>165</v>
      </c>
      <c r="AH27" s="162">
        <v>4</v>
      </c>
      <c r="AI27" s="162">
        <v>6</v>
      </c>
      <c r="AJ27" s="162">
        <v>3</v>
      </c>
      <c r="AL27">
        <v>2</v>
      </c>
      <c r="AM27" t="s">
        <v>190</v>
      </c>
    </row>
    <row r="28" spans="1:39" x14ac:dyDescent="0.2">
      <c r="D28" s="163"/>
    </row>
    <row r="29" spans="1:39" x14ac:dyDescent="0.2">
      <c r="A29" t="s">
        <v>232</v>
      </c>
      <c r="B29" t="s">
        <v>240</v>
      </c>
      <c r="C29">
        <v>1</v>
      </c>
      <c r="D29" s="188" t="s">
        <v>233</v>
      </c>
      <c r="E29" s="165" t="s">
        <v>75</v>
      </c>
      <c r="F29" s="165" t="s">
        <v>74</v>
      </c>
      <c r="G29" s="165" t="s">
        <v>72</v>
      </c>
      <c r="H29" t="s">
        <v>63</v>
      </c>
      <c r="I29" s="161">
        <v>42640</v>
      </c>
      <c r="J29" t="s">
        <v>155</v>
      </c>
      <c r="K29">
        <v>200</v>
      </c>
      <c r="L29" t="s">
        <v>161</v>
      </c>
      <c r="M29" t="s">
        <v>162</v>
      </c>
      <c r="N29" t="s">
        <v>163</v>
      </c>
      <c r="O29">
        <v>3</v>
      </c>
      <c r="P29" t="s">
        <v>171</v>
      </c>
      <c r="Q29">
        <v>0.6</v>
      </c>
      <c r="R29" s="162" t="s">
        <v>234</v>
      </c>
      <c r="S29" s="162">
        <v>0.4</v>
      </c>
      <c r="AF29" t="s">
        <v>165</v>
      </c>
      <c r="AH29">
        <v>1</v>
      </c>
      <c r="AI29">
        <v>3</v>
      </c>
      <c r="AJ29">
        <v>3</v>
      </c>
      <c r="AL29">
        <v>1</v>
      </c>
      <c r="AM29" t="s">
        <v>241</v>
      </c>
    </row>
    <row r="30" spans="1:39" x14ac:dyDescent="0.2">
      <c r="A30" t="s">
        <v>232</v>
      </c>
      <c r="B30" t="s">
        <v>240</v>
      </c>
      <c r="C30">
        <v>2</v>
      </c>
      <c r="D30" s="188" t="s">
        <v>233</v>
      </c>
      <c r="E30" s="165" t="s">
        <v>75</v>
      </c>
      <c r="F30" s="165" t="s">
        <v>74</v>
      </c>
      <c r="G30" s="165" t="s">
        <v>81</v>
      </c>
      <c r="H30" t="s">
        <v>63</v>
      </c>
      <c r="I30" s="161">
        <v>43005</v>
      </c>
      <c r="J30" t="s">
        <v>155</v>
      </c>
      <c r="K30">
        <v>110</v>
      </c>
      <c r="L30" t="s">
        <v>161</v>
      </c>
      <c r="M30" t="s">
        <v>162</v>
      </c>
      <c r="N30" t="s">
        <v>163</v>
      </c>
      <c r="O30">
        <v>3</v>
      </c>
      <c r="P30" t="s">
        <v>171</v>
      </c>
      <c r="Q30">
        <v>0.4</v>
      </c>
      <c r="R30" s="162"/>
      <c r="AF30" t="s">
        <v>165</v>
      </c>
      <c r="AH30" s="162">
        <v>0.4</v>
      </c>
      <c r="AI30" s="162">
        <v>3</v>
      </c>
      <c r="AJ30" s="162">
        <v>2</v>
      </c>
      <c r="AL30">
        <v>1</v>
      </c>
      <c r="AM30" t="s">
        <v>241</v>
      </c>
    </row>
    <row r="31" spans="1:39" x14ac:dyDescent="0.2">
      <c r="A31" t="s">
        <v>232</v>
      </c>
      <c r="B31" t="s">
        <v>240</v>
      </c>
      <c r="C31">
        <v>3</v>
      </c>
      <c r="D31" s="188" t="s">
        <v>233</v>
      </c>
      <c r="E31" s="165" t="s">
        <v>75</v>
      </c>
      <c r="F31" s="165" t="s">
        <v>74</v>
      </c>
      <c r="G31" s="165" t="s">
        <v>77</v>
      </c>
      <c r="H31" t="s">
        <v>31</v>
      </c>
      <c r="I31" s="161">
        <v>43342</v>
      </c>
      <c r="J31" t="s">
        <v>155</v>
      </c>
      <c r="K31">
        <v>3.2</v>
      </c>
      <c r="L31" t="s">
        <v>168</v>
      </c>
      <c r="M31" t="s">
        <v>181</v>
      </c>
      <c r="N31" t="s">
        <v>236</v>
      </c>
      <c r="O31">
        <v>1</v>
      </c>
      <c r="P31" t="s">
        <v>193</v>
      </c>
      <c r="Q31">
        <v>1</v>
      </c>
      <c r="AF31" t="s">
        <v>188</v>
      </c>
      <c r="AH31">
        <v>2</v>
      </c>
      <c r="AI31">
        <v>0</v>
      </c>
      <c r="AJ31">
        <v>2</v>
      </c>
      <c r="AL31">
        <v>0</v>
      </c>
      <c r="AM31" t="s">
        <v>241</v>
      </c>
    </row>
    <row r="32" spans="1:39" x14ac:dyDescent="0.2">
      <c r="A32" t="s">
        <v>232</v>
      </c>
      <c r="B32" t="s">
        <v>240</v>
      </c>
      <c r="C32">
        <v>4</v>
      </c>
      <c r="D32" s="188" t="s">
        <v>233</v>
      </c>
      <c r="E32" s="165" t="s">
        <v>75</v>
      </c>
      <c r="F32" s="165" t="s">
        <v>74</v>
      </c>
      <c r="G32" s="165" t="s">
        <v>72</v>
      </c>
      <c r="H32" t="s">
        <v>63</v>
      </c>
      <c r="I32" s="161">
        <v>43735</v>
      </c>
      <c r="J32" t="s">
        <v>155</v>
      </c>
      <c r="K32">
        <v>200</v>
      </c>
      <c r="L32" t="s">
        <v>161</v>
      </c>
      <c r="M32" t="s">
        <v>162</v>
      </c>
      <c r="N32" t="s">
        <v>163</v>
      </c>
      <c r="O32">
        <v>3</v>
      </c>
      <c r="P32" t="s">
        <v>182</v>
      </c>
      <c r="Q32">
        <v>4</v>
      </c>
      <c r="R32" s="162" t="s">
        <v>234</v>
      </c>
      <c r="S32" s="162">
        <v>0.4</v>
      </c>
      <c r="AF32" t="s">
        <v>165</v>
      </c>
      <c r="AH32">
        <v>4.4000000000000004</v>
      </c>
      <c r="AI32">
        <v>3</v>
      </c>
      <c r="AJ32">
        <v>3</v>
      </c>
      <c r="AL32">
        <v>1</v>
      </c>
      <c r="AM32" t="s">
        <v>241</v>
      </c>
    </row>
    <row r="33" spans="1:39" x14ac:dyDescent="0.2">
      <c r="A33" t="s">
        <v>232</v>
      </c>
      <c r="B33" t="s">
        <v>240</v>
      </c>
      <c r="C33">
        <v>5</v>
      </c>
      <c r="D33" s="188" t="s">
        <v>233</v>
      </c>
      <c r="E33" s="165" t="s">
        <v>75</v>
      </c>
      <c r="F33" s="165" t="s">
        <v>74</v>
      </c>
      <c r="G33" s="165" t="s">
        <v>87</v>
      </c>
      <c r="H33" t="s">
        <v>32</v>
      </c>
      <c r="I33" s="161">
        <v>44267</v>
      </c>
      <c r="J33" t="s">
        <v>167</v>
      </c>
      <c r="K33">
        <v>300</v>
      </c>
      <c r="L33" t="s">
        <v>161</v>
      </c>
      <c r="M33" t="s">
        <v>162</v>
      </c>
      <c r="N33" t="s">
        <v>163</v>
      </c>
      <c r="O33">
        <v>3</v>
      </c>
      <c r="P33" t="s">
        <v>163</v>
      </c>
      <c r="Q33">
        <v>3</v>
      </c>
      <c r="R33" t="s">
        <v>170</v>
      </c>
      <c r="S33">
        <v>4</v>
      </c>
      <c r="T33" t="s">
        <v>239</v>
      </c>
      <c r="U33">
        <v>0.3</v>
      </c>
      <c r="AF33" t="s">
        <v>165</v>
      </c>
      <c r="AH33">
        <v>4</v>
      </c>
      <c r="AI33">
        <v>6.3</v>
      </c>
      <c r="AJ33">
        <v>4</v>
      </c>
      <c r="AL33">
        <v>2</v>
      </c>
      <c r="AM33" t="s">
        <v>241</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1A6FE1-158E-4095-BD62-4E6CDF86C9C7}">
  <dimension ref="A1:B15"/>
  <sheetViews>
    <sheetView workbookViewId="0">
      <selection activeCell="F6" sqref="F6"/>
    </sheetView>
  </sheetViews>
  <sheetFormatPr baseColWidth="10" defaultColWidth="8.83203125" defaultRowHeight="15" x14ac:dyDescent="0.2"/>
  <cols>
    <col min="2" max="2" width="30.5" customWidth="1"/>
  </cols>
  <sheetData>
    <row r="1" spans="1:2" ht="22" x14ac:dyDescent="0.25">
      <c r="A1" s="253" t="s">
        <v>326</v>
      </c>
    </row>
    <row r="2" spans="1:2" x14ac:dyDescent="0.2">
      <c r="A2" s="255" t="s">
        <v>328</v>
      </c>
      <c r="B2" s="254" t="s">
        <v>327</v>
      </c>
    </row>
    <row r="3" spans="1:2" ht="24" x14ac:dyDescent="0.2">
      <c r="A3" s="248">
        <v>150</v>
      </c>
      <c r="B3" s="249" t="s">
        <v>321</v>
      </c>
    </row>
    <row r="4" spans="1:2" ht="24" x14ac:dyDescent="0.2">
      <c r="A4" s="250">
        <v>0.05</v>
      </c>
      <c r="B4" s="249" t="s">
        <v>322</v>
      </c>
    </row>
    <row r="5" spans="1:2" ht="24" x14ac:dyDescent="0.2">
      <c r="A5" s="251">
        <v>260</v>
      </c>
      <c r="B5" s="256" t="s">
        <v>323</v>
      </c>
    </row>
    <row r="6" spans="1:2" ht="24" x14ac:dyDescent="0.2">
      <c r="A6" s="252" t="s">
        <v>324</v>
      </c>
      <c r="B6" s="249" t="s">
        <v>325</v>
      </c>
    </row>
    <row r="8" spans="1:2" x14ac:dyDescent="0.2">
      <c r="A8" t="s">
        <v>329</v>
      </c>
    </row>
    <row r="9" spans="1:2" x14ac:dyDescent="0.2">
      <c r="A9" t="s">
        <v>330</v>
      </c>
    </row>
    <row r="10" spans="1:2" x14ac:dyDescent="0.2">
      <c r="A10" t="s">
        <v>331</v>
      </c>
    </row>
    <row r="11" spans="1:2" x14ac:dyDescent="0.2">
      <c r="A11" t="s">
        <v>332</v>
      </c>
    </row>
    <row r="12" spans="1:2" x14ac:dyDescent="0.2">
      <c r="A12" t="s">
        <v>333</v>
      </c>
    </row>
    <row r="13" spans="1:2" x14ac:dyDescent="0.2">
      <c r="A13" t="s">
        <v>334</v>
      </c>
    </row>
    <row r="14" spans="1:2" x14ac:dyDescent="0.2">
      <c r="A14" t="s">
        <v>335</v>
      </c>
    </row>
    <row r="15" spans="1:2" x14ac:dyDescent="0.2">
      <c r="A15" t="s">
        <v>336</v>
      </c>
    </row>
  </sheetData>
  <hyperlinks>
    <hyperlink ref="B2" r:id="rId1" xr:uid="{0827B31E-D7EB-481E-93A2-D94D2BCA17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11</vt:i4>
      </vt:variant>
      <vt:variant>
        <vt:lpstr>Named Ranges</vt:lpstr>
      </vt:variant>
      <vt:variant>
        <vt:i4>1</vt:i4>
      </vt:variant>
    </vt:vector>
  </HeadingPairs>
  <TitlesOfParts>
    <vt:vector size="12" baseType="lpstr">
      <vt:lpstr>Metadata</vt:lpstr>
      <vt:lpstr>lists</vt:lpstr>
      <vt:lpstr>FF rotations vertical overview</vt:lpstr>
      <vt:lpstr>all rotns horizontal overview</vt:lpstr>
      <vt:lpstr>high density, high resistance</vt:lpstr>
      <vt:lpstr>H-D, H-R</vt:lpstr>
      <vt:lpstr>low density, high resistance</vt:lpstr>
      <vt:lpstr>L-D, H-R</vt:lpstr>
      <vt:lpstr>low density, low resistance</vt:lpstr>
      <vt:lpstr>L-D, L-R</vt:lpstr>
      <vt:lpstr>wheat facts</vt:lpstr>
      <vt:lpstr>highDhighRAi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 Varah</dc:creator>
  <cp:lastModifiedBy>Microsoft Office User</cp:lastModifiedBy>
  <dcterms:created xsi:type="dcterms:W3CDTF">2019-01-17T08:16:17Z</dcterms:created>
  <dcterms:modified xsi:type="dcterms:W3CDTF">2021-07-19T15:48:05Z</dcterms:modified>
</cp:coreProperties>
</file>