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110" documentId="8_{A1693D57-0131-4A25-8F07-2D84C8F4D491}" xr6:coauthVersionLast="47" xr6:coauthVersionMax="47" xr10:uidLastSave="{EF4BFD4C-AD57-49D0-946E-6E367BBC50AB}"/>
  <bookViews>
    <workbookView xWindow="-120" yWindow="-120" windowWidth="29040" windowHeight="15720" activeTab="7" xr2:uid="{00000000-000D-0000-FFFF-FFFF00000000}"/>
  </bookViews>
  <sheets>
    <sheet name="0. Tuto" sheetId="14" r:id="rId1"/>
    <sheet name="1. Rapport visite de site" sheetId="13" r:id="rId2"/>
    <sheet name="2. Caractéristiques du projet" sheetId="1" r:id="rId3"/>
    <sheet name="3. Détails AgriPV" sheetId="5" state="hidden" r:id="rId4"/>
    <sheet name="Standards UNITe" sheetId="6" state="hidden" r:id="rId5"/>
    <sheet name="Dimensions postes et pieux" sheetId="3" state="hidden" r:id="rId6"/>
    <sheet name="Batteries de stockage" sheetId="4" state="hidden" r:id="rId7"/>
    <sheet name="4.a Revue ESQ" sheetId="10" r:id="rId8"/>
    <sheet name="4.b Revue APS" sheetId="8" r:id="rId9"/>
    <sheet name="4.c Revue APD" sheetId="9" r:id="rId10"/>
    <sheet name="5. Passation Dev-Constru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7" i="1" l="1"/>
  <c r="C29" i="1" l="1"/>
  <c r="C19" i="1"/>
  <c r="C139" i="1"/>
  <c r="C109" i="1"/>
  <c r="C108" i="1"/>
  <c r="C103" i="1"/>
  <c r="C99" i="1"/>
  <c r="C96" i="1"/>
  <c r="C93" i="1"/>
  <c r="C90" i="1"/>
  <c r="C87" i="1"/>
  <c r="C84" i="1"/>
  <c r="C80" i="1"/>
  <c r="C79" i="1"/>
  <c r="C60" i="1"/>
  <c r="C59" i="1"/>
  <c r="C57" i="1"/>
  <c r="C56" i="1"/>
  <c r="C68" i="1" s="1"/>
  <c r="C53" i="1"/>
  <c r="C69" i="1" s="1"/>
  <c r="C52" i="1"/>
  <c r="C50" i="1"/>
  <c r="C49" i="1"/>
  <c r="C47" i="1"/>
  <c r="C46" i="1"/>
  <c r="C39" i="1"/>
  <c r="C36" i="1" a="1"/>
  <c r="C36" i="1" s="1"/>
  <c r="C34" i="1"/>
  <c r="C37" i="1" s="1"/>
  <c r="C38" i="1" s="1"/>
  <c r="C30" i="1"/>
  <c r="C154" i="1" s="1"/>
  <c r="C155" i="1" s="1"/>
  <c r="C18" i="1"/>
  <c r="C17" i="1"/>
  <c r="B154" i="1"/>
  <c r="B155" i="1"/>
  <c r="B49" i="1"/>
  <c r="B29" i="1"/>
  <c r="B19" i="1"/>
  <c r="B139" i="1"/>
  <c r="F56" i="3"/>
  <c r="M20" i="10" l="1"/>
  <c r="I10" i="10"/>
  <c r="F10" i="10"/>
  <c r="C3" i="10"/>
  <c r="M24" i="9"/>
  <c r="I10" i="9"/>
  <c r="F10" i="9"/>
  <c r="C3" i="9"/>
  <c r="M20" i="8" l="1"/>
  <c r="I10" i="8"/>
  <c r="F10" i="8"/>
  <c r="C3" i="8"/>
  <c r="I55" i="3"/>
  <c r="B18" i="1"/>
  <c r="B17" i="1"/>
  <c r="F4" i="5" s="1"/>
  <c r="B108" i="1"/>
  <c r="B79" i="1"/>
  <c r="B60" i="1"/>
  <c r="B59" i="1"/>
  <c r="B57" i="1"/>
  <c r="B56" i="1"/>
  <c r="B53" i="1"/>
  <c r="B52" i="1"/>
  <c r="B50" i="1"/>
  <c r="B47" i="1"/>
  <c r="B46" i="1"/>
  <c r="B30" i="1"/>
  <c r="E4" i="5" l="1"/>
  <c r="G4" i="5"/>
  <c r="H4" i="5"/>
  <c r="D4" i="5"/>
  <c r="B109" i="1"/>
  <c r="B34" i="1"/>
  <c r="B36" i="1" a="1"/>
  <c r="B36" i="1" s="1"/>
  <c r="B80" i="1" l="1"/>
  <c r="B93" i="1"/>
  <c r="B96" i="1"/>
  <c r="B99" i="1"/>
  <c r="E9" i="5" l="1"/>
  <c r="F9" i="5"/>
  <c r="G9" i="5"/>
  <c r="H9" i="5"/>
  <c r="D9" i="5"/>
  <c r="E10" i="5"/>
  <c r="F10" i="5"/>
  <c r="G10" i="5"/>
  <c r="H10" i="5"/>
  <c r="D10" i="5"/>
  <c r="D18" i="5" l="1"/>
  <c r="D17" i="5"/>
  <c r="D20" i="5"/>
  <c r="D15" i="5"/>
  <c r="H8" i="5"/>
  <c r="G8" i="5"/>
  <c r="F8" i="5"/>
  <c r="E8" i="5"/>
  <c r="H26" i="5"/>
  <c r="G26" i="5"/>
  <c r="F26" i="5"/>
  <c r="E26" i="5"/>
  <c r="D26" i="5"/>
  <c r="D24" i="5" l="1"/>
  <c r="D25" i="5" s="1"/>
  <c r="B69" i="1" l="1"/>
  <c r="B68" i="1"/>
  <c r="B103" i="1"/>
  <c r="B84" i="1"/>
  <c r="B87" i="1" l="1"/>
  <c r="B90" i="1" l="1"/>
  <c r="B37" i="1" l="1"/>
  <c r="B38" i="1" s="1"/>
  <c r="B39" i="1"/>
  <c r="C10" i="9" s="1"/>
  <c r="C10" i="10" l="1"/>
  <c r="K19" i="9"/>
  <c r="M20" i="9" s="1"/>
  <c r="C10" i="8"/>
  <c r="L10" i="10" l="1"/>
  <c r="L10" i="9"/>
  <c r="L1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tc={9160846A-ADD1-413F-9A20-F3D20818DDF7}</author>
    <author>tc={3D14B299-C5B6-40F4-B6A3-7AC30EAC184E}</author>
  </authors>
  <commentList>
    <comment ref="F2" authorId="0" shapeId="0" xr:uid="{9160846A-ADD1-413F-9A20-F3D20818DDF7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[La mention a été supprimée] sur cette logique de rapport, merci de le continuer agrémenter. Merci d’avance. </t>
      </text>
    </comment>
    <comment ref="K132" authorId="1" shapeId="0" xr:uid="{3D14B299-C5B6-40F4-B6A3-7AC30EAC184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[La mention a été supprimée] dimension res incendie 60 et 120m3 ? 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tc={FCED8561-97A0-4031-9535-4D4E474F0371}</author>
    <author>tc={79412B8B-79FC-48E1-B4E6-C442E8D2230F}</author>
    <author>tc={863B20B6-87B7-44CE-B579-F2D4E8E95006}</author>
  </authors>
  <commentList>
    <comment ref="A30" authorId="0" shapeId="0" xr:uid="{FCED8561-97A0-4031-9535-4D4E474F03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Voir la feuille «Dimensions postes et pieux»</t>
      </text>
    </comment>
    <comment ref="A36" authorId="1" shapeId="0" xr:uid="{79412B8B-79FC-48E1-B4E6-C442E8D223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Global Cover Ratio = rampant / pitch
Indicateur communément utilisé dans le domaine du PV pour évaluer la part de surface sensible par rapport à la surface occupée par les panneaux
/!\ Valeur différente du taux de couverture au sens du décret agriPV /!\</t>
      </text>
    </comment>
    <comment ref="A166" authorId="2" shapeId="0" xr:uid="{863B20B6-87B7-44CE-B579-F2D4E8E950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Renseigner le PR et non pas le PR bifacial (plus faible pcq dénominateur plus grand)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tc={55237743-A92A-4115-83BB-965A3D8D925A}</author>
    <author>tc={15ED2B75-D32D-4C47-AB1E-FA9C64C6E6B6}</author>
  </authors>
  <commentList>
    <comment ref="C9" authorId="0" shapeId="0" xr:uid="{55237743-A92A-4115-83BB-965A3D8D92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Sol fixe = 0.007m² / pieu
Pieu foré béton sol fixe= 0.04m² / pieu
Ombrières = 0.09m² / pieu
Pieu foré béton Ombrières= 0.15m² / pieu</t>
      </text>
    </comment>
    <comment ref="C10" authorId="1" shapeId="0" xr:uid="{15ED2B75-D32D-4C47-AB1E-FA9C64C6E6B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Sol fixe = 0.2m² / pieu
Ombrières = 0.45m² / pieu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tc={527C8BE7-D870-466E-9FA2-545670FB26F7}</author>
    <author>tc={A734083D-5AE9-49EF-A18C-D797F4AF171B}</author>
    <author>tc={9444B770-D7BE-48B9-B7CF-452D76FF528E}</author>
    <author>tc={42505B35-0AA4-4089-B94A-A71E23443950}</author>
    <author>tc={4D7CFCA3-82A1-454C-9CCD-5AD10335E54B}</author>
    <author>tc={2ED5283D-728D-4AF1-ACD9-2C1A9CB8D581}</author>
    <author>tc={377B48AB-49FD-4FC1-8C05-CCFC62B7561C}</author>
  </authors>
  <commentList>
    <comment ref="E9" authorId="0" shapeId="0" xr:uid="{527C8BE7-D870-466E-9FA2-545670FB26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Respect taux de couverture 40%</t>
      </text>
    </comment>
    <comment ref="F9" authorId="1" shapeId="0" xr:uid="{A734083D-5AE9-49EF-A18C-D797F4AF17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Respect taux de couverture 40%</t>
      </text>
    </comment>
    <comment ref="G9" authorId="2" shapeId="0" xr:uid="{9444B770-D7BE-48B9-B7CF-452D76FF528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Projet doit être inférieur à 9,5 MWc afin d’être en dessous des 40 000 m² --&gt; Dispense d’EIE </t>
      </text>
    </comment>
    <comment ref="K9" authorId="3" shapeId="0" xr:uid="{42505B35-0AA4-4089-B94A-A71E2344395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Pitch (7,5m)
</t>
      </text>
    </comment>
    <comment ref="L9" authorId="4" shapeId="0" xr:uid="{4D7CFCA3-82A1-454C-9CCD-5AD10335E54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Pitch (13m)</t>
      </text>
    </comment>
    <comment ref="E10" authorId="5" shapeId="0" xr:uid="{2ED5283D-728D-4AF1-ACD9-2C1A9CB8D58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Charte FNO</t>
      </text>
    </comment>
    <comment ref="E11" authorId="6" shapeId="0" xr:uid="{377B48AB-49FD-4FC1-8C05-CCFC62B756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Charte FNO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<sst xmlns="http://schemas.openxmlformats.org/spreadsheetml/2006/main" count="874" uniqueCount="497">
  <si>
    <t xml:space="preserve">Phase </t>
  </si>
  <si>
    <t>Date (jj/mm/aaaa)</t>
  </si>
  <si>
    <t>Type d'activité</t>
  </si>
  <si>
    <t>Ovin</t>
  </si>
  <si>
    <t>Fixe</t>
  </si>
  <si>
    <t>Inclinaison (°)</t>
  </si>
  <si>
    <t>Azimut (°)</t>
  </si>
  <si>
    <t>Pitch (m)</t>
  </si>
  <si>
    <t>GCR (%)</t>
  </si>
  <si>
    <t>Taux de couverture (%)</t>
  </si>
  <si>
    <t>G12R</t>
  </si>
  <si>
    <t>Point bas (m)</t>
  </si>
  <si>
    <t>Point haut (m)</t>
  </si>
  <si>
    <t>Surface modules (m²)</t>
  </si>
  <si>
    <t>Surface module projetée au sol (m²)</t>
  </si>
  <si>
    <t>Puissance projet (MWc)</t>
  </si>
  <si>
    <t>Productible (h)</t>
  </si>
  <si>
    <t>Ratio perf (%)</t>
  </si>
  <si>
    <t>P50 (GWh/an)</t>
  </si>
  <si>
    <t>Format table</t>
  </si>
  <si>
    <t>Type de fondation</t>
  </si>
  <si>
    <t>Nb de mod/string</t>
  </si>
  <si>
    <t>Nb de mod/table</t>
  </si>
  <si>
    <t>Nb de mod en rampant</t>
  </si>
  <si>
    <t xml:space="preserve">Nb de mod en longueur </t>
  </si>
  <si>
    <t>Type d'onduleurs envisagés</t>
  </si>
  <si>
    <t>Nombre de PTR</t>
  </si>
  <si>
    <t>Nombre de PDL /PTR</t>
  </si>
  <si>
    <t>Surface bande à la terre (m²)</t>
  </si>
  <si>
    <t>Surface imperméabilisée (m²)</t>
  </si>
  <si>
    <t>Surface pieux (m²)</t>
  </si>
  <si>
    <t>Type de projet</t>
  </si>
  <si>
    <t>PV sol</t>
  </si>
  <si>
    <t>Ombrières</t>
  </si>
  <si>
    <t>Flottant</t>
  </si>
  <si>
    <t>Trackers</t>
  </si>
  <si>
    <t>Bovin</t>
  </si>
  <si>
    <t>Faisans</t>
  </si>
  <si>
    <t>Volailles</t>
  </si>
  <si>
    <t>Parking</t>
  </si>
  <si>
    <t>Orientation</t>
  </si>
  <si>
    <t>portrait</t>
  </si>
  <si>
    <t>paysage</t>
  </si>
  <si>
    <t>Types de tables (portrait = V, paysage = H)</t>
  </si>
  <si>
    <t>2V</t>
  </si>
  <si>
    <t>3V</t>
  </si>
  <si>
    <t>6V</t>
  </si>
  <si>
    <t>11V</t>
  </si>
  <si>
    <t>1V</t>
  </si>
  <si>
    <t>0,75 m</t>
  </si>
  <si>
    <t>Hauteur point bas</t>
  </si>
  <si>
    <t>N/A</t>
  </si>
  <si>
    <t>Hauteur point haut</t>
  </si>
  <si>
    <t>Poste de transformation - PTR</t>
  </si>
  <si>
    <t>-&gt; Onduleurs et transformateur dans le même poste</t>
  </si>
  <si>
    <t>Dimensions  (largeur x longueur x hauteur)</t>
  </si>
  <si>
    <t>10 x 3 x 3m</t>
  </si>
  <si>
    <t>Transformateur -  PT</t>
  </si>
  <si>
    <t>-&gt; Transformateur seul dans son poste</t>
  </si>
  <si>
    <t>6 x 3 x 3m</t>
  </si>
  <si>
    <t>Poste de livraison et de transformation - PDL/PTR</t>
  </si>
  <si>
    <t>-&gt;Transformateur et cellules d'arrivée Enedis dans le même poste</t>
  </si>
  <si>
    <t>12 x 3 x 3m</t>
  </si>
  <si>
    <t>Poste de livraison - PDL</t>
  </si>
  <si>
    <t>-&gt; Pas de transformateur dans le poste</t>
  </si>
  <si>
    <t>9 x 3 x 3m</t>
  </si>
  <si>
    <t>-&gt; Plus de limite de surface de plancher pour les DP</t>
  </si>
  <si>
    <t>Local de stockage matériel</t>
  </si>
  <si>
    <t>P&lt;=5MWc</t>
  </si>
  <si>
    <t>1 conteneur 20 pieds
6 x 3 x 3m</t>
  </si>
  <si>
    <t>P&gt;5MWc</t>
  </si>
  <si>
    <t>1 conteneur 40 pieds
12 x 3 x 3m</t>
  </si>
  <si>
    <t>P&gt;17MWc</t>
  </si>
  <si>
    <t>2 conteneurs 40 pieds
12 x 3 x 3m</t>
  </si>
  <si>
    <t>POUR TOUS LES PROJETS</t>
  </si>
  <si>
    <t>Conteneur 20 pieds (6x3x3m)</t>
  </si>
  <si>
    <t>PTR</t>
  </si>
  <si>
    <t>P&lt;=20MWc</t>
  </si>
  <si>
    <t>x4</t>
  </si>
  <si>
    <t>x2</t>
  </si>
  <si>
    <t>P&gt;20MWc</t>
  </si>
  <si>
    <t>x8</t>
  </si>
  <si>
    <t>Règles ICPE</t>
  </si>
  <si>
    <r>
      <t xml:space="preserve">Implantation à </t>
    </r>
    <r>
      <rPr>
        <b/>
        <sz val="11"/>
        <color theme="1"/>
        <rFont val="Calibri"/>
        <family val="2"/>
        <scheme val="minor"/>
      </rPr>
      <t>12m de la clôture</t>
    </r>
  </si>
  <si>
    <r>
      <t xml:space="preserve">Equipements espacés de </t>
    </r>
    <r>
      <rPr>
        <b/>
        <sz val="11"/>
        <color theme="1"/>
        <rFont val="Calibri"/>
        <family val="2"/>
        <scheme val="minor"/>
      </rPr>
      <t>7m les uns par rapport aux autres</t>
    </r>
  </si>
  <si>
    <t>PROJETS A ENJEUX</t>
  </si>
  <si>
    <t>1 conteneur 20 pieds et 1 PTR associé (capacité 5MWh)</t>
  </si>
  <si>
    <t>String</t>
  </si>
  <si>
    <t>Surface non-exploitable (%)</t>
  </si>
  <si>
    <t>Nombre de tables</t>
  </si>
  <si>
    <t>Inter-table (m)</t>
  </si>
  <si>
    <t>Données agriPV</t>
  </si>
  <si>
    <t>Logiciel</t>
  </si>
  <si>
    <t>Type de structure</t>
  </si>
  <si>
    <t>Structures PV</t>
  </si>
  <si>
    <t>Modules PV</t>
  </si>
  <si>
    <t xml:space="preserve">Format </t>
  </si>
  <si>
    <t>Puissance unitaire (Wc)</t>
  </si>
  <si>
    <t>Nombre installé</t>
  </si>
  <si>
    <t>Nombre de pieux</t>
  </si>
  <si>
    <t>Surface unitaire (m²)</t>
  </si>
  <si>
    <t>SYSTÈME PHOTOVOLTAÏQUE</t>
  </si>
  <si>
    <t>Surface clôturée (ha)</t>
  </si>
  <si>
    <t>Linéaire de clôture (m)</t>
  </si>
  <si>
    <t>Surface des PTR (m²)</t>
  </si>
  <si>
    <t>Surface des PDL/PTR (m²)</t>
  </si>
  <si>
    <t>Surface plateforme PTR (m²)</t>
  </si>
  <si>
    <t>Surface plateforme PDL/PTR (m²)</t>
  </si>
  <si>
    <t>Postes élec.</t>
  </si>
  <si>
    <t>Aire de charge (BESS)</t>
  </si>
  <si>
    <t>Nombre de conteneurs de batteries</t>
  </si>
  <si>
    <t>Surface des conteneurs (m²)</t>
  </si>
  <si>
    <t>Zone de remise (m²)</t>
  </si>
  <si>
    <t>Nombre de PTR associés</t>
  </si>
  <si>
    <t>Surface PTR associés</t>
  </si>
  <si>
    <t>Surface plateforme PTR associés (m²)</t>
  </si>
  <si>
    <t>Citerne de refroidissement (120m3)</t>
  </si>
  <si>
    <t>Nombre de locaux de stockage matériel</t>
  </si>
  <si>
    <t>Stockage matériel</t>
  </si>
  <si>
    <t>Citernes incendie</t>
  </si>
  <si>
    <t>Pistes de circulation</t>
  </si>
  <si>
    <t>Surface piste lourde externe (m²)</t>
  </si>
  <si>
    <t>Linéaire piste lourde externe (ml)</t>
  </si>
  <si>
    <t>Largeur piste lourde externe (m)</t>
  </si>
  <si>
    <t>Linéaire bande à la terre (ml)</t>
  </si>
  <si>
    <t>Largeur bande à la terre (m)</t>
  </si>
  <si>
    <t>Piste d'accès au site</t>
  </si>
  <si>
    <t>Surface piste d'accès (m²)</t>
  </si>
  <si>
    <t>Linéaire piste d'accès (ml)</t>
  </si>
  <si>
    <t>Largeur piste d'accès (m)</t>
  </si>
  <si>
    <t>Largeur des portails (m)</t>
  </si>
  <si>
    <t>Nombre de portails d'accès</t>
  </si>
  <si>
    <t>Nombre passage de fossé</t>
  </si>
  <si>
    <t>Surface impacté passage fossé (m²)</t>
  </si>
  <si>
    <t>POSTES ELEC. ET LOCAUX TECHNIQUES</t>
  </si>
  <si>
    <t>Surface locaux de stockage matériel (m²)</t>
  </si>
  <si>
    <t>TOTAL</t>
  </si>
  <si>
    <t>Surface piste enherbée (m²)</t>
  </si>
  <si>
    <t>Largeur piste enherbée (m)</t>
  </si>
  <si>
    <t>Linéaire piste enherbée (ml)</t>
  </si>
  <si>
    <t>Surface enjeux forts impactés (m²)</t>
  </si>
  <si>
    <t xml:space="preserve">Zones humides </t>
  </si>
  <si>
    <t>Surface ZH impactée (m²)</t>
  </si>
  <si>
    <t>Dont surface pieux (m²)</t>
  </si>
  <si>
    <t>Dont surface piste lourde (m²)</t>
  </si>
  <si>
    <t>Dont surface postes (m²)</t>
  </si>
  <si>
    <t>Dont surface projetée au sol modules (m²)</t>
  </si>
  <si>
    <t>PISTES ET DEFENSE INCENDIE</t>
  </si>
  <si>
    <t>AUTRES AMENAGEMENTES</t>
  </si>
  <si>
    <t>SURFACES IMPACTEES</t>
  </si>
  <si>
    <t>SIMULATION</t>
  </si>
  <si>
    <t>Distance à la berge min (m)</t>
  </si>
  <si>
    <t>Distance à la berge max (m)</t>
  </si>
  <si>
    <t>Aire de mise à l'eau SDIS (m²)</t>
  </si>
  <si>
    <t>Pieux battus</t>
  </si>
  <si>
    <t>Surface postes, stockage, batteries, citerne (m²)</t>
  </si>
  <si>
    <t>Surface plateformes, stockage, batteries, citerne (m²)</t>
  </si>
  <si>
    <t>Paysager</t>
  </si>
  <si>
    <t>Linéaire de haie supprimé (ml)</t>
  </si>
  <si>
    <t>Linéaire de haie à créer (ml)</t>
  </si>
  <si>
    <t xml:space="preserve">Parcelle 1 </t>
  </si>
  <si>
    <t xml:space="preserve">Parcelle 2 </t>
  </si>
  <si>
    <t xml:space="preserve">Parcelle 3 </t>
  </si>
  <si>
    <t xml:space="preserve">Parcelle 4 </t>
  </si>
  <si>
    <t>Parcelle 5</t>
  </si>
  <si>
    <t>Surface PV  (m²)</t>
  </si>
  <si>
    <t>Surface pistes lourdes (m²)</t>
  </si>
  <si>
    <t xml:space="preserve">Taux de couverture (%) </t>
  </si>
  <si>
    <t>Surface cloturé parcelle (ha)</t>
  </si>
  <si>
    <t>Parcelle agricole (m²)</t>
  </si>
  <si>
    <t>Surface pieux + 20cm (m²)</t>
  </si>
  <si>
    <t>Surface conteneurs batteries (m²)</t>
  </si>
  <si>
    <t>Surface local de stockage matériel (m²)</t>
  </si>
  <si>
    <t>Total surface non exploitable (ha)</t>
  </si>
  <si>
    <t>Total surface non exploitable (%)</t>
  </si>
  <si>
    <t>Autre</t>
  </si>
  <si>
    <t>Fondations</t>
  </si>
  <si>
    <t>Surface citerne incendie (m²)</t>
  </si>
  <si>
    <t>Surface zone de remise (m²)</t>
  </si>
  <si>
    <t>Surface citerne de refroidissement (m²)</t>
  </si>
  <si>
    <t>GENERALITES</t>
  </si>
  <si>
    <t>Nombre de PDL</t>
  </si>
  <si>
    <t>Surface des PDL (m²)</t>
  </si>
  <si>
    <t>Surface plateforme PDL (m²)</t>
  </si>
  <si>
    <t>DONNEES AGRIVOLTAÏSME</t>
  </si>
  <si>
    <t>Bac de rétention (120m3)</t>
  </si>
  <si>
    <r>
      <rPr>
        <b/>
        <u/>
        <sz val="11"/>
        <color theme="1"/>
        <rFont val="Calibri"/>
        <family val="2"/>
        <scheme val="minor"/>
      </rPr>
      <t>Calcul de la surface non exploitable pour agriPV culture</t>
    </r>
    <r>
      <rPr>
        <sz val="11"/>
        <color theme="1"/>
        <rFont val="Calibri"/>
        <family val="2"/>
        <scheme val="minor"/>
      </rPr>
      <t xml:space="preserve">
Contacter la Chambre d'Agriculture pour connaître la formule à appliquer (par rapport à quelle surface ? Quel retrait par rapport aux pieux ?)
C'est au chef de projet de mofifier la formule de calcul dans l'Excel.</t>
    </r>
  </si>
  <si>
    <t>Surface plateforme batteries (m²)</t>
  </si>
  <si>
    <t>Dimensions  (longueur x largeur x hauteur)</t>
  </si>
  <si>
    <t>Conteneurs</t>
  </si>
  <si>
    <t>Citerne de refroidissement</t>
  </si>
  <si>
    <t>11,7 x 9,3 x 1 m</t>
  </si>
  <si>
    <t>Bac de rétention</t>
  </si>
  <si>
    <t>17,5 x 3 x 2,3 m</t>
  </si>
  <si>
    <t>Zone de remise</t>
  </si>
  <si>
    <t>Citerne incendie</t>
  </si>
  <si>
    <t>Volume [m3]</t>
  </si>
  <si>
    <t>7,95 x 4,44 x 1,3 m</t>
  </si>
  <si>
    <t>8,1 x 7,4 x 1,5 m</t>
  </si>
  <si>
    <t>10,4 x 18,5 x 1,6 m</t>
  </si>
  <si>
    <t>Compter une aire d'aspiration de 32m² (8 x 4m)</t>
  </si>
  <si>
    <t>Base vie</t>
  </si>
  <si>
    <t>P &lt;= 10MWc</t>
  </si>
  <si>
    <t>P &gt; 10MWc</t>
  </si>
  <si>
    <t>Type</t>
  </si>
  <si>
    <t>Projet</t>
  </si>
  <si>
    <t>Faisans / Volaille / Parking</t>
  </si>
  <si>
    <t>+20cm</t>
  </si>
  <si>
    <t>Pieux Forage/Battus</t>
  </si>
  <si>
    <t>Longrine</t>
  </si>
  <si>
    <t>Surface (m²)</t>
  </si>
  <si>
    <t>Surface plateforme (m²)</t>
  </si>
  <si>
    <t>Surface conseillée (m²)</t>
  </si>
  <si>
    <t>Surface piste lourde interne (m²)</t>
  </si>
  <si>
    <t>Nombre de citerne 60m3</t>
  </si>
  <si>
    <t>Nombre de citerne 120m3</t>
  </si>
  <si>
    <t>Nombre de citerne 30m3</t>
  </si>
  <si>
    <t>Nombre de citerne 240m3</t>
  </si>
  <si>
    <t>Largeur piste lourde interne (m)</t>
  </si>
  <si>
    <t>Linéaire piste lourde interne (ml)</t>
  </si>
  <si>
    <t>Surface citerne</t>
  </si>
  <si>
    <t>Surface aire d'aspiration</t>
  </si>
  <si>
    <t>Surface à défricher (m²)</t>
  </si>
  <si>
    <t>Nombre d'arbres coupés</t>
  </si>
  <si>
    <t>Nombre d'arbres plantés</t>
  </si>
  <si>
    <t>Surface de haie (m²)</t>
  </si>
  <si>
    <t>1MWc</t>
  </si>
  <si>
    <t>Agri compatible</t>
  </si>
  <si>
    <t>Inclinaison</t>
  </si>
  <si>
    <t>Azimut</t>
  </si>
  <si>
    <t>90°</t>
  </si>
  <si>
    <t>7V</t>
  </si>
  <si>
    <t>Distance inter-table</t>
  </si>
  <si>
    <t xml:space="preserve">Setback </t>
  </si>
  <si>
    <t>15 m par rapport aux berges</t>
  </si>
  <si>
    <t>Format modules</t>
  </si>
  <si>
    <t>AgriPV élevage ou prairie</t>
  </si>
  <si>
    <t>AgriPV grande culture</t>
  </si>
  <si>
    <t>1H</t>
  </si>
  <si>
    <t>Surface piste lourde (m²)</t>
  </si>
  <si>
    <t>Surface piste enherbée interne (m²)</t>
  </si>
  <si>
    <t>Largeur piste enherbée interne (m)</t>
  </si>
  <si>
    <t>Linéaire piste enherbée interne (ml)</t>
  </si>
  <si>
    <t>Surface piste enherbée externe (m²)</t>
  </si>
  <si>
    <t>Largeur piste enherbée externe (m)</t>
  </si>
  <si>
    <t>Linéaire piste enherbée externe (ml)</t>
  </si>
  <si>
    <t>Nombre</t>
  </si>
  <si>
    <t>Supplément piste lourde (m²)</t>
  </si>
  <si>
    <t>Chantier</t>
  </si>
  <si>
    <t>Aire de stockage</t>
  </si>
  <si>
    <t>Impact ZH (temporaire) (m²)</t>
  </si>
  <si>
    <t>Impact enjeux biodiv (temporaire) (m²)</t>
  </si>
  <si>
    <t xml:space="preserve">Base vie </t>
  </si>
  <si>
    <t>Dont surface impactée par le chantier (m²)</t>
  </si>
  <si>
    <t>Aire de grutage (12mx15m)</t>
  </si>
  <si>
    <t>Aire de mise à l'eau (projet flottant)</t>
  </si>
  <si>
    <t>0°</t>
  </si>
  <si>
    <t>Nombre de modules</t>
  </si>
  <si>
    <t>Stockage modules</t>
  </si>
  <si>
    <t>Surface à prévoir (à 50m² près au supérieur)</t>
  </si>
  <si>
    <t>Chargé de projet - dév :</t>
  </si>
  <si>
    <t>Chargé de projet - étude :</t>
  </si>
  <si>
    <t>Design</t>
  </si>
  <si>
    <t>Productible PVSyst</t>
  </si>
  <si>
    <t>Performance Ratio (PR)</t>
  </si>
  <si>
    <t>Production (P50)</t>
  </si>
  <si>
    <t>Documents à disposition</t>
  </si>
  <si>
    <t>Topo Drone :</t>
  </si>
  <si>
    <t>DT :</t>
  </si>
  <si>
    <t>Plan de masse :</t>
  </si>
  <si>
    <t>Rés. Privés :</t>
  </si>
  <si>
    <t>Plan de coupe :</t>
  </si>
  <si>
    <t>Dép Ouvr GRD :</t>
  </si>
  <si>
    <t>PVSyst :</t>
  </si>
  <si>
    <t>Unifilaire :</t>
  </si>
  <si>
    <t>Module APD</t>
  </si>
  <si>
    <t>Dim (mm) :</t>
  </si>
  <si>
    <t>2382x1134x30</t>
  </si>
  <si>
    <t>Puissance :</t>
  </si>
  <si>
    <t>Techno :</t>
  </si>
  <si>
    <t>TopCon</t>
  </si>
  <si>
    <t>.pan :</t>
  </si>
  <si>
    <t>Date 1er Livraison :</t>
  </si>
  <si>
    <t>Q2 2028</t>
  </si>
  <si>
    <t>xxx</t>
  </si>
  <si>
    <t>Topo Géomètre :</t>
  </si>
  <si>
    <t>Ratio DC/AC</t>
  </si>
  <si>
    <t>/</t>
  </si>
  <si>
    <t>Topo IGN :</t>
  </si>
  <si>
    <r>
      <t>P</t>
    </r>
    <r>
      <rPr>
        <b/>
        <vertAlign val="subscript"/>
        <sz val="14"/>
        <color rgb="FF00B050"/>
        <rFont val="Calibri"/>
        <family val="2"/>
        <scheme val="minor"/>
      </rPr>
      <t>nom</t>
    </r>
  </si>
  <si>
    <r>
      <t>η</t>
    </r>
    <r>
      <rPr>
        <vertAlign val="subscript"/>
        <sz val="11"/>
        <color theme="1"/>
        <rFont val="Aptos Narrow"/>
        <family val="2"/>
      </rPr>
      <t>Design</t>
    </r>
    <r>
      <rPr>
        <sz val="11"/>
        <color theme="1"/>
        <rFont val="Aptos Narrow"/>
        <family val="2"/>
      </rPr>
      <t xml:space="preserve"> :</t>
    </r>
  </si>
  <si>
    <r>
      <t>P</t>
    </r>
    <r>
      <rPr>
        <vertAlign val="subscript"/>
        <sz val="11"/>
        <color theme="1"/>
        <rFont val="Calibri"/>
        <family val="2"/>
        <scheme val="minor"/>
      </rPr>
      <t>DC :</t>
    </r>
  </si>
  <si>
    <r>
      <t>P</t>
    </r>
    <r>
      <rPr>
        <vertAlign val="subscript"/>
        <sz val="11"/>
        <color theme="1"/>
        <rFont val="Calibri"/>
        <family val="2"/>
        <scheme val="minor"/>
      </rPr>
      <t>AC</t>
    </r>
    <r>
      <rPr>
        <sz val="11"/>
        <color theme="1"/>
        <rFont val="Calibri"/>
        <family val="2"/>
        <scheme val="minor"/>
      </rPr>
      <t xml:space="preserve"> :</t>
    </r>
  </si>
  <si>
    <t>Pinj VA (si bridage) :</t>
  </si>
  <si>
    <t>Rat. DC/AC :</t>
  </si>
  <si>
    <t>Benne</t>
  </si>
  <si>
    <t>Bennes déchets</t>
  </si>
  <si>
    <t>Nombre min</t>
  </si>
  <si>
    <t>Volume unitaire (m3)</t>
  </si>
  <si>
    <r>
      <t xml:space="preserve">Remarque </t>
    </r>
    <r>
      <rPr>
        <sz val="11"/>
        <color theme="1"/>
        <rFont val="Calibri"/>
        <family val="2"/>
        <scheme val="minor"/>
      </rPr>
      <t>:</t>
    </r>
  </si>
  <si>
    <t xml:space="preserve">RAPPORT DE VISITE DE TERRAIN : </t>
  </si>
  <si>
    <t>[NOM DU PROJET]</t>
  </si>
  <si>
    <t>Auteur</t>
  </si>
  <si>
    <r>
      <rPr>
        <b/>
        <sz val="11"/>
        <color theme="1"/>
        <rFont val="Calibri"/>
        <family val="2"/>
        <scheme val="minor"/>
      </rPr>
      <t xml:space="preserve">Notes : 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-  Toutes les photos sauf drônes seront prises via l'application MAP Caméra GPS
- Préparer le rapport en amont avant de se rendre sur site
- Prévoir du temps avec l'exploitants pour avoir plus de réponses possibles
- Tous les détails sont importants pour anticiper les sujets développment et constructions
- Se munir des applications et outils avant la visite
Ne pas oublier ses EPI</t>
    </r>
  </si>
  <si>
    <t xml:space="preserve"> Météo </t>
  </si>
  <si>
    <t>Outils :</t>
  </si>
  <si>
    <t>Date</t>
  </si>
  <si>
    <t xml:space="preserve">Metre a rubant 8 m </t>
  </si>
  <si>
    <t>Applications</t>
  </si>
  <si>
    <t>MAP Caméra GPS</t>
  </si>
  <si>
    <t>https://play.google.com/store/apps/details?id=com.gpsmapcamera.geotagginglocationonphoto&amp;hl=fr</t>
  </si>
  <si>
    <t>Odometre</t>
  </si>
  <si>
    <t>Outils</t>
  </si>
  <si>
    <t>Inclinomètre</t>
  </si>
  <si>
    <t>https://play.google.com/store/apps/details?id=net.androgames.clinometer&amp;hl=fr</t>
  </si>
  <si>
    <t xml:space="preserve">Inclinometre </t>
  </si>
  <si>
    <t>Mètre ruban 8 m</t>
  </si>
  <si>
    <t xml:space="preserve">Drone </t>
  </si>
  <si>
    <t>Mètre laser</t>
  </si>
  <si>
    <t>...</t>
  </si>
  <si>
    <t>Drône</t>
  </si>
  <si>
    <t>DJI ou autre</t>
  </si>
  <si>
    <t>Odomètre</t>
  </si>
  <si>
    <t>https://play.google.com/store/apps/details?id=com.freemium.android.apps.gps.odometer&amp;hl=fr</t>
  </si>
  <si>
    <t>CONTEXTE ET FONCIER</t>
  </si>
  <si>
    <t>Sujet</t>
  </si>
  <si>
    <t>Observations / Données</t>
  </si>
  <si>
    <t>Commentaires</t>
  </si>
  <si>
    <t>Méthode d'obtention &amp; Analyse</t>
  </si>
  <si>
    <t>Localisation &amp; GPS</t>
  </si>
  <si>
    <t>Relevé au centre de la parcelle (Smartphone).</t>
  </si>
  <si>
    <t>Identité Exploitant</t>
  </si>
  <si>
    <t>Entretien direct. Vérifier si le bail est en cours.</t>
  </si>
  <si>
    <t>Propriétaire = Exploitant ?</t>
  </si>
  <si>
    <t>Si NON, identifier les conflits d'usage potentiels.</t>
  </si>
  <si>
    <t>Historique &amp; Acquisition</t>
  </si>
  <si>
    <t>Questionner sur l'usage passé (ex: ancienne décharge ?).</t>
  </si>
  <si>
    <t>Exigences Propriétaire</t>
  </si>
  <si>
    <t>Noter les "lignes rouges" (ex: conservation d'un bois).</t>
  </si>
  <si>
    <t>SITUATION &amp; ACCÈS (LOGISTIQUE DE CHANTIER)</t>
  </si>
  <si>
    <t>Mesures / Constats</t>
  </si>
  <si>
    <t>Nombre d'accès (Existant/Prévu)</t>
  </si>
  <si>
    <r>
      <t xml:space="preserve">Compter les entrées existantes et identifier les futures.
</t>
    </r>
    <r>
      <rPr>
        <sz val="11"/>
        <rFont val="Calibri"/>
        <family val="2"/>
        <scheme val="minor"/>
      </rPr>
      <t xml:space="preserve">Est ce que l'état des accès est conforme ? </t>
    </r>
    <r>
      <rPr>
        <sz val="11"/>
        <color theme="9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Rajouter une carte avec les accès souhaités pour le projet</t>
    </r>
  </si>
  <si>
    <t xml:space="preserve">Photo accès existants </t>
  </si>
  <si>
    <t>photo 1</t>
  </si>
  <si>
    <t xml:space="preserve">photo 2 </t>
  </si>
  <si>
    <t>photo 3</t>
  </si>
  <si>
    <t>photo 4</t>
  </si>
  <si>
    <t>photo 5</t>
  </si>
  <si>
    <t>Rayons de braquage (m) et Largeur de voie (m)</t>
  </si>
  <si>
    <t>Vérifier si un convoi de 12m tourne sans empiéter.
Odomètre/ mètre laser : Mesurer le point le plus étroit. (Cible &gt; 4m).</t>
  </si>
  <si>
    <t>Photo de voie existante</t>
  </si>
  <si>
    <t>Portails et portes</t>
  </si>
  <si>
    <t xml:space="preserve">Si différents type de portillons ou portails, dimensions à communiquer
communiquer le nombre
</t>
  </si>
  <si>
    <t>Photo des portails et portillons</t>
  </si>
  <si>
    <t>Portance du sol</t>
  </si>
  <si>
    <t xml:space="preserve">Test au pied/tige : Évaluer si un 44 tonnes s'embourbe. Demander le type et les dimensions d'engins utilisés par l'exploitant. </t>
  </si>
  <si>
    <t xml:space="preserve">Photo des différents sols sur le site </t>
  </si>
  <si>
    <t>Servitudes / Tiers</t>
  </si>
  <si>
    <t>Chercher des boîtes aux lettres ou chemins communaux.</t>
  </si>
  <si>
    <t>Route(s) à proximité ouvertes au Public</t>
  </si>
  <si>
    <t xml:space="preserve">est ce que les routes qui mènent au site sont des routes publiques ou privées ? Utilser l'app GPS MAP CAMERA pour repérer l'emplacement des photos afin de bien se retrouver sur les plans
</t>
  </si>
  <si>
    <t xml:space="preserve">Photo des Clôtures </t>
  </si>
  <si>
    <t xml:space="preserve">État des clôtures </t>
  </si>
  <si>
    <t xml:space="preserve">Inspection visuelle : Récupérables ou à remplacer ?
</t>
  </si>
  <si>
    <t xml:space="preserve">Type des clôtures </t>
  </si>
  <si>
    <t xml:space="preserve">est ce que l'emprise clôturée inclus des habitations ou bâtiments de l'exploitant ?
</t>
  </si>
  <si>
    <t>TOPOGRAPHIE &amp; IMPLANTATION (INGÉNIERIE)</t>
  </si>
  <si>
    <t>Relevés</t>
  </si>
  <si>
    <t>Commentaire</t>
  </si>
  <si>
    <t>Pente max (%) / Azimut</t>
  </si>
  <si>
    <t>Smartphone (Inclinomètre) : Poser sur une règle au sol. Indiquer les détails des pentes observées</t>
  </si>
  <si>
    <t>Photos zone(s) de pentes identifiées</t>
  </si>
  <si>
    <t>Type de sol (Surface)</t>
  </si>
  <si>
    <r>
      <t>Observation :</t>
    </r>
    <r>
      <rPr>
        <sz val="11"/>
        <color rgb="FF1F1F1F"/>
        <rFont val="Calibri"/>
        <family val="2"/>
        <scheme val="minor"/>
      </rPr>
      <t xml:space="preserve"> Cailloux (battage difficile) ou sable/terre.</t>
    </r>
  </si>
  <si>
    <t>Selectionner le type dans la liste colonne D</t>
  </si>
  <si>
    <t>Photos des différents sols sur site</t>
  </si>
  <si>
    <t>Zones de stockage chantier (m²)</t>
  </si>
  <si>
    <t>Identifier une zone plane min. 600m² proche de l'entrée accessibles pour les poids lourds</t>
  </si>
  <si>
    <t>Photos zone(s) de stockage identifiés</t>
  </si>
  <si>
    <t>Base Vie (m²)</t>
  </si>
  <si>
    <t>Zone plane pour bungalows et sanitaires (hors zone inondable). Voir la Possibilité de raccordement en eau et électricité, constater la présence d'arrivée électrique, tarif jaune.</t>
  </si>
  <si>
    <t xml:space="preserve">Photos Zone(s) de Base Vie identifiée(s) </t>
  </si>
  <si>
    <t>Hauteur des masques (m)</t>
  </si>
  <si>
    <r>
      <t>Clinomètre :</t>
    </r>
    <r>
      <rPr>
        <sz val="11"/>
        <color rgb="FF1F1F1F"/>
        <rFont val="Calibri"/>
        <family val="2"/>
        <scheme val="minor"/>
      </rPr>
      <t xml:space="preserve"> Viser le sommet des arbres au Sud/Est/Ouest.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9"/>
        <rFont val="Calibri"/>
        <family val="2"/>
        <scheme val="minor"/>
      </rPr>
      <t>Drone : peut donner une indication approximative sur la hauteur des arbres</t>
    </r>
  </si>
  <si>
    <t>Photo des arbres</t>
  </si>
  <si>
    <t>Délimitations parcellaires</t>
  </si>
  <si>
    <t>Chercher les bornes géomètres ou murs de clôture.</t>
  </si>
  <si>
    <t>Photo bornes et limites de parcelle</t>
  </si>
  <si>
    <t>Présence de Haie (m)</t>
  </si>
  <si>
    <t>Clinomètre : Viser le sommet de la haie.
Voir si la haie peut géner l'accès au site ou peut se trouver sur l'emprise de construction ? Possibilité de supprimer la haie ?</t>
  </si>
  <si>
    <t>Photo de la haie</t>
  </si>
  <si>
    <t xml:space="preserve">Présence de pistes périphériques (m) </t>
  </si>
  <si>
    <t>Mètre ruban, mesurer largeur et constater la portance pour circulation des engins de chantier, camions de livraison et Camion SDIS</t>
  </si>
  <si>
    <t>Photo de la piste</t>
  </si>
  <si>
    <t>Présence de monument historique</t>
  </si>
  <si>
    <t>identifier si un monument ou vestige est présent sur site ou aux alentours.
Église Chateaux , village proche ?</t>
  </si>
  <si>
    <t>Photo du vestige</t>
  </si>
  <si>
    <t>HYDROLOGIE &amp; GESTION DES EAUX (RISQUES)</t>
  </si>
  <si>
    <t>Constats</t>
  </si>
  <si>
    <t>Zones Humides / Flores</t>
  </si>
  <si>
    <t>Chercher : Joncs, Saules, Roseaux (Zone inconstructible).</t>
  </si>
  <si>
    <t>Photo de la ZH</t>
  </si>
  <si>
    <t>Fossé &amp; Annelé &amp; Buses</t>
  </si>
  <si>
    <t>Vérifier si les buses sont curées ou écrasées.</t>
  </si>
  <si>
    <t>Photo des fossés et buses</t>
  </si>
  <si>
    <t>Zones inondables identifiées</t>
  </si>
  <si>
    <t>identifiées sur le terrain de la zone inondée ?  quelles périodes de l'année?</t>
  </si>
  <si>
    <t>Photo des zones inondables</t>
  </si>
  <si>
    <t>Traces d'érosion</t>
  </si>
  <si>
    <t>Chercher des ravines ou dépôts de sédiments au sol.</t>
  </si>
  <si>
    <t>Photo des traces</t>
  </si>
  <si>
    <t>Drains agricoles</t>
  </si>
  <si>
    <t>Demander un plan de drain àl'exploitant</t>
  </si>
  <si>
    <t>Photo des drains</t>
  </si>
  <si>
    <t>Mares pour Canard ou autres</t>
  </si>
  <si>
    <t>Vérifier présence de trop-plein et son évacuation</t>
  </si>
  <si>
    <t>Photo des mares</t>
  </si>
  <si>
    <t>ENVIRONNEMENT, BÂTI &amp; VOISINAGE</t>
  </si>
  <si>
    <t>Détails</t>
  </si>
  <si>
    <t>Bâtis à démolir / Volières</t>
  </si>
  <si>
    <t>Mesurer au mètre ruban (Volume de déchets à évacuer).</t>
  </si>
  <si>
    <t>Photo des batis et volières</t>
  </si>
  <si>
    <t>photo Façade N</t>
  </si>
  <si>
    <t>photo Façade S</t>
  </si>
  <si>
    <t>photo Façade E</t>
  </si>
  <si>
    <t>photo Façade O</t>
  </si>
  <si>
    <t>photo toiture Drone</t>
  </si>
  <si>
    <t>Prendre en photo toute les façades des bâtiments.
Prendre en photos les Volières</t>
  </si>
  <si>
    <t>Amiante présumée</t>
  </si>
  <si>
    <t>Photo des toitures fibro (Gris ondulé = Risque CAPEX).</t>
  </si>
  <si>
    <t>Photos des dalles bétons des bâtiment de rattrappage si présents</t>
  </si>
  <si>
    <t>Distance Voisinage (m)</t>
  </si>
  <si>
    <t>Smartphone : Estimer la distance à la première fenêtre.</t>
  </si>
  <si>
    <t>Décharges sauvages</t>
  </si>
  <si>
    <t>Repérer les dépôts de pneus, ferrailles, gravats ou bidons.</t>
  </si>
  <si>
    <t>Photo des décharges</t>
  </si>
  <si>
    <t>Présence de SAS de sécurité et bio-sécurité</t>
  </si>
  <si>
    <t>Identifier la présence de SAS de sécurité et Bio-sécurité avant accès à l'exploitation</t>
  </si>
  <si>
    <t>Photo du SAS</t>
  </si>
  <si>
    <t xml:space="preserve">Présence d'espèces ou animaux dangereux </t>
  </si>
  <si>
    <r>
      <t xml:space="preserve">identifier la présence d'espèces ou animaux qui peuvent présenter un danger en phase de contruction ? </t>
    </r>
    <r>
      <rPr>
        <sz val="11"/>
        <color rgb="FFFF0000"/>
        <rFont val="Calibri"/>
        <family val="2"/>
        <scheme val="minor"/>
      </rPr>
      <t>(Par exe : serpents venimeux ou autres… Poser la question à l'exploitant puis confirmer par l'EIE)</t>
    </r>
  </si>
  <si>
    <t>Photo des traces d'animaux si répérées</t>
  </si>
  <si>
    <t>Densité de la végétation</t>
  </si>
  <si>
    <t xml:space="preserve">Est ce qu'il y a un besoin de défrichement ou élagage ? </t>
  </si>
  <si>
    <t>Photo de la végétation</t>
  </si>
  <si>
    <t>CONTRAINTES AGRICOLES (AGRI-PV / COMPATIBILITÉ)</t>
  </si>
  <si>
    <t>Gabarit Engins (m / T)</t>
  </si>
  <si>
    <t>Demander la largeur des engins les plus larges, lourds et hauts</t>
  </si>
  <si>
    <t>Photo des engins</t>
  </si>
  <si>
    <t>Système d'irrigation / abreuvage</t>
  </si>
  <si>
    <t>Localiser les têtes de vannes (Risque lors du battage).</t>
  </si>
  <si>
    <t>Photo des bornes</t>
  </si>
  <si>
    <t>Identifier si les réseaux sont aériens ou enterrés</t>
  </si>
  <si>
    <t>Type de culture/élevage</t>
  </si>
  <si>
    <t>Définir la hauteur sous table nécessaire (ex: 2.5m bovin).</t>
  </si>
  <si>
    <t>Photo des élevages</t>
  </si>
  <si>
    <t xml:space="preserve">Zones de stockage agricole </t>
  </si>
  <si>
    <t>Est ce que l'exploitant prévoit la construction d'autres bâtiments, préaux ?</t>
  </si>
  <si>
    <t>Photo de la zone de stockage</t>
  </si>
  <si>
    <t xml:space="preserve">Contraintes particulières exploitants </t>
  </si>
  <si>
    <t>En commentaire, décrire  le planning d'activité agricole sur l'année</t>
  </si>
  <si>
    <t>Photo des contraintes</t>
  </si>
  <si>
    <t>RÉSEAUX &amp; POSITIONNEMENT ÉLECTRIQUE (PTR/PDL)</t>
  </si>
  <si>
    <t>Constats / Relevés</t>
  </si>
  <si>
    <t>Méthode d'obtention &amp; Analyse Expert</t>
  </si>
  <si>
    <t>Lignes &amp; Supports (HTB/HTA/BT)</t>
  </si>
  <si>
    <t>https://openservices.enedis.fr/service/cartographie-reseaux/</t>
  </si>
  <si>
    <t xml:space="preserve">Observation : Compter les fils (3 = HTA). Repérer les poteaux sur la parcelle. Anticiper les servitudes de surplomb (interdiction de poser des tables dessous).
Identification réseau élec : Caparéseaux. Coller une copie d'ecran des reseaux aérien et sous terrain HTB HTA et BT </t>
  </si>
  <si>
    <t>Lignes Télécom, Fibres Optiques</t>
  </si>
  <si>
    <t>Est ce que la ligne se trouve  au niveau des accès et peut empêcher l'accès des engins ou les travaux ? Hauteur normale du ligne HTA est &gt;= 5,5m. En cas de de dilatation thermique la ligne risque de descendre plus bas.</t>
  </si>
  <si>
    <t>Réseaux enterrés &amp; Regards</t>
  </si>
  <si>
    <t xml:space="preserve">Observation : des regards télécom, des cables et boites d'épissures sur poteau bois 
Inspection : Chercher les plaques fonte, chambres de tirage ou bornes (Jaune=Gaz, Rouge=Elec; vert = télécom). Risque majeur de sectionnement lors du battage des pieux.
</t>
  </si>
  <si>
    <t>Ligne ferroviaire ou autoroute à proximité</t>
  </si>
  <si>
    <t>Identifier s'il y a une ligne ferroiviaire ou autouroute peut donner une indication sur le type et coût du raccordement HTA
mesure géoportail ou Google Earth</t>
  </si>
  <si>
    <t>Positionnement Postes HTA / Livraison</t>
  </si>
  <si>
    <t>Expertise : Identifier des zones stables, hors zone inondable et accessibles 24h/24 par PL. Évaluer l'éloignement des tiers pour limiter les nuisances sonores (bourdonnement transfo).</t>
  </si>
  <si>
    <t>Insertion Paysagère des Postes</t>
  </si>
  <si>
    <t xml:space="preserve">Analyse : Privilégier des zones masquées par la topographie ou des haies existantes pour faciliter l'accord de l'Architecte des Bâtiments de France (ABF) le cas échéant </t>
  </si>
  <si>
    <t>Distance de Raccordement</t>
  </si>
  <si>
    <t>Estimation : Localiser le Poste Source ou le réseau public le plus proche via Geoportail. Chaque mètre de tranchée supplémentaire impacte l'équilibre financier.</t>
  </si>
  <si>
    <t>Sécurité Incendie (SDIS)</t>
  </si>
  <si>
    <r>
      <rPr>
        <sz val="11"/>
        <color rgb="FF000000"/>
        <rFont val="Calibri"/>
        <family val="2"/>
        <scheme val="minor"/>
      </rPr>
      <t>Recherche :</t>
    </r>
    <r>
      <rPr>
        <sz val="11"/>
        <color rgb="FF1F1F1F"/>
        <rFont val="Calibri"/>
        <family val="2"/>
        <scheme val="minor"/>
      </rPr>
      <t xml:space="preserve"> Localiser le poteau incendie ou la réserve d'eau la plus proche. Si &gt; 200m de l'accès, prévoir le coût et l'emprise d'une réserve souple sur site.
</t>
    </r>
    <r>
      <rPr>
        <sz val="11"/>
        <color rgb="FF000000"/>
        <rFont val="Calibri"/>
        <family val="2"/>
        <scheme val="minor"/>
      </rPr>
      <t xml:space="preserve">Repérer un emplacement pour la citerne incendie de 60 m3 et 120 m3 </t>
    </r>
  </si>
  <si>
    <t>Utilisation de l'excel :</t>
  </si>
  <si>
    <t>- L'onglet rapport de visite est à remplir par le chef de projet suite à sa visite de site
- L'onglet caractéristiques du projet est à remplir par l'ingénieur d'étude en charge du projet, la colonne la plus à droite correspond à la dernière version. À chaque mise à jour, une colonne est ajoutée et les anciennes colonnes sont conservées.
- L'onglet Détails AgriPV contient un détail des caractéristiques par découpage du projet lorsque nécessaire et demandé par le chef de projet
- Les onglets revue comprennent les informations essentielles du projet, directement issues de la colonne la plus à droite de l'onglet caractéristiques du projet, ils sont à figer une fois la revue susnommée validée.</t>
  </si>
  <si>
    <r>
      <t xml:space="preserve">L'outil doit suivre la durée de vie du projet, par soucis de clarté, </t>
    </r>
    <r>
      <rPr>
        <b/>
        <i/>
        <sz val="11"/>
        <color theme="1"/>
        <rFont val="Calibri"/>
        <family val="2"/>
        <scheme val="minor"/>
      </rPr>
      <t>les onglets non remplis ou archivés sont à grisés</t>
    </r>
    <r>
      <rPr>
        <sz val="11"/>
        <color theme="1"/>
        <rFont val="Calibri"/>
        <family val="2"/>
        <scheme val="minor"/>
      </rPr>
      <t xml:space="preserve"> pour l'archivage tandis que l</t>
    </r>
    <r>
      <rPr>
        <b/>
        <i/>
        <sz val="11"/>
        <color theme="1"/>
        <rFont val="Calibri"/>
        <family val="2"/>
        <scheme val="minor"/>
      </rPr>
      <t>es onglets à jours sont à mettre en vert.</t>
    </r>
  </si>
  <si>
    <t>IND05</t>
  </si>
  <si>
    <t>APS</t>
  </si>
  <si>
    <t>13 / 26</t>
  </si>
  <si>
    <t>26 / 52</t>
  </si>
  <si>
    <t>PVsyst</t>
  </si>
  <si>
    <t>IND06</t>
  </si>
  <si>
    <t>Projet Saint-Cyr-en-Val</t>
  </si>
  <si>
    <t>PHU</t>
  </si>
  <si>
    <t>LEL</t>
  </si>
  <si>
    <r>
      <t xml:space="preserve">Remarques </t>
    </r>
    <r>
      <rPr>
        <sz val="11"/>
        <color theme="1"/>
        <rFont val="Calibri"/>
        <family val="2"/>
        <scheme val="minor"/>
      </rPr>
      <t>:
Objectif de 2,99MWc installés pour demander un cas par cas. 
Réduction du nombre de tables,augmentation de l'inter-table.</t>
    </r>
    <r>
      <rPr>
        <b/>
        <u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Critère NZIA CRE + début de chantier avant 2030 =&gt; modules de 635Wc max.</t>
    </r>
  </si>
  <si>
    <t>Q3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</si>
</sst>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"/>
    <numFmt numFmtId="165" formatCode="#,##0.00&quot; MWc&quot;"/>
    <numFmt numFmtId="166" formatCode="0&quot; h&quot;"/>
    <numFmt numFmtId="167" formatCode="#,##0.00&quot; GWh/an&quot;"/>
    <numFmt numFmtId="168" formatCode="0&quot; Wc&quot;"/>
    <numFmt numFmtId="169" formatCode="#,##0.00&quot; MVA&quot;"/>
    <numFmt numFmtId="170" formatCode="#,##0.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4"/>
      <color rgb="FF00B050"/>
      <name val="Calibri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42424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theme="9"/>
      <name val="Calibri"/>
      <family val="2"/>
      <scheme val="minor"/>
    </font>
    <font>
      <i/>
      <sz val="8"/>
      <color theme="0" tint="-0.1499984740745262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darkUp">
        <fgColor theme="1" tint="0.24994659260841701"/>
        <bgColor theme="0" tint="-0.24997711111789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7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theme="8"/>
      </bottom>
      <diagonal/>
    </border>
    <border>
      <left style="thin">
        <color auto="1"/>
      </left>
      <right/>
      <top style="thin">
        <color indexed="64"/>
      </top>
      <bottom style="thin">
        <color theme="8"/>
      </bottom>
      <diagonal/>
    </border>
    <border>
      <left/>
      <right style="thin">
        <color indexed="64"/>
      </right>
      <top style="thin">
        <color indexed="64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8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indexed="64"/>
      </top>
      <bottom style="thin">
        <color theme="8"/>
      </bottom>
      <diagonal/>
    </border>
    <border>
      <left/>
      <right style="thin">
        <color theme="8"/>
      </right>
      <top style="thin">
        <color indexed="64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indexed="64"/>
      </bottom>
      <diagonal/>
    </border>
    <border>
      <left/>
      <right/>
      <top style="thin">
        <color theme="8"/>
      </top>
      <bottom style="thin">
        <color auto="1"/>
      </bottom>
      <diagonal/>
    </border>
    <border>
      <left/>
      <right style="thin">
        <color theme="8"/>
      </right>
      <top style="thin">
        <color theme="8"/>
      </top>
      <bottom style="thin">
        <color indexed="64"/>
      </bottom>
      <diagonal/>
    </border>
    <border>
      <left style="thin">
        <color theme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8"/>
      </right>
      <top style="thin">
        <color auto="1"/>
      </top>
      <bottom style="thin">
        <color auto="1"/>
      </bottom>
      <diagonal/>
    </border>
    <border>
      <left style="thin">
        <color theme="8"/>
      </left>
      <right style="thin">
        <color auto="1"/>
      </right>
      <top style="thin">
        <color auto="1"/>
      </top>
      <bottom style="thin">
        <color theme="8"/>
      </bottom>
      <diagonal/>
    </border>
    <border>
      <left/>
      <right/>
      <top style="thin">
        <color indexed="64"/>
      </top>
      <bottom style="thin">
        <color theme="8"/>
      </bottom>
      <diagonal/>
    </border>
    <border>
      <left style="thin">
        <color theme="8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8"/>
      </right>
      <top style="thin">
        <color auto="1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7" fillId="5" borderId="15" applyNumberForma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4" fillId="11" borderId="24" applyNumberFormat="0" applyAlignment="0" applyProtection="0"/>
    <xf numFmtId="43" fontId="1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64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0" fontId="2" fillId="2" borderId="0" xfId="0" applyFont="1" applyFill="1"/>
    <xf numFmtId="0" fontId="5" fillId="4" borderId="7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0" fillId="0" borderId="0" xfId="0" quotePrefix="1"/>
    <xf numFmtId="0" fontId="1" fillId="7" borderId="1" xfId="4" applyBorder="1" applyAlignment="1">
      <alignment wrapText="1"/>
    </xf>
    <xf numFmtId="0" fontId="1" fillId="7" borderId="1" xfId="4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" fillId="7" borderId="1" xfId="4" applyBorder="1" applyAlignment="1">
      <alignment horizontal="center" vertical="center" wrapText="1"/>
    </xf>
    <xf numFmtId="0" fontId="1" fillId="7" borderId="1" xfId="4" applyBorder="1" applyAlignment="1">
      <alignment horizontal="center" vertical="center"/>
    </xf>
    <xf numFmtId="0" fontId="1" fillId="6" borderId="1" xfId="3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9" fillId="2" borderId="0" xfId="0" applyFont="1" applyFill="1"/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1" fontId="0" fillId="0" borderId="4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5" borderId="15" xfId="2" applyAlignment="1">
      <alignment horizontal="center"/>
    </xf>
    <xf numFmtId="0" fontId="0" fillId="0" borderId="20" xfId="0" applyBorder="1"/>
    <xf numFmtId="0" fontId="1" fillId="7" borderId="4" xfId="4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7" borderId="1" xfId="4" applyBorder="1" applyAlignment="1">
      <alignment horizontal="left" vertical="center" wrapText="1"/>
    </xf>
    <xf numFmtId="0" fontId="1" fillId="7" borderId="1" xfId="4" applyBorder="1" applyAlignment="1">
      <alignment vertical="center" wrapText="1"/>
    </xf>
    <xf numFmtId="0" fontId="0" fillId="0" borderId="1" xfId="0" quotePrefix="1" applyBorder="1"/>
    <xf numFmtId="0" fontId="1" fillId="7" borderId="4" xfId="4" applyBorder="1" applyAlignment="1">
      <alignment wrapText="1"/>
    </xf>
    <xf numFmtId="0" fontId="1" fillId="7" borderId="4" xfId="4" applyBorder="1" applyAlignment="1">
      <alignment vertical="center"/>
    </xf>
    <xf numFmtId="0" fontId="1" fillId="7" borderId="4" xfId="4" applyBorder="1" applyAlignment="1">
      <alignment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2" fillId="8" borderId="0" xfId="0" applyFont="1" applyFill="1" applyProtection="1">
      <protection locked="0"/>
    </xf>
    <xf numFmtId="0" fontId="10" fillId="8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4" fontId="9" fillId="0" borderId="0" xfId="0" applyNumberFormat="1" applyFont="1" applyAlignment="1" applyProtection="1">
      <alignment horizontal="center" vertical="center"/>
      <protection locked="0"/>
    </xf>
    <xf numFmtId="0" fontId="9" fillId="8" borderId="0" xfId="0" applyFont="1" applyFill="1" applyProtection="1"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49" fontId="8" fillId="0" borderId="4" xfId="0" applyNumberFormat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2" fillId="2" borderId="0" xfId="0" applyFont="1" applyFill="1" applyProtection="1">
      <protection locked="0"/>
    </xf>
    <xf numFmtId="0" fontId="9" fillId="2" borderId="0" xfId="0" applyFont="1" applyFill="1" applyProtection="1"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3" fontId="9" fillId="0" borderId="6" xfId="0" applyNumberFormat="1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" fontId="9" fillId="0" borderId="6" xfId="0" applyNumberFormat="1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3" fontId="9" fillId="0" borderId="4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3" fontId="9" fillId="0" borderId="2" xfId="0" applyNumberFormat="1" applyFont="1" applyBorder="1" applyAlignment="1" applyProtection="1">
      <alignment horizontal="center" vertical="center"/>
      <protection locked="0"/>
    </xf>
    <xf numFmtId="9" fontId="0" fillId="0" borderId="0" xfId="1" applyFont="1" applyProtection="1">
      <protection locked="0"/>
    </xf>
    <xf numFmtId="9" fontId="9" fillId="0" borderId="3" xfId="1" applyFont="1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3" fontId="9" fillId="0" borderId="4" xfId="0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3" fontId="9" fillId="0" borderId="3" xfId="0" applyNumberFormat="1" applyFont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4" fontId="8" fillId="9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3" fontId="9" fillId="0" borderId="1" xfId="0" applyNumberFormat="1" applyFont="1" applyBorder="1" applyAlignment="1" applyProtection="1">
      <alignment horizontal="center"/>
      <protection locked="0"/>
    </xf>
    <xf numFmtId="3" fontId="9" fillId="0" borderId="2" xfId="0" applyNumberFormat="1" applyFon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3" fontId="9" fillId="0" borderId="3" xfId="0" applyNumberFormat="1" applyFont="1" applyBorder="1" applyAlignment="1" applyProtection="1">
      <alignment horizontal="center"/>
      <protection locked="0"/>
    </xf>
    <xf numFmtId="3" fontId="9" fillId="0" borderId="4" xfId="0" quotePrefix="1" applyNumberFormat="1" applyFont="1" applyBorder="1" applyAlignment="1" applyProtection="1">
      <alignment horizontal="center" vertical="center"/>
      <protection locked="0"/>
    </xf>
    <xf numFmtId="3" fontId="9" fillId="0" borderId="2" xfId="0" quotePrefix="1" applyNumberFormat="1" applyFont="1" applyBorder="1" applyAlignment="1" applyProtection="1">
      <alignment horizontal="center" vertical="center"/>
      <protection locked="0"/>
    </xf>
    <xf numFmtId="3" fontId="9" fillId="0" borderId="18" xfId="0" quotePrefix="1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3" fontId="9" fillId="0" borderId="1" xfId="0" applyNumberFormat="1" applyFon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9" fillId="0" borderId="0" xfId="0" applyFont="1" applyProtection="1"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1" fontId="9" fillId="0" borderId="18" xfId="0" applyNumberFormat="1" applyFont="1" applyBorder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3" fontId="8" fillId="0" borderId="4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10" fontId="9" fillId="0" borderId="2" xfId="1" applyNumberFormat="1" applyFont="1" applyBorder="1" applyAlignment="1" applyProtection="1">
      <alignment horizontal="center" vertical="center"/>
      <protection locked="0"/>
    </xf>
    <xf numFmtId="2" fontId="9" fillId="0" borderId="3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3" fontId="9" fillId="0" borderId="0" xfId="0" applyNumberFormat="1" applyFont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3" fontId="8" fillId="0" borderId="19" xfId="0" applyNumberFormat="1" applyFont="1" applyBorder="1" applyAlignment="1" applyProtection="1">
      <alignment horizontal="center" vertical="center"/>
      <protection locked="0"/>
    </xf>
    <xf numFmtId="3" fontId="9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vertical="center"/>
      <protection locked="0"/>
    </xf>
    <xf numFmtId="0" fontId="9" fillId="0" borderId="18" xfId="0" applyFont="1" applyBorder="1" applyAlignment="1" applyProtection="1">
      <alignment vertical="center"/>
      <protection locked="0"/>
    </xf>
    <xf numFmtId="1" fontId="9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vertical="center"/>
    </xf>
    <xf numFmtId="0" fontId="7" fillId="5" borderId="15" xfId="2" applyAlignment="1">
      <alignment vertical="center"/>
    </xf>
    <xf numFmtId="0" fontId="14" fillId="11" borderId="24" xfId="5" applyAlignment="1">
      <alignment vertical="center" wrapText="1"/>
    </xf>
    <xf numFmtId="1" fontId="14" fillId="11" borderId="24" xfId="5" quotePrefix="1" applyNumberFormat="1" applyAlignment="1">
      <alignment vertical="center"/>
    </xf>
    <xf numFmtId="0" fontId="0" fillId="4" borderId="0" xfId="0" applyFill="1" applyAlignment="1">
      <alignment vertical="center"/>
    </xf>
    <xf numFmtId="0" fontId="0" fillId="4" borderId="25" xfId="0" applyFill="1" applyBorder="1" applyAlignment="1">
      <alignment vertical="center"/>
    </xf>
    <xf numFmtId="0" fontId="0" fillId="4" borderId="26" xfId="0" applyFill="1" applyBorder="1" applyAlignment="1">
      <alignment vertical="center"/>
    </xf>
    <xf numFmtId="0" fontId="0" fillId="4" borderId="27" xfId="0" applyFill="1" applyBorder="1" applyAlignment="1">
      <alignment vertical="center"/>
    </xf>
    <xf numFmtId="0" fontId="0" fillId="4" borderId="28" xfId="0" applyFill="1" applyBorder="1" applyAlignment="1">
      <alignment vertical="center"/>
    </xf>
    <xf numFmtId="0" fontId="16" fillId="4" borderId="2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0" xfId="0" applyFont="1" applyFill="1" applyAlignment="1">
      <alignment horizontal="center" vertical="center"/>
    </xf>
    <xf numFmtId="0" fontId="0" fillId="4" borderId="29" xfId="0" applyFill="1" applyBorder="1" applyAlignment="1">
      <alignment vertical="center"/>
    </xf>
    <xf numFmtId="0" fontId="17" fillId="12" borderId="19" xfId="0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7" fillId="12" borderId="18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8" fillId="4" borderId="29" xfId="0" applyFont="1" applyFill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vertical="center"/>
    </xf>
    <xf numFmtId="4" fontId="21" fillId="4" borderId="0" xfId="0" applyNumberFormat="1" applyFont="1" applyFill="1" applyAlignment="1">
      <alignment vertical="center"/>
    </xf>
    <xf numFmtId="4" fontId="21" fillId="4" borderId="0" xfId="0" applyNumberFormat="1" applyFont="1" applyFill="1" applyAlignment="1">
      <alignment horizontal="center" vertical="center"/>
    </xf>
    <xf numFmtId="4" fontId="0" fillId="4" borderId="0" xfId="0" applyNumberForma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11" fillId="12" borderId="20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29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12" borderId="20" xfId="0" applyFill="1" applyBorder="1" applyAlignment="1">
      <alignment vertical="center"/>
    </xf>
    <xf numFmtId="0" fontId="0" fillId="4" borderId="35" xfId="0" applyFill="1" applyBorder="1" applyAlignment="1">
      <alignment vertical="center"/>
    </xf>
    <xf numFmtId="0" fontId="0" fillId="4" borderId="36" xfId="0" applyFill="1" applyBorder="1" applyAlignment="1">
      <alignment horizontal="center" vertical="center"/>
    </xf>
    <xf numFmtId="0" fontId="0" fillId="4" borderId="36" xfId="0" applyFill="1" applyBorder="1" applyAlignment="1">
      <alignment vertical="center"/>
    </xf>
    <xf numFmtId="0" fontId="0" fillId="4" borderId="1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38" xfId="0" applyFill="1" applyBorder="1" applyAlignment="1">
      <alignment vertical="center"/>
    </xf>
    <xf numFmtId="0" fontId="11" fillId="12" borderId="39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43" xfId="0" applyFill="1" applyBorder="1" applyAlignment="1">
      <alignment vertical="center"/>
    </xf>
    <xf numFmtId="0" fontId="11" fillId="12" borderId="44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45" xfId="0" applyFill="1" applyBorder="1" applyAlignment="1">
      <alignment vertical="center"/>
    </xf>
    <xf numFmtId="0" fontId="11" fillId="12" borderId="46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50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/>
    </xf>
    <xf numFmtId="168" fontId="3" fillId="4" borderId="44" xfId="0" applyNumberFormat="1" applyFont="1" applyFill="1" applyBorder="1" applyAlignment="1">
      <alignment horizontal="center" vertical="center"/>
    </xf>
    <xf numFmtId="0" fontId="17" fillId="13" borderId="44" xfId="0" applyFont="1" applyFill="1" applyBorder="1" applyAlignment="1">
      <alignment vertical="center"/>
    </xf>
    <xf numFmtId="0" fontId="17" fillId="13" borderId="46" xfId="0" applyFont="1" applyFill="1" applyBorder="1" applyAlignment="1">
      <alignment vertical="center"/>
    </xf>
    <xf numFmtId="0" fontId="0" fillId="4" borderId="54" xfId="0" applyFill="1" applyBorder="1" applyAlignment="1">
      <alignment horizontal="center" vertical="center"/>
    </xf>
    <xf numFmtId="169" fontId="0" fillId="12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3" fillId="7" borderId="1" xfId="4" applyFont="1" applyBorder="1" applyAlignment="1">
      <alignment vertical="center" wrapText="1"/>
    </xf>
    <xf numFmtId="0" fontId="0" fillId="0" borderId="1" xfId="0" quotePrefix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14" borderId="0" xfId="0" applyFont="1" applyFill="1" applyAlignment="1">
      <alignment horizontal="left"/>
    </xf>
    <xf numFmtId="0" fontId="3" fillId="14" borderId="0" xfId="0" applyFont="1" applyFill="1" applyAlignment="1">
      <alignment horizontal="left" vertical="center"/>
    </xf>
    <xf numFmtId="0" fontId="30" fillId="0" borderId="0" xfId="0" applyFont="1" applyAlignment="1">
      <alignment horizontal="right"/>
    </xf>
    <xf numFmtId="0" fontId="1" fillId="15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17" borderId="0" xfId="0" applyFont="1" applyFill="1"/>
    <xf numFmtId="0" fontId="0" fillId="14" borderId="0" xfId="0" applyFill="1" applyAlignment="1">
      <alignment horizontal="center" vertical="center"/>
    </xf>
    <xf numFmtId="0" fontId="29" fillId="0" borderId="0" xfId="7" applyAlignment="1">
      <alignment vertical="center"/>
    </xf>
    <xf numFmtId="0" fontId="3" fillId="0" borderId="0" xfId="0" applyFont="1" applyAlignment="1">
      <alignment horizontal="right"/>
    </xf>
    <xf numFmtId="0" fontId="0" fillId="14" borderId="0" xfId="0" applyFill="1" applyAlignment="1">
      <alignment horizontal="left" vertical="center"/>
    </xf>
    <xf numFmtId="0" fontId="0" fillId="0" borderId="0" xfId="0" applyAlignment="1">
      <alignment horizontal="right"/>
    </xf>
    <xf numFmtId="0" fontId="0" fillId="14" borderId="0" xfId="0" applyFill="1"/>
    <xf numFmtId="0" fontId="0" fillId="0" borderId="0" xfId="0" applyAlignment="1">
      <alignment horizontal="center" vertical="center"/>
    </xf>
    <xf numFmtId="0" fontId="16" fillId="0" borderId="0" xfId="0" applyFont="1"/>
    <xf numFmtId="0" fontId="1" fillId="0" borderId="22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32" fillId="0" borderId="61" xfId="0" applyFont="1" applyBorder="1" applyAlignment="1">
      <alignment readingOrder="1"/>
    </xf>
    <xf numFmtId="0" fontId="1" fillId="0" borderId="61" xfId="0" applyFont="1" applyBorder="1"/>
    <xf numFmtId="0" fontId="1" fillId="0" borderId="62" xfId="0" applyFont="1" applyBorder="1"/>
    <xf numFmtId="0" fontId="32" fillId="0" borderId="63" xfId="0" applyFont="1" applyBorder="1" applyAlignment="1">
      <alignment horizontal="left" readingOrder="1"/>
    </xf>
    <xf numFmtId="0" fontId="32" fillId="0" borderId="0" xfId="0" applyFont="1" applyAlignment="1">
      <alignment horizontal="left" readingOrder="1"/>
    </xf>
    <xf numFmtId="0" fontId="1" fillId="0" borderId="2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32" fillId="0" borderId="0" xfId="0" applyFont="1" applyAlignment="1">
      <alignment readingOrder="1"/>
    </xf>
    <xf numFmtId="0" fontId="1" fillId="0" borderId="64" xfId="0" applyFont="1" applyBorder="1"/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32" fillId="0" borderId="66" xfId="0" applyFont="1" applyBorder="1" applyAlignment="1">
      <alignment readingOrder="1"/>
    </xf>
    <xf numFmtId="0" fontId="1" fillId="0" borderId="66" xfId="0" applyFont="1" applyBorder="1"/>
    <xf numFmtId="0" fontId="1" fillId="0" borderId="67" xfId="0" applyFont="1" applyBorder="1"/>
    <xf numFmtId="0" fontId="32" fillId="0" borderId="63" xfId="0" applyFont="1" applyBorder="1" applyAlignment="1">
      <alignment horizontal="left" vertical="center" readingOrder="1"/>
    </xf>
    <xf numFmtId="0" fontId="32" fillId="0" borderId="0" xfId="0" applyFont="1" applyAlignment="1">
      <alignment horizontal="right" readingOrder="1"/>
    </xf>
    <xf numFmtId="0" fontId="34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1" fillId="15" borderId="23" xfId="0" applyFont="1" applyFill="1" applyBorder="1" applyAlignment="1">
      <alignment readingOrder="1"/>
    </xf>
    <xf numFmtId="0" fontId="32" fillId="15" borderId="31" xfId="0" applyFont="1" applyFill="1" applyBorder="1" applyAlignment="1">
      <alignment horizontal="right" readingOrder="1"/>
    </xf>
    <xf numFmtId="0" fontId="34" fillId="15" borderId="1" xfId="0" applyFont="1" applyFill="1" applyBorder="1" applyAlignment="1">
      <alignment horizontal="center" vertical="center"/>
    </xf>
    <xf numFmtId="0" fontId="32" fillId="0" borderId="17" xfId="0" applyFont="1" applyBorder="1" applyAlignment="1">
      <alignment horizontal="left" readingOrder="1"/>
    </xf>
    <xf numFmtId="0" fontId="32" fillId="0" borderId="31" xfId="0" applyFont="1" applyBorder="1" applyAlignment="1">
      <alignment horizontal="right" readingOrder="1"/>
    </xf>
    <xf numFmtId="0" fontId="32" fillId="15" borderId="17" xfId="0" applyFont="1" applyFill="1" applyBorder="1" applyAlignment="1">
      <alignment horizontal="left" readingOrder="1"/>
    </xf>
    <xf numFmtId="0" fontId="34" fillId="15" borderId="2" xfId="0" applyFont="1" applyFill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1" fillId="0" borderId="71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8" fillId="15" borderId="22" xfId="0" applyFont="1" applyFill="1" applyBorder="1" applyAlignment="1">
      <alignment vertical="top" readingOrder="1"/>
    </xf>
    <xf numFmtId="0" fontId="8" fillId="15" borderId="19" xfId="0" applyFont="1" applyFill="1" applyBorder="1" applyAlignment="1">
      <alignment vertical="top" readingOrder="1"/>
    </xf>
    <xf numFmtId="0" fontId="8" fillId="15" borderId="23" xfId="0" applyFont="1" applyFill="1" applyBorder="1" applyAlignment="1">
      <alignment vertical="top" readingOrder="1"/>
    </xf>
    <xf numFmtId="0" fontId="32" fillId="15" borderId="0" xfId="0" applyFont="1" applyFill="1" applyAlignment="1">
      <alignment horizontal="right" readingOrder="1"/>
    </xf>
    <xf numFmtId="0" fontId="34" fillId="0" borderId="5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2" fillId="0" borderId="23" xfId="0" applyFont="1" applyBorder="1" applyAlignment="1">
      <alignment horizontal="left" readingOrder="1"/>
    </xf>
    <xf numFmtId="0" fontId="32" fillId="0" borderId="6" xfId="0" applyFont="1" applyBorder="1" applyAlignment="1">
      <alignment horizontal="right" readingOrder="1"/>
    </xf>
    <xf numFmtId="0" fontId="32" fillId="15" borderId="17" xfId="0" applyFont="1" applyFill="1" applyBorder="1" applyAlignment="1">
      <alignment horizontal="left" vertical="top" readingOrder="1"/>
    </xf>
    <xf numFmtId="0" fontId="32" fillId="15" borderId="18" xfId="0" applyFont="1" applyFill="1" applyBorder="1" applyAlignment="1">
      <alignment horizontal="right" readingOrder="1"/>
    </xf>
    <xf numFmtId="0" fontId="34" fillId="15" borderId="20" xfId="0" applyFont="1" applyFill="1" applyBorder="1" applyAlignment="1">
      <alignment horizontal="center" vertical="top"/>
    </xf>
    <xf numFmtId="0" fontId="34" fillId="15" borderId="1" xfId="0" applyFont="1" applyFill="1" applyBorder="1" applyAlignment="1">
      <alignment horizontal="center" vertical="top"/>
    </xf>
    <xf numFmtId="0" fontId="32" fillId="0" borderId="22" xfId="0" applyFont="1" applyBorder="1" applyAlignment="1">
      <alignment horizontal="left" readingOrder="1"/>
    </xf>
    <xf numFmtId="0" fontId="32" fillId="0" borderId="18" xfId="0" applyFont="1" applyBorder="1" applyAlignment="1">
      <alignment horizontal="right" readingOrder="1"/>
    </xf>
    <xf numFmtId="0" fontId="32" fillId="15" borderId="23" xfId="0" applyFont="1" applyFill="1" applyBorder="1" applyAlignment="1">
      <alignment horizontal="left" readingOrder="1"/>
    </xf>
    <xf numFmtId="0" fontId="32" fillId="15" borderId="0" xfId="0" applyFont="1" applyFill="1" applyAlignment="1">
      <alignment horizontal="left" readingOrder="1"/>
    </xf>
    <xf numFmtId="0" fontId="1" fillId="15" borderId="17" xfId="0" applyFont="1" applyFill="1" applyBorder="1" applyAlignment="1">
      <alignment horizontal="center" vertical="center"/>
    </xf>
    <xf numFmtId="0" fontId="1" fillId="15" borderId="31" xfId="0" applyFont="1" applyFill="1" applyBorder="1" applyAlignment="1">
      <alignment horizontal="center" vertical="center"/>
    </xf>
    <xf numFmtId="0" fontId="1" fillId="15" borderId="18" xfId="0" applyFont="1" applyFill="1" applyBorder="1" applyAlignment="1">
      <alignment horizontal="center" vertical="center"/>
    </xf>
    <xf numFmtId="0" fontId="34" fillId="15" borderId="3" xfId="0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1" fillId="0" borderId="6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4" xfId="0" applyFont="1" applyBorder="1" applyAlignment="1">
      <alignment horizontal="left"/>
    </xf>
    <xf numFmtId="0" fontId="32" fillId="4" borderId="17" xfId="0" applyFont="1" applyFill="1" applyBorder="1" applyAlignment="1">
      <alignment horizontal="left" readingOrder="1"/>
    </xf>
    <xf numFmtId="0" fontId="32" fillId="4" borderId="18" xfId="0" applyFont="1" applyFill="1" applyBorder="1" applyAlignment="1">
      <alignment horizontal="right" readingOrder="1"/>
    </xf>
    <xf numFmtId="0" fontId="34" fillId="4" borderId="1" xfId="0" applyFont="1" applyFill="1" applyBorder="1" applyAlignment="1">
      <alignment horizontal="center" vertical="center"/>
    </xf>
    <xf numFmtId="0" fontId="34" fillId="4" borderId="5" xfId="0" applyFont="1" applyFill="1" applyBorder="1" applyAlignment="1">
      <alignment horizontal="center" vertical="center"/>
    </xf>
    <xf numFmtId="0" fontId="34" fillId="15" borderId="5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top" readingOrder="1"/>
    </xf>
    <xf numFmtId="0" fontId="32" fillId="0" borderId="19" xfId="0" applyFont="1" applyBorder="1" applyAlignment="1">
      <alignment horizontal="right" readingOrder="1"/>
    </xf>
    <xf numFmtId="0" fontId="1" fillId="0" borderId="23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9" fillId="0" borderId="0" xfId="0" applyFont="1" applyAlignment="1">
      <alignment vertical="top" readingOrder="1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9" fillId="0" borderId="17" xfId="0" applyFont="1" applyBorder="1" applyAlignment="1">
      <alignment horizontal="left" vertical="top" readingOrder="1"/>
    </xf>
    <xf numFmtId="0" fontId="34" fillId="0" borderId="17" xfId="0" applyFont="1" applyBorder="1" applyAlignment="1">
      <alignment horizontal="center" vertical="center"/>
    </xf>
    <xf numFmtId="0" fontId="34" fillId="15" borderId="20" xfId="0" applyFont="1" applyFill="1" applyBorder="1" applyAlignment="1">
      <alignment horizontal="center" vertical="center"/>
    </xf>
    <xf numFmtId="0" fontId="9" fillId="15" borderId="22" xfId="0" applyFont="1" applyFill="1" applyBorder="1" applyAlignment="1">
      <alignment horizontal="left" vertical="top" readingOrder="1"/>
    </xf>
    <xf numFmtId="0" fontId="9" fillId="15" borderId="17" xfId="0" applyFont="1" applyFill="1" applyBorder="1" applyAlignment="1">
      <alignment horizontal="left" vertical="top" wrapText="1" readingOrder="1"/>
    </xf>
    <xf numFmtId="0" fontId="34" fillId="0" borderId="0" xfId="0" applyFont="1" applyAlignment="1">
      <alignment horizontal="center" vertical="center"/>
    </xf>
    <xf numFmtId="0" fontId="33" fillId="0" borderId="0" xfId="0" applyFont="1" applyAlignment="1">
      <alignment horizontal="left" readingOrder="1"/>
    </xf>
    <xf numFmtId="0" fontId="32" fillId="0" borderId="22" xfId="0" applyFont="1" applyBorder="1" applyAlignment="1">
      <alignment horizontal="left" vertical="top" readingOrder="1"/>
    </xf>
    <xf numFmtId="0" fontId="32" fillId="0" borderId="19" xfId="0" applyFont="1" applyBorder="1" applyAlignment="1">
      <alignment horizontal="left" vertical="top" readingOrder="1"/>
    </xf>
    <xf numFmtId="0" fontId="34" fillId="0" borderId="30" xfId="0" applyFont="1" applyBorder="1" applyAlignment="1">
      <alignment horizontal="center" vertical="center"/>
    </xf>
    <xf numFmtId="0" fontId="32" fillId="0" borderId="22" xfId="0" applyFont="1" applyBorder="1" applyAlignment="1">
      <alignment readingOrder="1"/>
    </xf>
    <xf numFmtId="0" fontId="1" fillId="0" borderId="30" xfId="0" applyFont="1" applyBorder="1"/>
    <xf numFmtId="0" fontId="1" fillId="0" borderId="19" xfId="0" applyFont="1" applyBorder="1"/>
    <xf numFmtId="0" fontId="33" fillId="0" borderId="17" xfId="0" applyFont="1" applyBorder="1" applyAlignment="1">
      <alignment horizontal="left" readingOrder="1"/>
    </xf>
    <xf numFmtId="0" fontId="32" fillId="15" borderId="22" xfId="0" applyFont="1" applyFill="1" applyBorder="1" applyAlignment="1">
      <alignment horizontal="left" vertical="top" readingOrder="1"/>
    </xf>
    <xf numFmtId="0" fontId="32" fillId="15" borderId="19" xfId="0" applyFont="1" applyFill="1" applyBorder="1" applyAlignment="1">
      <alignment horizontal="left" vertical="top" readingOrder="1"/>
    </xf>
    <xf numFmtId="0" fontId="34" fillId="15" borderId="30" xfId="0" applyFont="1" applyFill="1" applyBorder="1" applyAlignment="1">
      <alignment horizontal="center" vertical="center"/>
    </xf>
    <xf numFmtId="0" fontId="32" fillId="15" borderId="22" xfId="0" applyFont="1" applyFill="1" applyBorder="1" applyAlignment="1">
      <alignment readingOrder="1"/>
    </xf>
    <xf numFmtId="0" fontId="1" fillId="15" borderId="30" xfId="0" applyFont="1" applyFill="1" applyBorder="1"/>
    <xf numFmtId="0" fontId="1" fillId="15" borderId="19" xfId="0" applyFont="1" applyFill="1" applyBorder="1"/>
    <xf numFmtId="0" fontId="33" fillId="15" borderId="17" xfId="0" applyFont="1" applyFill="1" applyBorder="1" applyAlignment="1">
      <alignment horizontal="left" readingOrder="1"/>
    </xf>
    <xf numFmtId="0" fontId="1" fillId="0" borderId="23" xfId="0" applyFont="1" applyBorder="1"/>
    <xf numFmtId="0" fontId="1" fillId="0" borderId="6" xfId="0" applyFont="1" applyBorder="1"/>
    <xf numFmtId="0" fontId="1" fillId="15" borderId="17" xfId="0" applyFont="1" applyFill="1" applyBorder="1"/>
    <xf numFmtId="0" fontId="1" fillId="15" borderId="31" xfId="0" applyFont="1" applyFill="1" applyBorder="1"/>
    <xf numFmtId="0" fontId="1" fillId="15" borderId="18" xfId="0" applyFont="1" applyFill="1" applyBorder="1"/>
    <xf numFmtId="0" fontId="9" fillId="0" borderId="22" xfId="0" applyFont="1" applyBorder="1" applyAlignment="1">
      <alignment horizontal="left" readingOrder="1"/>
    </xf>
    <xf numFmtId="0" fontId="9" fillId="0" borderId="30" xfId="0" applyFont="1" applyBorder="1" applyAlignment="1">
      <alignment horizontal="left" readingOrder="1"/>
    </xf>
    <xf numFmtId="0" fontId="9" fillId="0" borderId="17" xfId="0" applyFont="1" applyBorder="1" applyAlignment="1">
      <alignment horizontal="left" readingOrder="1"/>
    </xf>
    <xf numFmtId="0" fontId="9" fillId="0" borderId="18" xfId="0" applyFont="1" applyBorder="1" applyAlignment="1">
      <alignment horizontal="right" readingOrder="1"/>
    </xf>
    <xf numFmtId="0" fontId="9" fillId="15" borderId="30" xfId="0" applyFont="1" applyFill="1" applyBorder="1" applyAlignment="1">
      <alignment horizontal="right" readingOrder="1"/>
    </xf>
    <xf numFmtId="0" fontId="9" fillId="15" borderId="17" xfId="0" applyFont="1" applyFill="1" applyBorder="1" applyAlignment="1">
      <alignment horizontal="left" readingOrder="1"/>
    </xf>
    <xf numFmtId="0" fontId="9" fillId="15" borderId="18" xfId="0" applyFont="1" applyFill="1" applyBorder="1" applyAlignment="1">
      <alignment horizontal="right" readingOrder="1"/>
    </xf>
    <xf numFmtId="0" fontId="9" fillId="15" borderId="18" xfId="0" applyFont="1" applyFill="1" applyBorder="1" applyAlignment="1">
      <alignment horizontal="left" vertical="top" wrapText="1" readingOrder="1"/>
    </xf>
    <xf numFmtId="0" fontId="9" fillId="0" borderId="30" xfId="0" applyFont="1" applyBorder="1" applyAlignment="1">
      <alignment horizontal="right" readingOrder="1"/>
    </xf>
    <xf numFmtId="0" fontId="9" fillId="0" borderId="0" xfId="0" applyFont="1" applyAlignment="1">
      <alignment horizontal="left" readingOrder="1"/>
    </xf>
    <xf numFmtId="0" fontId="9" fillId="0" borderId="0" xfId="0" applyFont="1" applyAlignment="1">
      <alignment horizontal="right" readingOrder="1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readingOrder="1"/>
    </xf>
    <xf numFmtId="0" fontId="1" fillId="0" borderId="17" xfId="0" applyFont="1" applyBorder="1"/>
    <xf numFmtId="0" fontId="1" fillId="0" borderId="31" xfId="0" applyFont="1" applyBorder="1"/>
    <xf numFmtId="0" fontId="1" fillId="0" borderId="18" xfId="0" applyFont="1" applyBorder="1"/>
    <xf numFmtId="0" fontId="33" fillId="0" borderId="17" xfId="0" applyFont="1" applyBorder="1" applyAlignment="1">
      <alignment vertical="top" wrapText="1" readingOrder="1"/>
    </xf>
    <xf numFmtId="0" fontId="34" fillId="15" borderId="22" xfId="0" applyFont="1" applyFill="1" applyBorder="1" applyAlignment="1">
      <alignment horizontal="center" vertical="center"/>
    </xf>
    <xf numFmtId="0" fontId="34" fillId="15" borderId="19" xfId="0" applyFont="1" applyFill="1" applyBorder="1" applyAlignment="1">
      <alignment horizontal="center" vertical="center"/>
    </xf>
    <xf numFmtId="0" fontId="9" fillId="15" borderId="22" xfId="0" applyFont="1" applyFill="1" applyBorder="1" applyAlignment="1">
      <alignment horizontal="left"/>
    </xf>
    <xf numFmtId="0" fontId="33" fillId="15" borderId="17" xfId="0" applyFont="1" applyFill="1" applyBorder="1" applyAlignment="1">
      <alignment vertical="top" wrapText="1" readingOrder="1"/>
    </xf>
    <xf numFmtId="0" fontId="27" fillId="0" borderId="0" xfId="0" applyFont="1"/>
    <xf numFmtId="0" fontId="1" fillId="15" borderId="22" xfId="0" applyFont="1" applyFill="1" applyBorder="1"/>
    <xf numFmtId="0" fontId="34" fillId="15" borderId="21" xfId="0" applyFont="1" applyFill="1" applyBorder="1" applyAlignment="1">
      <alignment horizontal="center" vertical="center"/>
    </xf>
    <xf numFmtId="0" fontId="0" fillId="4" borderId="0" xfId="0" applyFill="1"/>
    <xf numFmtId="0" fontId="0" fillId="4" borderId="25" xfId="0" applyFill="1" applyBorder="1"/>
    <xf numFmtId="0" fontId="0" fillId="4" borderId="26" xfId="0" applyFill="1" applyBorder="1"/>
    <xf numFmtId="0" fontId="0" fillId="4" borderId="27" xfId="0" applyFill="1" applyBorder="1"/>
    <xf numFmtId="0" fontId="0" fillId="4" borderId="28" xfId="0" applyFill="1" applyBorder="1"/>
    <xf numFmtId="0" fontId="0" fillId="4" borderId="29" xfId="0" applyFill="1" applyBorder="1"/>
    <xf numFmtId="0" fontId="0" fillId="4" borderId="35" xfId="0" applyFill="1" applyBorder="1"/>
    <xf numFmtId="0" fontId="0" fillId="4" borderId="36" xfId="0" applyFill="1" applyBorder="1"/>
    <xf numFmtId="0" fontId="0" fillId="4" borderId="14" xfId="0" applyFill="1" applyBorder="1"/>
    <xf numFmtId="0" fontId="0" fillId="4" borderId="0" xfId="0" applyFill="1" applyAlignment="1">
      <alignment horizontal="left" vertical="center" wrapText="1"/>
    </xf>
    <xf numFmtId="14" fontId="4" fillId="0" borderId="18" xfId="0" applyNumberFormat="1" applyFont="1" applyBorder="1" applyAlignment="1" applyProtection="1">
      <alignment horizontal="center" vertical="center"/>
      <protection locked="0"/>
    </xf>
    <xf numFmtId="3" fontId="8" fillId="0" borderId="6" xfId="0" applyNumberFormat="1" applyFont="1" applyBorder="1" applyAlignment="1">
      <alignment horizontal="center" vertical="center"/>
    </xf>
    <xf numFmtId="0" fontId="9" fillId="0" borderId="18" xfId="0" quotePrefix="1" applyFont="1" applyBorder="1" applyAlignment="1" applyProtection="1">
      <alignment horizontal="center" vertical="center"/>
      <protection locked="0"/>
    </xf>
    <xf numFmtId="0" fontId="9" fillId="0" borderId="6" xfId="0" quotePrefix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/>
    </xf>
    <xf numFmtId="170" fontId="8" fillId="0" borderId="4" xfId="0" applyNumberFormat="1" applyFont="1" applyBorder="1" applyAlignment="1">
      <alignment horizontal="center"/>
    </xf>
    <xf numFmtId="170" fontId="8" fillId="0" borderId="3" xfId="0" applyNumberFormat="1" applyFont="1" applyBorder="1" applyAlignment="1">
      <alignment horizontal="center"/>
    </xf>
    <xf numFmtId="170" fontId="8" fillId="0" borderId="6" xfId="0" applyNumberFormat="1" applyFont="1" applyBorder="1" applyAlignment="1" applyProtection="1">
      <alignment horizontal="center" vertical="center"/>
      <protection locked="0"/>
    </xf>
    <xf numFmtId="0" fontId="13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4" borderId="0" xfId="0" quotePrefix="1" applyFill="1" applyAlignment="1">
      <alignment horizontal="left" vertical="top" wrapText="1"/>
    </xf>
    <xf numFmtId="0" fontId="1" fillId="0" borderId="2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9" fillId="0" borderId="22" xfId="0" applyFont="1" applyBorder="1" applyAlignment="1">
      <alignment horizontal="left" vertical="top" wrapText="1"/>
    </xf>
    <xf numFmtId="0" fontId="9" fillId="0" borderId="30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9" fillId="0" borderId="31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1" fillId="15" borderId="22" xfId="0" applyFont="1" applyFill="1" applyBorder="1" applyAlignment="1">
      <alignment horizontal="center"/>
    </xf>
    <xf numFmtId="0" fontId="1" fillId="15" borderId="19" xfId="0" applyFont="1" applyFill="1" applyBorder="1" applyAlignment="1">
      <alignment horizontal="center"/>
    </xf>
    <xf numFmtId="0" fontId="1" fillId="15" borderId="17" xfId="0" applyFont="1" applyFill="1" applyBorder="1" applyAlignment="1">
      <alignment horizontal="center"/>
    </xf>
    <xf numFmtId="0" fontId="1" fillId="15" borderId="18" xfId="0" applyFont="1" applyFill="1" applyBorder="1" applyAlignment="1">
      <alignment horizontal="center"/>
    </xf>
    <xf numFmtId="0" fontId="0" fillId="15" borderId="22" xfId="0" applyFill="1" applyBorder="1" applyAlignment="1">
      <alignment horizontal="left" vertical="top" wrapText="1"/>
    </xf>
    <xf numFmtId="0" fontId="0" fillId="15" borderId="30" xfId="0" applyFill="1" applyBorder="1" applyAlignment="1">
      <alignment horizontal="left" vertical="top" wrapText="1"/>
    </xf>
    <xf numFmtId="0" fontId="0" fillId="15" borderId="19" xfId="0" applyFill="1" applyBorder="1" applyAlignment="1">
      <alignment horizontal="left" vertical="top" wrapText="1"/>
    </xf>
    <xf numFmtId="0" fontId="0" fillId="15" borderId="17" xfId="0" applyFill="1" applyBorder="1" applyAlignment="1">
      <alignment horizontal="left" vertical="top" wrapText="1"/>
    </xf>
    <xf numFmtId="0" fontId="0" fillId="15" borderId="31" xfId="0" applyFill="1" applyBorder="1" applyAlignment="1">
      <alignment horizontal="left" vertical="top" wrapText="1"/>
    </xf>
    <xf numFmtId="0" fontId="0" fillId="15" borderId="18" xfId="0" applyFill="1" applyBorder="1" applyAlignment="1">
      <alignment horizontal="left" vertical="top" wrapText="1"/>
    </xf>
    <xf numFmtId="0" fontId="32" fillId="15" borderId="17" xfId="0" applyFont="1" applyFill="1" applyBorder="1" applyAlignment="1">
      <alignment horizontal="left" readingOrder="1"/>
    </xf>
    <xf numFmtId="0" fontId="32" fillId="15" borderId="18" xfId="0" applyFont="1" applyFill="1" applyBorder="1" applyAlignment="1">
      <alignment horizontal="left" readingOrder="1"/>
    </xf>
    <xf numFmtId="0" fontId="9" fillId="0" borderId="22" xfId="0" applyFont="1" applyBorder="1" applyAlignment="1">
      <alignment horizontal="left" vertical="top" wrapText="1" readingOrder="1"/>
    </xf>
    <xf numFmtId="0" fontId="9" fillId="0" borderId="19" xfId="0" applyFont="1" applyBorder="1" applyAlignment="1">
      <alignment horizontal="left" vertical="top" wrapText="1" readingOrder="1"/>
    </xf>
    <xf numFmtId="0" fontId="9" fillId="0" borderId="17" xfId="0" applyFont="1" applyBorder="1" applyAlignment="1">
      <alignment horizontal="left" vertical="top" wrapText="1" readingOrder="1"/>
    </xf>
    <xf numFmtId="0" fontId="9" fillId="0" borderId="18" xfId="0" applyFont="1" applyBorder="1" applyAlignment="1">
      <alignment horizontal="left" vertical="top" wrapText="1" readingOrder="1"/>
    </xf>
    <xf numFmtId="0" fontId="9" fillId="15" borderId="22" xfId="0" applyFont="1" applyFill="1" applyBorder="1" applyAlignment="1">
      <alignment horizontal="left" vertical="top" wrapText="1"/>
    </xf>
    <xf numFmtId="0" fontId="9" fillId="15" borderId="30" xfId="0" applyFont="1" applyFill="1" applyBorder="1" applyAlignment="1">
      <alignment horizontal="left" vertical="top" wrapText="1"/>
    </xf>
    <xf numFmtId="0" fontId="9" fillId="15" borderId="19" xfId="0" applyFont="1" applyFill="1" applyBorder="1" applyAlignment="1">
      <alignment horizontal="left" vertical="top" wrapText="1"/>
    </xf>
    <xf numFmtId="0" fontId="9" fillId="15" borderId="17" xfId="0" applyFont="1" applyFill="1" applyBorder="1" applyAlignment="1">
      <alignment horizontal="left" vertical="top" wrapText="1"/>
    </xf>
    <xf numFmtId="0" fontId="9" fillId="15" borderId="31" xfId="0" applyFont="1" applyFill="1" applyBorder="1" applyAlignment="1">
      <alignment horizontal="left" vertical="top" wrapText="1"/>
    </xf>
    <xf numFmtId="0" fontId="9" fillId="15" borderId="18" xfId="0" applyFont="1" applyFill="1" applyBorder="1" applyAlignment="1">
      <alignment horizontal="left" vertical="top" wrapText="1"/>
    </xf>
    <xf numFmtId="0" fontId="9" fillId="15" borderId="22" xfId="0" applyFont="1" applyFill="1" applyBorder="1" applyAlignment="1">
      <alignment horizontal="left" vertical="top" wrapText="1" readingOrder="1"/>
    </xf>
    <xf numFmtId="0" fontId="9" fillId="15" borderId="19" xfId="0" applyFont="1" applyFill="1" applyBorder="1" applyAlignment="1">
      <alignment horizontal="left" vertical="top" wrapText="1" readingOrder="1"/>
    </xf>
    <xf numFmtId="0" fontId="9" fillId="15" borderId="17" xfId="0" applyFont="1" applyFill="1" applyBorder="1" applyAlignment="1">
      <alignment horizontal="left" vertical="top" wrapText="1" readingOrder="1"/>
    </xf>
    <xf numFmtId="0" fontId="9" fillId="15" borderId="18" xfId="0" applyFont="1" applyFill="1" applyBorder="1" applyAlignment="1">
      <alignment horizontal="left" vertical="top" wrapText="1" readingOrder="1"/>
    </xf>
    <xf numFmtId="0" fontId="29" fillId="0" borderId="22" xfId="7" applyBorder="1" applyAlignment="1">
      <alignment horizontal="center" vertical="top" wrapText="1"/>
    </xf>
    <xf numFmtId="0" fontId="29" fillId="0" borderId="30" xfId="7" applyBorder="1" applyAlignment="1">
      <alignment horizontal="center" vertical="top" wrapText="1"/>
    </xf>
    <xf numFmtId="0" fontId="29" fillId="0" borderId="19" xfId="7" applyBorder="1" applyAlignment="1">
      <alignment horizontal="center" vertical="top" wrapText="1"/>
    </xf>
    <xf numFmtId="0" fontId="0" fillId="0" borderId="1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9" fillId="15" borderId="63" xfId="0" applyFont="1" applyFill="1" applyBorder="1" applyAlignment="1">
      <alignment horizontal="left" vertical="center" wrapText="1" readingOrder="1"/>
    </xf>
    <xf numFmtId="0" fontId="9" fillId="15" borderId="64" xfId="0" applyFont="1" applyFill="1" applyBorder="1" applyAlignment="1">
      <alignment horizontal="left" vertical="center" wrapText="1" readingOrder="1"/>
    </xf>
    <xf numFmtId="0" fontId="32" fillId="15" borderId="22" xfId="0" applyFont="1" applyFill="1" applyBorder="1" applyAlignment="1">
      <alignment horizontal="left" vertical="top" wrapText="1" readingOrder="1"/>
    </xf>
    <xf numFmtId="0" fontId="32" fillId="15" borderId="30" xfId="0" applyFont="1" applyFill="1" applyBorder="1" applyAlignment="1">
      <alignment horizontal="left" vertical="top" wrapText="1" readingOrder="1"/>
    </xf>
    <xf numFmtId="0" fontId="32" fillId="15" borderId="19" xfId="0" applyFont="1" applyFill="1" applyBorder="1" applyAlignment="1">
      <alignment horizontal="left" vertical="top" wrapText="1" readingOrder="1"/>
    </xf>
    <xf numFmtId="0" fontId="32" fillId="15" borderId="17" xfId="0" applyFont="1" applyFill="1" applyBorder="1" applyAlignment="1">
      <alignment horizontal="left" vertical="top" wrapText="1" readingOrder="1"/>
    </xf>
    <xf numFmtId="0" fontId="32" fillId="15" borderId="31" xfId="0" applyFont="1" applyFill="1" applyBorder="1" applyAlignment="1">
      <alignment horizontal="left" vertical="top" wrapText="1" readingOrder="1"/>
    </xf>
    <xf numFmtId="0" fontId="32" fillId="15" borderId="18" xfId="0" applyFont="1" applyFill="1" applyBorder="1" applyAlignment="1">
      <alignment horizontal="left" vertical="top" wrapText="1" readingOrder="1"/>
    </xf>
    <xf numFmtId="0" fontId="31" fillId="14" borderId="57" xfId="0" applyFont="1" applyFill="1" applyBorder="1" applyAlignment="1">
      <alignment horizontal="center" readingOrder="1"/>
    </xf>
    <xf numFmtId="0" fontId="31" fillId="14" borderId="57" xfId="0" applyFont="1" applyFill="1" applyBorder="1" applyAlignment="1">
      <alignment horizontal="center" vertical="center" readingOrder="1"/>
    </xf>
    <xf numFmtId="0" fontId="31" fillId="14" borderId="58" xfId="0" applyFont="1" applyFill="1" applyBorder="1" applyAlignment="1">
      <alignment horizontal="center" vertical="center" readingOrder="1"/>
    </xf>
    <xf numFmtId="0" fontId="31" fillId="14" borderId="59" xfId="0" applyFont="1" applyFill="1" applyBorder="1" applyAlignment="1">
      <alignment horizontal="center" readingOrder="1"/>
    </xf>
    <xf numFmtId="0" fontId="31" fillId="14" borderId="60" xfId="0" applyFont="1" applyFill="1" applyBorder="1" applyAlignment="1">
      <alignment horizontal="center" readingOrder="1"/>
    </xf>
    <xf numFmtId="0" fontId="31" fillId="14" borderId="76" xfId="0" applyFont="1" applyFill="1" applyBorder="1" applyAlignment="1">
      <alignment horizontal="center" readingOrder="1"/>
    </xf>
    <xf numFmtId="0" fontId="32" fillId="15" borderId="23" xfId="0" applyFont="1" applyFill="1" applyBorder="1" applyAlignment="1">
      <alignment horizontal="left" readingOrder="1"/>
    </xf>
    <xf numFmtId="0" fontId="32" fillId="15" borderId="6" xfId="0" applyFont="1" applyFill="1" applyBorder="1" applyAlignment="1">
      <alignment horizontal="left" readingOrder="1"/>
    </xf>
    <xf numFmtId="0" fontId="0" fillId="15" borderId="17" xfId="0" applyFill="1" applyBorder="1" applyAlignment="1">
      <alignment horizontal="left" vertical="top"/>
    </xf>
    <xf numFmtId="0" fontId="1" fillId="15" borderId="31" xfId="0" applyFont="1" applyFill="1" applyBorder="1" applyAlignment="1">
      <alignment horizontal="left" vertical="top"/>
    </xf>
    <xf numFmtId="0" fontId="1" fillId="15" borderId="18" xfId="0" applyFont="1" applyFill="1" applyBorder="1" applyAlignment="1">
      <alignment horizontal="left" vertical="top"/>
    </xf>
    <xf numFmtId="0" fontId="32" fillId="0" borderId="23" xfId="0" applyFont="1" applyBorder="1" applyAlignment="1">
      <alignment horizontal="left" readingOrder="1"/>
    </xf>
    <xf numFmtId="0" fontId="32" fillId="0" borderId="6" xfId="0" applyFont="1" applyBorder="1" applyAlignment="1">
      <alignment horizontal="left" readingOrder="1"/>
    </xf>
    <xf numFmtId="0" fontId="32" fillId="0" borderId="22" xfId="0" applyFont="1" applyBorder="1" applyAlignment="1">
      <alignment horizontal="left" vertical="top" readingOrder="1"/>
    </xf>
    <xf numFmtId="0" fontId="32" fillId="0" borderId="30" xfId="0" applyFont="1" applyBorder="1" applyAlignment="1">
      <alignment horizontal="left" vertical="top" readingOrder="1"/>
    </xf>
    <xf numFmtId="0" fontId="32" fillId="0" borderId="19" xfId="0" applyFont="1" applyBorder="1" applyAlignment="1">
      <alignment horizontal="left" vertical="top" readingOrder="1"/>
    </xf>
    <xf numFmtId="0" fontId="32" fillId="0" borderId="17" xfId="0" applyFont="1" applyBorder="1" applyAlignment="1">
      <alignment horizontal="left" vertical="top" readingOrder="1"/>
    </xf>
    <xf numFmtId="0" fontId="32" fillId="0" borderId="31" xfId="0" applyFont="1" applyBorder="1" applyAlignment="1">
      <alignment horizontal="left" vertical="top" readingOrder="1"/>
    </xf>
    <xf numFmtId="0" fontId="32" fillId="0" borderId="18" xfId="0" applyFont="1" applyBorder="1" applyAlignment="1">
      <alignment horizontal="left" vertical="top" readingOrder="1"/>
    </xf>
    <xf numFmtId="0" fontId="31" fillId="14" borderId="58" xfId="0" applyFont="1" applyFill="1" applyBorder="1" applyAlignment="1">
      <alignment horizontal="center" readingOrder="1"/>
    </xf>
    <xf numFmtId="0" fontId="32" fillId="0" borderId="22" xfId="0" applyFont="1" applyBorder="1" applyAlignment="1">
      <alignment horizontal="left" readingOrder="1"/>
    </xf>
    <xf numFmtId="0" fontId="32" fillId="0" borderId="19" xfId="0" applyFont="1" applyBorder="1" applyAlignment="1">
      <alignment horizontal="left" readingOrder="1"/>
    </xf>
    <xf numFmtId="0" fontId="0" fillId="15" borderId="5" xfId="0" applyFill="1" applyBorder="1" applyAlignment="1">
      <alignment horizontal="center" vertical="center"/>
    </xf>
    <xf numFmtId="0" fontId="1" fillId="15" borderId="21" xfId="0" applyFont="1" applyFill="1" applyBorder="1" applyAlignment="1">
      <alignment horizontal="center" vertical="center"/>
    </xf>
    <xf numFmtId="0" fontId="1" fillId="15" borderId="20" xfId="0" applyFont="1" applyFill="1" applyBorder="1" applyAlignment="1">
      <alignment horizontal="center" vertical="center"/>
    </xf>
    <xf numFmtId="0" fontId="1" fillId="15" borderId="22" xfId="0" applyFont="1" applyFill="1" applyBorder="1" applyAlignment="1">
      <alignment horizontal="center" vertical="top"/>
    </xf>
    <xf numFmtId="0" fontId="1" fillId="15" borderId="19" xfId="0" applyFont="1" applyFill="1" applyBorder="1" applyAlignment="1">
      <alignment horizontal="center" vertical="top"/>
    </xf>
    <xf numFmtId="0" fontId="1" fillId="15" borderId="17" xfId="0" applyFont="1" applyFill="1" applyBorder="1" applyAlignment="1">
      <alignment horizontal="center" vertical="top"/>
    </xf>
    <xf numFmtId="0" fontId="1" fillId="15" borderId="18" xfId="0" applyFont="1" applyFill="1" applyBorder="1" applyAlignment="1">
      <alignment horizontal="center" vertical="top"/>
    </xf>
    <xf numFmtId="0" fontId="9" fillId="15" borderId="30" xfId="0" applyFont="1" applyFill="1" applyBorder="1" applyAlignment="1">
      <alignment horizontal="left" vertical="top" wrapText="1" readingOrder="1"/>
    </xf>
    <xf numFmtId="0" fontId="9" fillId="15" borderId="31" xfId="0" applyFont="1" applyFill="1" applyBorder="1" applyAlignment="1">
      <alignment horizontal="left" vertical="top" wrapText="1" readingOrder="1"/>
    </xf>
    <xf numFmtId="0" fontId="0" fillId="0" borderId="5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9" fillId="0" borderId="22" xfId="0" applyFont="1" applyBorder="1" applyAlignment="1">
      <alignment horizontal="left" vertical="top" readingOrder="1"/>
    </xf>
    <xf numFmtId="0" fontId="9" fillId="0" borderId="30" xfId="0" applyFont="1" applyBorder="1" applyAlignment="1">
      <alignment horizontal="left" vertical="top" readingOrder="1"/>
    </xf>
    <xf numFmtId="0" fontId="9" fillId="0" borderId="19" xfId="0" applyFont="1" applyBorder="1" applyAlignment="1">
      <alignment horizontal="left" vertical="top" readingOrder="1"/>
    </xf>
    <xf numFmtId="0" fontId="9" fillId="0" borderId="17" xfId="0" applyFont="1" applyBorder="1" applyAlignment="1">
      <alignment horizontal="left" vertical="top" readingOrder="1"/>
    </xf>
    <xf numFmtId="0" fontId="9" fillId="0" borderId="31" xfId="0" applyFont="1" applyBorder="1" applyAlignment="1">
      <alignment horizontal="left" vertical="top" readingOrder="1"/>
    </xf>
    <xf numFmtId="0" fontId="9" fillId="0" borderId="18" xfId="0" applyFont="1" applyBorder="1" applyAlignment="1">
      <alignment horizontal="left" vertical="top" readingOrder="1"/>
    </xf>
    <xf numFmtId="0" fontId="32" fillId="15" borderId="22" xfId="0" applyFont="1" applyFill="1" applyBorder="1" applyAlignment="1">
      <alignment horizontal="left" readingOrder="1"/>
    </xf>
    <xf numFmtId="0" fontId="32" fillId="15" borderId="19" xfId="0" applyFont="1" applyFill="1" applyBorder="1" applyAlignment="1">
      <alignment horizontal="left" readingOrder="1"/>
    </xf>
    <xf numFmtId="0" fontId="9" fillId="0" borderId="30" xfId="0" applyFont="1" applyBorder="1" applyAlignment="1">
      <alignment horizontal="left" vertical="top" wrapText="1" readingOrder="1"/>
    </xf>
    <xf numFmtId="0" fontId="9" fillId="0" borderId="31" xfId="0" applyFont="1" applyBorder="1" applyAlignment="1">
      <alignment horizontal="left" vertical="top" wrapText="1" readingOrder="1"/>
    </xf>
    <xf numFmtId="0" fontId="31" fillId="14" borderId="59" xfId="0" applyFont="1" applyFill="1" applyBorder="1" applyAlignment="1">
      <alignment horizontal="center" vertical="center" readingOrder="1"/>
    </xf>
    <xf numFmtId="0" fontId="31" fillId="14" borderId="76" xfId="0" applyFont="1" applyFill="1" applyBorder="1" applyAlignment="1">
      <alignment horizontal="center" vertical="center" readingOrder="1"/>
    </xf>
    <xf numFmtId="0" fontId="31" fillId="14" borderId="60" xfId="0" applyFont="1" applyFill="1" applyBorder="1" applyAlignment="1">
      <alignment horizontal="center" vertical="center" readingOrder="1"/>
    </xf>
    <xf numFmtId="0" fontId="1" fillId="0" borderId="31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74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9" fillId="15" borderId="22" xfId="0" applyFont="1" applyFill="1" applyBorder="1" applyAlignment="1">
      <alignment horizontal="left" vertical="top" readingOrder="1"/>
    </xf>
    <xf numFmtId="0" fontId="9" fillId="15" borderId="19" xfId="0" applyFont="1" applyFill="1" applyBorder="1" applyAlignment="1">
      <alignment horizontal="left" vertical="top" readingOrder="1"/>
    </xf>
    <xf numFmtId="0" fontId="0" fillId="15" borderId="74" xfId="0" applyFill="1" applyBorder="1" applyAlignment="1">
      <alignment horizontal="center" vertical="center"/>
    </xf>
    <xf numFmtId="0" fontId="1" fillId="15" borderId="74" xfId="0" applyFont="1" applyFill="1" applyBorder="1" applyAlignment="1">
      <alignment horizontal="center" vertical="center"/>
    </xf>
    <xf numFmtId="0" fontId="1" fillId="15" borderId="22" xfId="0" applyFont="1" applyFill="1" applyBorder="1" applyAlignment="1">
      <alignment horizontal="left" vertical="top"/>
    </xf>
    <xf numFmtId="0" fontId="1" fillId="15" borderId="19" xfId="0" applyFont="1" applyFill="1" applyBorder="1" applyAlignment="1">
      <alignment horizontal="left" vertical="top"/>
    </xf>
    <xf numFmtId="0" fontId="1" fillId="15" borderId="17" xfId="0" applyFont="1" applyFill="1" applyBorder="1" applyAlignment="1">
      <alignment horizontal="left" vertical="top"/>
    </xf>
    <xf numFmtId="0" fontId="32" fillId="15" borderId="58" xfId="0" applyFont="1" applyFill="1" applyBorder="1" applyAlignment="1">
      <alignment horizontal="left" readingOrder="1"/>
    </xf>
    <xf numFmtId="0" fontId="32" fillId="15" borderId="61" xfId="0" applyFont="1" applyFill="1" applyBorder="1" applyAlignment="1">
      <alignment horizontal="left" readingOrder="1"/>
    </xf>
    <xf numFmtId="0" fontId="1" fillId="15" borderId="5" xfId="0" applyFont="1" applyFill="1" applyBorder="1" applyAlignment="1">
      <alignment horizontal="center" vertical="center"/>
    </xf>
    <xf numFmtId="0" fontId="1" fillId="15" borderId="30" xfId="0" applyFont="1" applyFill="1" applyBorder="1" applyAlignment="1">
      <alignment horizontal="left" vertical="top"/>
    </xf>
    <xf numFmtId="0" fontId="0" fillId="15" borderId="22" xfId="0" applyFill="1" applyBorder="1" applyAlignment="1">
      <alignment horizontal="left" vertical="top"/>
    </xf>
    <xf numFmtId="0" fontId="0" fillId="15" borderId="30" xfId="0" applyFill="1" applyBorder="1" applyAlignment="1">
      <alignment horizontal="left" vertical="top"/>
    </xf>
    <xf numFmtId="0" fontId="0" fillId="15" borderId="19" xfId="0" applyFill="1" applyBorder="1" applyAlignment="1">
      <alignment horizontal="left" vertical="top"/>
    </xf>
    <xf numFmtId="0" fontId="0" fillId="15" borderId="31" xfId="0" applyFill="1" applyBorder="1" applyAlignment="1">
      <alignment horizontal="left" vertical="top"/>
    </xf>
    <xf numFmtId="0" fontId="0" fillId="15" borderId="18" xfId="0" applyFill="1" applyBorder="1" applyAlignment="1">
      <alignment horizontal="left" vertical="top"/>
    </xf>
    <xf numFmtId="0" fontId="31" fillId="14" borderId="68" xfId="0" applyFont="1" applyFill="1" applyBorder="1" applyAlignment="1">
      <alignment horizontal="center" readingOrder="1"/>
    </xf>
    <xf numFmtId="0" fontId="31" fillId="14" borderId="69" xfId="0" applyFont="1" applyFill="1" applyBorder="1" applyAlignment="1">
      <alignment horizontal="center" readingOrder="1"/>
    </xf>
    <xf numFmtId="0" fontId="31" fillId="14" borderId="77" xfId="0" applyFont="1" applyFill="1" applyBorder="1" applyAlignment="1">
      <alignment horizontal="center" readingOrder="1"/>
    </xf>
    <xf numFmtId="0" fontId="32" fillId="0" borderId="58" xfId="0" applyFont="1" applyBorder="1" applyAlignment="1">
      <alignment horizontal="left" readingOrder="1"/>
    </xf>
    <xf numFmtId="0" fontId="32" fillId="0" borderId="61" xfId="0" applyFont="1" applyBorder="1" applyAlignment="1">
      <alignment horizontal="left" readingOrder="1"/>
    </xf>
    <xf numFmtId="0" fontId="1" fillId="0" borderId="5" xfId="0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9" fillId="15" borderId="22" xfId="0" applyFont="1" applyFill="1" applyBorder="1" applyAlignment="1">
      <alignment horizontal="left" readingOrder="1"/>
    </xf>
    <xf numFmtId="0" fontId="9" fillId="15" borderId="19" xfId="0" applyFont="1" applyFill="1" applyBorder="1" applyAlignment="1">
      <alignment horizontal="left" readingOrder="1"/>
    </xf>
    <xf numFmtId="0" fontId="0" fillId="0" borderId="74" xfId="0" applyBorder="1" applyAlignment="1">
      <alignment horizontal="center" vertical="center"/>
    </xf>
    <xf numFmtId="0" fontId="1" fillId="4" borderId="22" xfId="0" applyFont="1" applyFill="1" applyBorder="1" applyAlignment="1">
      <alignment horizontal="left" vertical="top"/>
    </xf>
    <xf numFmtId="0" fontId="1" fillId="4" borderId="19" xfId="0" applyFont="1" applyFill="1" applyBorder="1" applyAlignment="1">
      <alignment horizontal="left" vertical="top"/>
    </xf>
    <xf numFmtId="0" fontId="1" fillId="4" borderId="17" xfId="0" applyFont="1" applyFill="1" applyBorder="1" applyAlignment="1">
      <alignment horizontal="left" vertical="top"/>
    </xf>
    <xf numFmtId="0" fontId="1" fillId="4" borderId="18" xfId="0" applyFont="1" applyFill="1" applyBorder="1" applyAlignment="1">
      <alignment horizontal="left" vertical="top"/>
    </xf>
    <xf numFmtId="0" fontId="32" fillId="15" borderId="30" xfId="0" applyFont="1" applyFill="1" applyBorder="1" applyAlignment="1">
      <alignment horizontal="left" readingOrder="1"/>
    </xf>
    <xf numFmtId="0" fontId="1" fillId="15" borderId="22" xfId="0" applyFont="1" applyFill="1" applyBorder="1" applyAlignment="1">
      <alignment horizontal="center" vertical="center"/>
    </xf>
    <xf numFmtId="0" fontId="1" fillId="15" borderId="30" xfId="0" applyFont="1" applyFill="1" applyBorder="1" applyAlignment="1">
      <alignment horizontal="center" vertical="center"/>
    </xf>
    <xf numFmtId="0" fontId="1" fillId="15" borderId="19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left" readingOrder="1"/>
    </xf>
    <xf numFmtId="0" fontId="9" fillId="4" borderId="19" xfId="0" applyFont="1" applyFill="1" applyBorder="1" applyAlignment="1">
      <alignment horizontal="left" readingOrder="1"/>
    </xf>
    <xf numFmtId="0" fontId="1" fillId="4" borderId="74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left" vertical="top" wrapText="1"/>
    </xf>
    <xf numFmtId="0" fontId="33" fillId="4" borderId="30" xfId="0" applyFont="1" applyFill="1" applyBorder="1" applyAlignment="1">
      <alignment horizontal="left" vertical="top" wrapText="1"/>
    </xf>
    <xf numFmtId="0" fontId="33" fillId="4" borderId="19" xfId="0" applyFont="1" applyFill="1" applyBorder="1" applyAlignment="1">
      <alignment horizontal="left" vertical="top" wrapText="1"/>
    </xf>
    <xf numFmtId="0" fontId="33" fillId="4" borderId="17" xfId="0" applyFont="1" applyFill="1" applyBorder="1" applyAlignment="1">
      <alignment horizontal="left" vertical="top" wrapText="1"/>
    </xf>
    <xf numFmtId="0" fontId="33" fillId="4" borderId="31" xfId="0" applyFont="1" applyFill="1" applyBorder="1" applyAlignment="1">
      <alignment horizontal="left" vertical="top" wrapText="1"/>
    </xf>
    <xf numFmtId="0" fontId="33" fillId="4" borderId="18" xfId="0" applyFont="1" applyFill="1" applyBorder="1" applyAlignment="1">
      <alignment horizontal="left" vertical="top" wrapText="1"/>
    </xf>
    <xf numFmtId="0" fontId="1" fillId="15" borderId="73" xfId="0" applyFont="1" applyFill="1" applyBorder="1" applyAlignment="1">
      <alignment horizontal="center" vertical="center"/>
    </xf>
    <xf numFmtId="0" fontId="1" fillId="15" borderId="72" xfId="0" applyFont="1" applyFill="1" applyBorder="1" applyAlignment="1">
      <alignment horizontal="center" vertical="center"/>
    </xf>
    <xf numFmtId="0" fontId="1" fillId="15" borderId="30" xfId="0" applyFont="1" applyFill="1" applyBorder="1" applyAlignment="1">
      <alignment horizontal="center"/>
    </xf>
    <xf numFmtId="0" fontId="1" fillId="15" borderId="72" xfId="0" applyFont="1" applyFill="1" applyBorder="1" applyAlignment="1">
      <alignment horizontal="center"/>
    </xf>
    <xf numFmtId="0" fontId="1" fillId="15" borderId="31" xfId="0" applyFont="1" applyFill="1" applyBorder="1" applyAlignment="1">
      <alignment horizontal="center"/>
    </xf>
    <xf numFmtId="0" fontId="1" fillId="15" borderId="70" xfId="0" applyFont="1" applyFill="1" applyBorder="1" applyAlignment="1">
      <alignment horizontal="center"/>
    </xf>
    <xf numFmtId="0" fontId="0" fillId="15" borderId="73" xfId="0" applyFill="1" applyBorder="1" applyAlignment="1">
      <alignment horizontal="left" vertical="top" wrapText="1"/>
    </xf>
    <xf numFmtId="0" fontId="0" fillId="15" borderId="71" xfId="0" applyFill="1" applyBorder="1" applyAlignment="1">
      <alignment horizontal="left" vertical="top" wrapText="1"/>
    </xf>
    <xf numFmtId="0" fontId="32" fillId="0" borderId="63" xfId="0" applyFont="1" applyBorder="1" applyAlignment="1">
      <alignment horizontal="left" vertical="top" readingOrder="1"/>
    </xf>
    <xf numFmtId="0" fontId="32" fillId="0" borderId="0" xfId="0" applyFont="1" applyAlignment="1">
      <alignment horizontal="left" vertical="top" readingOrder="1"/>
    </xf>
    <xf numFmtId="0" fontId="1" fillId="0" borderId="6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0" fillId="0" borderId="73" xfId="0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0" fillId="0" borderId="72" xfId="0" applyBorder="1" applyAlignment="1">
      <alignment horizontal="left" wrapText="1"/>
    </xf>
    <xf numFmtId="0" fontId="0" fillId="16" borderId="5" xfId="0" applyFill="1" applyBorder="1" applyAlignment="1">
      <alignment horizontal="center" wrapText="1"/>
    </xf>
    <xf numFmtId="0" fontId="0" fillId="16" borderId="21" xfId="0" applyFill="1" applyBorder="1" applyAlignment="1">
      <alignment horizontal="center" wrapText="1"/>
    </xf>
    <xf numFmtId="0" fontId="0" fillId="16" borderId="20" xfId="0" applyFill="1" applyBorder="1" applyAlignment="1">
      <alignment horizontal="center" wrapText="1"/>
    </xf>
    <xf numFmtId="0" fontId="1" fillId="15" borderId="23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5" borderId="22" xfId="0" applyFont="1" applyFill="1" applyBorder="1" applyAlignment="1">
      <alignment horizontal="left"/>
    </xf>
    <xf numFmtId="0" fontId="1" fillId="15" borderId="30" xfId="0" applyFont="1" applyFill="1" applyBorder="1" applyAlignment="1">
      <alignment horizontal="left"/>
    </xf>
    <xf numFmtId="0" fontId="1" fillId="15" borderId="19" xfId="0" applyFont="1" applyFill="1" applyBorder="1" applyAlignment="1">
      <alignment horizontal="left"/>
    </xf>
    <xf numFmtId="0" fontId="9" fillId="15" borderId="23" xfId="0" applyFont="1" applyFill="1" applyBorder="1" applyAlignment="1">
      <alignment horizontal="left" vertical="top"/>
    </xf>
    <xf numFmtId="0" fontId="9" fillId="15" borderId="0" xfId="0" applyFont="1" applyFill="1" applyAlignment="1">
      <alignment horizontal="left" vertical="top"/>
    </xf>
    <xf numFmtId="0" fontId="9" fillId="15" borderId="17" xfId="0" applyFont="1" applyFill="1" applyBorder="1" applyAlignment="1">
      <alignment horizontal="left" vertical="top"/>
    </xf>
    <xf numFmtId="0" fontId="9" fillId="15" borderId="31" xfId="0" applyFont="1" applyFill="1" applyBorder="1" applyAlignment="1">
      <alignment horizontal="left" vertical="top"/>
    </xf>
    <xf numFmtId="0" fontId="32" fillId="0" borderId="63" xfId="0" applyFont="1" applyBorder="1" applyAlignment="1">
      <alignment horizontal="left" readingOrder="1"/>
    </xf>
    <xf numFmtId="0" fontId="32" fillId="0" borderId="0" xfId="0" applyFont="1" applyAlignment="1">
      <alignment horizontal="left" readingOrder="1"/>
    </xf>
    <xf numFmtId="0" fontId="0" fillId="0" borderId="73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72" xfId="0" applyBorder="1" applyAlignment="1">
      <alignment horizontal="left" vertical="top" wrapText="1"/>
    </xf>
    <xf numFmtId="0" fontId="0" fillId="0" borderId="71" xfId="0" applyBorder="1" applyAlignment="1">
      <alignment horizontal="left" vertical="top" wrapText="1"/>
    </xf>
    <xf numFmtId="0" fontId="0" fillId="0" borderId="70" xfId="0" applyBorder="1" applyAlignment="1">
      <alignment horizontal="left" vertical="top" wrapText="1"/>
    </xf>
    <xf numFmtId="0" fontId="31" fillId="0" borderId="22" xfId="0" applyFont="1" applyBorder="1" applyAlignment="1">
      <alignment horizontal="left" readingOrder="1"/>
    </xf>
    <xf numFmtId="0" fontId="31" fillId="0" borderId="19" xfId="0" applyFont="1" applyBorder="1" applyAlignment="1">
      <alignment horizontal="left" readingOrder="1"/>
    </xf>
    <xf numFmtId="0" fontId="34" fillId="0" borderId="5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1" fillId="0" borderId="72" xfId="0" applyFont="1" applyBorder="1" applyAlignment="1">
      <alignment horizontal="left" vertical="top"/>
    </xf>
    <xf numFmtId="0" fontId="1" fillId="0" borderId="70" xfId="0" applyFont="1" applyBorder="1" applyAlignment="1">
      <alignment horizontal="left" vertical="top"/>
    </xf>
    <xf numFmtId="0" fontId="0" fillId="0" borderId="19" xfId="0" applyBorder="1" applyAlignment="1">
      <alignment horizontal="left" vertical="top" wrapText="1"/>
    </xf>
    <xf numFmtId="0" fontId="31" fillId="15" borderId="22" xfId="0" applyFont="1" applyFill="1" applyBorder="1" applyAlignment="1">
      <alignment horizontal="left" vertical="top" readingOrder="1"/>
    </xf>
    <xf numFmtId="0" fontId="31" fillId="15" borderId="19" xfId="0" applyFont="1" applyFill="1" applyBorder="1" applyAlignment="1">
      <alignment horizontal="left" vertical="top" readingOrder="1"/>
    </xf>
    <xf numFmtId="0" fontId="1" fillId="16" borderId="74" xfId="0" applyFont="1" applyFill="1" applyBorder="1" applyAlignment="1">
      <alignment horizontal="center" vertical="top"/>
    </xf>
    <xf numFmtId="0" fontId="1" fillId="16" borderId="75" xfId="0" applyFont="1" applyFill="1" applyBorder="1" applyAlignment="1">
      <alignment horizontal="center" vertical="top"/>
    </xf>
    <xf numFmtId="0" fontId="1" fillId="15" borderId="72" xfId="0" applyFont="1" applyFill="1" applyBorder="1" applyAlignment="1">
      <alignment horizontal="left" vertical="top"/>
    </xf>
    <xf numFmtId="0" fontId="1" fillId="15" borderId="70" xfId="0" applyFont="1" applyFill="1" applyBorder="1" applyAlignment="1">
      <alignment horizontal="left" vertical="top"/>
    </xf>
    <xf numFmtId="0" fontId="31" fillId="0" borderId="30" xfId="0" applyFont="1" applyBorder="1" applyAlignment="1">
      <alignment horizontal="left" readingOrder="1"/>
    </xf>
    <xf numFmtId="0" fontId="1" fillId="0" borderId="73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8" fillId="0" borderId="22" xfId="0" applyFont="1" applyBorder="1" applyAlignment="1">
      <alignment horizontal="left" readingOrder="1"/>
    </xf>
    <xf numFmtId="0" fontId="8" fillId="0" borderId="30" xfId="0" applyFont="1" applyBorder="1" applyAlignment="1">
      <alignment horizontal="left" readingOrder="1"/>
    </xf>
    <xf numFmtId="0" fontId="1" fillId="16" borderId="5" xfId="0" applyFont="1" applyFill="1" applyBorder="1" applyAlignment="1">
      <alignment horizontal="center" vertical="center"/>
    </xf>
    <xf numFmtId="0" fontId="1" fillId="16" borderId="21" xfId="0" applyFont="1" applyFill="1" applyBorder="1" applyAlignment="1">
      <alignment horizontal="center" vertical="center"/>
    </xf>
    <xf numFmtId="0" fontId="1" fillId="16" borderId="20" xfId="0" applyFont="1" applyFill="1" applyBorder="1" applyAlignment="1">
      <alignment horizontal="center" vertical="center"/>
    </xf>
    <xf numFmtId="0" fontId="31" fillId="15" borderId="22" xfId="0" applyFont="1" applyFill="1" applyBorder="1" applyAlignment="1">
      <alignment horizontal="left" readingOrder="1"/>
    </xf>
    <xf numFmtId="0" fontId="31" fillId="15" borderId="72" xfId="0" applyFont="1" applyFill="1" applyBorder="1" applyAlignment="1">
      <alignment horizontal="left" readingOrder="1"/>
    </xf>
    <xf numFmtId="0" fontId="33" fillId="15" borderId="30" xfId="0" applyFont="1" applyFill="1" applyBorder="1" applyAlignment="1">
      <alignment horizontal="left" vertical="top" wrapText="1"/>
    </xf>
    <xf numFmtId="0" fontId="33" fillId="15" borderId="19" xfId="0" applyFont="1" applyFill="1" applyBorder="1" applyAlignment="1">
      <alignment horizontal="left" vertical="top" wrapText="1"/>
    </xf>
    <xf numFmtId="0" fontId="33" fillId="15" borderId="17" xfId="0" applyFont="1" applyFill="1" applyBorder="1" applyAlignment="1">
      <alignment horizontal="left" vertical="top" wrapText="1"/>
    </xf>
    <xf numFmtId="0" fontId="33" fillId="15" borderId="31" xfId="0" applyFont="1" applyFill="1" applyBorder="1" applyAlignment="1">
      <alignment horizontal="left" vertical="top" wrapText="1"/>
    </xf>
    <xf numFmtId="0" fontId="33" fillId="15" borderId="18" xfId="0" applyFont="1" applyFill="1" applyBorder="1" applyAlignment="1">
      <alignment horizontal="left" vertical="top" wrapText="1"/>
    </xf>
    <xf numFmtId="0" fontId="31" fillId="0" borderId="58" xfId="0" applyFont="1" applyBorder="1" applyAlignment="1">
      <alignment horizontal="left" vertical="top" readingOrder="1"/>
    </xf>
    <xf numFmtId="0" fontId="31" fillId="0" borderId="61" xfId="0" applyFont="1" applyBorder="1" applyAlignment="1">
      <alignment horizontal="left" vertical="top" readingOrder="1"/>
    </xf>
    <xf numFmtId="0" fontId="1" fillId="0" borderId="58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0" fillId="0" borderId="58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0" fillId="0" borderId="62" xfId="0" applyBorder="1" applyAlignment="1">
      <alignment horizontal="left" vertical="top" wrapText="1"/>
    </xf>
    <xf numFmtId="0" fontId="31" fillId="15" borderId="22" xfId="0" applyFont="1" applyFill="1" applyBorder="1" applyAlignment="1">
      <alignment horizontal="left" wrapText="1" readingOrder="1"/>
    </xf>
    <xf numFmtId="0" fontId="31" fillId="15" borderId="72" xfId="0" applyFont="1" applyFill="1" applyBorder="1" applyAlignment="1">
      <alignment horizontal="left" wrapText="1" readingOrder="1"/>
    </xf>
    <xf numFmtId="0" fontId="32" fillId="0" borderId="65" xfId="0" applyFont="1" applyBorder="1" applyAlignment="1">
      <alignment horizontal="left" readingOrder="1"/>
    </xf>
    <xf numFmtId="0" fontId="32" fillId="0" borderId="66" xfId="0" applyFont="1" applyBorder="1" applyAlignment="1">
      <alignment horizontal="left" readingOrder="1"/>
    </xf>
    <xf numFmtId="0" fontId="1" fillId="0" borderId="1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16" borderId="23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31" fillId="15" borderId="57" xfId="0" applyFont="1" applyFill="1" applyBorder="1" applyAlignment="1">
      <alignment horizontal="center" readingOrder="1"/>
    </xf>
    <xf numFmtId="0" fontId="31" fillId="15" borderId="57" xfId="0" applyFont="1" applyFill="1" applyBorder="1" applyAlignment="1">
      <alignment horizontal="center" vertical="center" readingOrder="1"/>
    </xf>
    <xf numFmtId="0" fontId="31" fillId="15" borderId="58" xfId="0" applyFont="1" applyFill="1" applyBorder="1" applyAlignment="1">
      <alignment horizontal="center" vertical="center" readingOrder="1"/>
    </xf>
    <xf numFmtId="0" fontId="31" fillId="15" borderId="59" xfId="0" applyFont="1" applyFill="1" applyBorder="1" applyAlignment="1">
      <alignment horizontal="center" readingOrder="1"/>
    </xf>
    <xf numFmtId="0" fontId="31" fillId="15" borderId="60" xfId="0" applyFont="1" applyFill="1" applyBorder="1" applyAlignment="1">
      <alignment horizontal="center" readingOrder="1"/>
    </xf>
    <xf numFmtId="0" fontId="1" fillId="0" borderId="2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5" xfId="1" applyNumberFormat="1" applyFont="1" applyBorder="1" applyAlignment="1">
      <alignment horizontal="center" vertical="center"/>
    </xf>
    <xf numFmtId="0" fontId="0" fillId="0" borderId="21" xfId="1" applyNumberFormat="1" applyFont="1" applyBorder="1" applyAlignment="1">
      <alignment horizontal="center" vertical="center"/>
    </xf>
    <xf numFmtId="0" fontId="0" fillId="0" borderId="20" xfId="1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11" fillId="0" borderId="1" xfId="1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7" fillId="5" borderId="15" xfId="2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10" borderId="0" xfId="0" applyFill="1" applyAlignment="1">
      <alignment horizontal="left"/>
    </xf>
    <xf numFmtId="0" fontId="7" fillId="5" borderId="16" xfId="2" applyBorder="1" applyAlignment="1">
      <alignment horizontal="center"/>
    </xf>
    <xf numFmtId="0" fontId="7" fillId="5" borderId="1" xfId="2" applyBorder="1" applyAlignment="1">
      <alignment horizontal="center"/>
    </xf>
    <xf numFmtId="0" fontId="13" fillId="4" borderId="56" xfId="0" applyFont="1" applyFill="1" applyBorder="1" applyAlignment="1">
      <alignment horizontal="left" vertical="top" wrapText="1"/>
    </xf>
    <xf numFmtId="0" fontId="0" fillId="4" borderId="56" xfId="0" applyFill="1" applyBorder="1" applyAlignment="1">
      <alignment horizontal="left" vertical="top"/>
    </xf>
    <xf numFmtId="0" fontId="22" fillId="4" borderId="47" xfId="0" applyFont="1" applyFill="1" applyBorder="1" applyAlignment="1">
      <alignment horizontal="center" vertical="center"/>
    </xf>
    <xf numFmtId="0" fontId="22" fillId="4" borderId="48" xfId="0" applyFont="1" applyFill="1" applyBorder="1" applyAlignment="1">
      <alignment horizontal="center" vertical="center"/>
    </xf>
    <xf numFmtId="0" fontId="22" fillId="4" borderId="49" xfId="0" applyFont="1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/>
    </xf>
    <xf numFmtId="0" fontId="0" fillId="12" borderId="46" xfId="0" applyFill="1" applyBorder="1" applyAlignment="1">
      <alignment horizontal="center" vertical="center"/>
    </xf>
    <xf numFmtId="165" fontId="21" fillId="4" borderId="0" xfId="6" applyNumberFormat="1" applyFont="1" applyFill="1" applyBorder="1" applyAlignment="1">
      <alignment horizontal="center" vertical="center"/>
    </xf>
    <xf numFmtId="166" fontId="21" fillId="4" borderId="0" xfId="0" applyNumberFormat="1" applyFont="1" applyFill="1" applyAlignment="1">
      <alignment horizontal="center" vertical="center"/>
    </xf>
    <xf numFmtId="10" fontId="21" fillId="4" borderId="0" xfId="1" applyNumberFormat="1" applyFont="1" applyFill="1" applyBorder="1" applyAlignment="1">
      <alignment horizontal="center" vertical="center"/>
    </xf>
    <xf numFmtId="167" fontId="21" fillId="4" borderId="0" xfId="0" applyNumberFormat="1" applyFont="1" applyFill="1" applyAlignment="1">
      <alignment horizontal="center" vertical="center"/>
    </xf>
    <xf numFmtId="0" fontId="22" fillId="4" borderId="40" xfId="0" applyFont="1" applyFill="1" applyBorder="1" applyAlignment="1">
      <alignment horizontal="center" vertical="center"/>
    </xf>
    <xf numFmtId="0" fontId="22" fillId="4" borderId="41" xfId="0" applyFont="1" applyFill="1" applyBorder="1" applyAlignment="1">
      <alignment horizontal="center" vertical="center"/>
    </xf>
    <xf numFmtId="0" fontId="22" fillId="4" borderId="42" xfId="0" applyFont="1" applyFill="1" applyBorder="1" applyAlignment="1">
      <alignment horizontal="center" vertical="center"/>
    </xf>
    <xf numFmtId="4" fontId="21" fillId="4" borderId="0" xfId="0" applyNumberFormat="1" applyFont="1" applyFill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left" vertical="center"/>
    </xf>
    <xf numFmtId="0" fontId="0" fillId="4" borderId="30" xfId="0" applyFill="1" applyBorder="1" applyAlignment="1">
      <alignment horizontal="left" vertical="center"/>
    </xf>
    <xf numFmtId="0" fontId="0" fillId="4" borderId="17" xfId="0" applyFill="1" applyBorder="1" applyAlignment="1">
      <alignment horizontal="left" vertical="center"/>
    </xf>
    <xf numFmtId="0" fontId="0" fillId="4" borderId="31" xfId="0" applyFill="1" applyBorder="1" applyAlignment="1">
      <alignment horizontal="left" vertical="center"/>
    </xf>
    <xf numFmtId="0" fontId="19" fillId="4" borderId="32" xfId="0" applyFont="1" applyFill="1" applyBorder="1" applyAlignment="1">
      <alignment horizontal="center" vertical="center"/>
    </xf>
    <xf numFmtId="0" fontId="19" fillId="4" borderId="33" xfId="0" applyFont="1" applyFill="1" applyBorder="1" applyAlignment="1">
      <alignment horizontal="center" vertical="center"/>
    </xf>
    <xf numFmtId="0" fontId="19" fillId="4" borderId="34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5" fillId="4" borderId="52" xfId="0" applyFont="1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</cellXfs>
  <cellStyles count="8">
    <cellStyle name="40 % - Accent2" xfId="3" builtinId="35"/>
    <cellStyle name="60 % - Accent2" xfId="4" builtinId="36"/>
    <cellStyle name="Calcul" xfId="5" builtinId="22"/>
    <cellStyle name="Lien hypertexte" xfId="7" builtinId="8"/>
    <cellStyle name="Milliers" xfId="6" builtinId="3"/>
    <cellStyle name="Normal" xfId="0" builtinId="0"/>
    <cellStyle name="Pourcentage" xfId="1" builtinId="5"/>
    <cellStyle name="Vérification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647700</xdr:colOff>
      <xdr:row>1</xdr:row>
      <xdr:rowOff>56214</xdr:rowOff>
    </xdr:from>
    <xdr:to>
      <xdr:col>17</xdr:col>
      <xdr:colOff>495768</xdr:colOff>
      <xdr:row>33</xdr:row>
      <xdr:rowOff>113839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752B7A7-D876-4A45-8C8D-3339B9D8F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8665029" y="241271"/>
          <a:ext cx="6902010" cy="66434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270511</xdr:colOff>
      <xdr:row>11</xdr:row>
      <xdr:rowOff>21033</xdr:rowOff>
    </xdr:from>
    <xdr:to>
      <xdr:col>8</xdr:col>
      <xdr:colOff>40453</xdr:colOff>
      <xdr:row>28</xdr:row>
      <xdr:rowOff>115900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442047C-BCA3-4BDD-B0E4-1EA416627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56336" y="2468958"/>
          <a:ext cx="4056192" cy="40858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289561</xdr:colOff>
      <xdr:row>10</xdr:row>
      <xdr:rowOff>175260</xdr:rowOff>
    </xdr:from>
    <xdr:to>
      <xdr:col>8</xdr:col>
      <xdr:colOff>55693</xdr:colOff>
      <xdr:row>28</xdr:row>
      <xdr:rowOff>96929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A087F6D-1550-4908-9217-212C57247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1" y="2371725"/>
          <a:ext cx="4227642" cy="40231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289561</xdr:colOff>
      <xdr:row>10</xdr:row>
      <xdr:rowOff>175260</xdr:rowOff>
    </xdr:from>
    <xdr:to>
      <xdr:col>8</xdr:col>
      <xdr:colOff>55693</xdr:colOff>
      <xdr:row>27</xdr:row>
      <xdr:rowOff>22634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1927351-19E9-4087-B63A-2C5D9D798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1" y="2371725"/>
          <a:ext cx="4231452" cy="402694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6-04-10T16:02:57.46" personId="{00000000-0000-0000-0000-000000000000}" id="{9160846A-ADD1-413F-9A20-F3D20818DDF7}" done="1">
    <text xml:space="preserve">[La mention a été supprimée] sur cette logique de rapport, merci de le continuer agrémenter. Merci d’avance. </text>
  </threadedComment>
  <threadedComment ref="K132" dT="2026-04-17T16:06:24.98" personId="{00000000-0000-0000-0000-000000000000}" id="{3D14B299-C5B6-40F4-B6A3-7AC30EAC184E}" done="1">
    <text xml:space="preserve">[La mention a été supprimée] dimension res incendie 60 et 120m3 ?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0" dT="2026-01-27T10:54:41.55" personId="{00000000-0000-0000-0000-000000000000}" id="{FCED8561-97A0-4031-9535-4D4E474F0371}">
    <text>Voir la feuille «Dimensions postes et pieux»</text>
  </threadedComment>
  <threadedComment ref="A36" dT="2025-09-26T12:24:04.54" personId="{00000000-0000-0000-0000-000000000000}" id="{79412B8B-79FC-48E1-B4E6-C442E8D2230F}">
    <text>Global Cover Ratio = rampant / pitch
Indicateur communément utilisé dans le domaine du PV pour évaluer la part de surface sensible par rapport à la surface occupée par les panneaux
/!\ Valeur différente du taux de couverture au sens du décret agriPV /!\</text>
  </threadedComment>
  <threadedComment ref="A166" dT="2025-10-13T08:18:10.51" personId="{00000000-0000-0000-0000-000000000000}" id="{863B20B6-87B7-44CE-B579-F2D4E8E95006}">
    <text>Renseigner le PR et non pas le PR bifacial (plus faible pcq dénominateur plus grand)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9" dT="2025-11-12T15:14:31.79" personId="{00000000-0000-0000-0000-000000000000}" id="{55237743-A92A-4115-83BB-965A3D8D925A}">
    <text>Sol fixe = 0.007m² / pieu
Pieu foré béton sol fixe= 0.04m² / pieu
Ombrières = 0.09m² / pieu
Pieu foré béton Ombrières= 0.15m² / pieu</text>
  </threadedComment>
  <threadedComment ref="C10" dT="2025-11-12T15:13:13.97" personId="{00000000-0000-0000-0000-000000000000}" id="{15ED2B75-D32D-4C47-AB1E-FA9C64C6E6B6}">
    <text>Sol fixe = 0.2m² / pieu
Ombrières = 0.45m² / pieu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9" dT="2025-01-03T08:23:57.61" personId="{00000000-0000-0000-0000-000000000000}" id="{527C8BE7-D870-466E-9FA2-545670FB26F7}">
    <text>Respect taux de couverture 40%</text>
  </threadedComment>
  <threadedComment ref="F9" dT="2025-01-03T08:24:12.40" personId="{00000000-0000-0000-0000-000000000000}" id="{A734083D-5AE9-49EF-A18C-D797F4AF171B}">
    <text>Respect taux de couverture 40%</text>
  </threadedComment>
  <threadedComment ref="G9" dT="2025-04-10T13:52:37.99" personId="{00000000-0000-0000-0000-000000000000}" id="{9444B770-D7BE-48B9-B7CF-452D76FF528E}">
    <text xml:space="preserve">Projet doit être inférieur à 9,5 MWc afin d’être en dessous des 40 000 m² --&gt; Dispense d’EIE </text>
  </threadedComment>
  <threadedComment ref="K9" dT="2025-08-01T08:47:57.27" personId="{00000000-0000-0000-0000-000000000000}" id="{42505B35-0AA4-4089-B94A-A71E23443950}">
    <text xml:space="preserve">Pitch (7,5m)
</text>
  </threadedComment>
  <threadedComment ref="L9" dT="2025-08-01T08:47:43.71" personId="{00000000-0000-0000-0000-000000000000}" id="{4D7CFCA3-82A1-454C-9CCD-5AD10335E54B}">
    <text>Pitch (13m)</text>
  </threadedComment>
  <threadedComment ref="E10" dT="2025-01-03T08:24:21.93" personId="{00000000-0000-0000-0000-000000000000}" id="{2ED5283D-728D-4AF1-ACD9-2C1A9CB8D581}">
    <text>Charte FNO</text>
  </threadedComment>
  <threadedComment ref="E11" dT="2025-01-03T08:24:21.93" personId="{00000000-0000-0000-0000-000000000000}" id="{377B48AB-49FD-4FC1-8C05-CCFC62B7561C}">
    <text>Charte FNO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lay.google.com/store/apps/details?id=net.androgames.clinometer&amp;hl=fr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openservices.enedis.fr/service/cartographie-reseaux/" TargetMode="External"/><Relationship Id="rId1" Type="http://schemas.openxmlformats.org/officeDocument/2006/relationships/hyperlink" Target="https://play.google.com/store/apps/details?id=com.gpsmapcamera.geotagginglocationonphoto&amp;hl=fr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play.google.com/store/apps/details?id=com.freemium.android.apps.gps.odometer&amp;hl=f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D094-9B16-423D-8280-1CFE62DF8048}">
  <sheetPr>
    <tabColor theme="1" tint="0.34998626667073579"/>
  </sheetPr>
  <dimension ref="B1:J8"/>
  <sheetViews>
    <sheetView topLeftCell="A5" workbookViewId="0">
      <selection activeCell="F16" sqref="F16"/>
    </sheetView>
  </sheetViews>
  <sheetFormatPr baseColWidth="10" defaultColWidth="11.5703125" defaultRowHeight="15" x14ac:dyDescent="0.25"/>
  <cols>
    <col min="1" max="1" width="11.5703125" style="320"/>
    <col min="2" max="2" width="2.7109375" style="320" customWidth="1"/>
    <col min="3" max="16384" width="11.5703125" style="320"/>
  </cols>
  <sheetData>
    <row r="1" spans="2:10" ht="15.75" thickBot="1" x14ac:dyDescent="0.3"/>
    <row r="2" spans="2:10" x14ac:dyDescent="0.25">
      <c r="B2" s="321"/>
      <c r="C2" s="322"/>
      <c r="D2" s="322"/>
      <c r="E2" s="322"/>
      <c r="F2" s="322"/>
      <c r="G2" s="322"/>
      <c r="H2" s="322"/>
      <c r="I2" s="322"/>
      <c r="J2" s="323"/>
    </row>
    <row r="3" spans="2:10" x14ac:dyDescent="0.25">
      <c r="B3" s="324"/>
      <c r="C3" s="339" t="s">
        <v>483</v>
      </c>
      <c r="D3" s="339"/>
      <c r="J3" s="325"/>
    </row>
    <row r="4" spans="2:10" x14ac:dyDescent="0.25">
      <c r="B4" s="324"/>
      <c r="J4" s="325"/>
    </row>
    <row r="5" spans="2:10" ht="38.450000000000003" customHeight="1" x14ac:dyDescent="0.25">
      <c r="B5" s="324"/>
      <c r="C5" s="340" t="s">
        <v>485</v>
      </c>
      <c r="D5" s="340"/>
      <c r="E5" s="340"/>
      <c r="F5" s="340"/>
      <c r="G5" s="340"/>
      <c r="H5" s="340"/>
      <c r="I5" s="340"/>
      <c r="J5" s="325"/>
    </row>
    <row r="6" spans="2:10" ht="19.899999999999999" customHeight="1" x14ac:dyDescent="0.25">
      <c r="B6" s="324"/>
      <c r="C6" s="329"/>
      <c r="D6" s="329"/>
      <c r="E6" s="329"/>
      <c r="F6" s="329"/>
      <c r="G6" s="329"/>
      <c r="H6" s="329"/>
      <c r="I6" s="329"/>
      <c r="J6" s="325"/>
    </row>
    <row r="7" spans="2:10" ht="206.45" customHeight="1" x14ac:dyDescent="0.25">
      <c r="B7" s="324"/>
      <c r="C7" s="341" t="s">
        <v>484</v>
      </c>
      <c r="D7" s="341"/>
      <c r="E7" s="341"/>
      <c r="F7" s="341"/>
      <c r="G7" s="341"/>
      <c r="H7" s="341"/>
      <c r="I7" s="341"/>
      <c r="J7" s="325"/>
    </row>
    <row r="8" spans="2:10" ht="15.75" thickBot="1" x14ac:dyDescent="0.3">
      <c r="B8" s="326"/>
      <c r="C8" s="327"/>
      <c r="D8" s="327"/>
      <c r="E8" s="327"/>
      <c r="F8" s="327"/>
      <c r="G8" s="327"/>
      <c r="H8" s="327"/>
      <c r="I8" s="327"/>
      <c r="J8" s="328"/>
    </row>
  </sheetData>
  <mergeCells count="3">
    <mergeCell ref="C3:D3"/>
    <mergeCell ref="C5:I5"/>
    <mergeCell ref="C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38C4-D765-43BE-B85D-219A9F305709}">
  <sheetPr>
    <tabColor theme="1" tint="0.34998626667073579"/>
  </sheetPr>
  <dimension ref="A2:Q133"/>
  <sheetViews>
    <sheetView workbookViewId="0">
      <selection activeCell="G28" sqref="G28"/>
    </sheetView>
  </sheetViews>
  <sheetFormatPr baseColWidth="10" defaultColWidth="14" defaultRowHeight="15" x14ac:dyDescent="0.25"/>
  <cols>
    <col min="1" max="1" width="3.140625" style="185" customWidth="1"/>
    <col min="2" max="2" width="2" style="185" customWidth="1"/>
    <col min="3" max="3" width="36.5703125" style="185" customWidth="1"/>
    <col min="4" max="4" width="18" style="186" customWidth="1"/>
    <col min="5" max="8" width="14" style="186"/>
    <col min="9" max="9" width="63.42578125" style="185" customWidth="1"/>
    <col min="10" max="16384" width="14" style="185"/>
  </cols>
  <sheetData>
    <row r="2" spans="2:17" x14ac:dyDescent="0.25"/>
    <row r="4" spans="2:17" x14ac:dyDescent="0.25">
      <c r="C4" s="187" t="s">
        <v>300</v>
      </c>
      <c r="D4" s="188" t="s">
        <v>301</v>
      </c>
      <c r="E4" s="188"/>
      <c r="F4" s="188"/>
      <c r="G4" s="188"/>
      <c r="H4" s="188"/>
      <c r="I4" s="187"/>
      <c r="J4" s="187"/>
      <c r="K4" s="187"/>
      <c r="L4" s="187"/>
      <c r="M4" s="187"/>
      <c r="N4" s="187"/>
      <c r="O4" s="187"/>
    </row>
    <row r="6" spans="2:17" ht="14.45" customHeight="1" x14ac:dyDescent="0.25">
      <c r="B6" s="26"/>
      <c r="C6" s="189" t="s">
        <v>302</v>
      </c>
      <c r="D6" s="190"/>
      <c r="E6" s="185"/>
      <c r="F6" s="185"/>
      <c r="G6" s="185"/>
      <c r="H6" s="185"/>
      <c r="K6" s="589" t="s">
        <v>303</v>
      </c>
      <c r="L6" s="589"/>
      <c r="M6" s="589"/>
      <c r="N6" s="589"/>
      <c r="O6" s="589"/>
    </row>
    <row r="7" spans="2:17" x14ac:dyDescent="0.25">
      <c r="B7" s="26"/>
      <c r="C7" s="191" t="s">
        <v>304</v>
      </c>
      <c r="D7" s="192"/>
      <c r="E7" s="193"/>
      <c r="F7" s="193"/>
      <c r="G7" s="193"/>
      <c r="H7" s="193"/>
      <c r="K7" s="589"/>
      <c r="L7" s="589"/>
      <c r="M7" s="589"/>
      <c r="N7" s="589"/>
      <c r="O7" s="589"/>
      <c r="Q7" s="194" t="s">
        <v>305</v>
      </c>
    </row>
    <row r="8" spans="2:17" x14ac:dyDescent="0.25">
      <c r="B8" s="26"/>
      <c r="C8" s="191" t="s">
        <v>306</v>
      </c>
      <c r="D8" s="190"/>
      <c r="E8" s="193"/>
      <c r="F8" s="193"/>
      <c r="G8" s="193"/>
      <c r="H8" s="193"/>
      <c r="K8" s="589"/>
      <c r="L8" s="589"/>
      <c r="M8" s="589"/>
      <c r="N8" s="589"/>
      <c r="O8" s="589"/>
      <c r="Q8" s="194" t="s">
        <v>307</v>
      </c>
    </row>
    <row r="9" spans="2:17" x14ac:dyDescent="0.25">
      <c r="B9" s="26"/>
      <c r="C9" s="191" t="s">
        <v>308</v>
      </c>
      <c r="D9" s="195" t="s">
        <v>309</v>
      </c>
      <c r="E9" s="196" t="s">
        <v>310</v>
      </c>
      <c r="F9" s="196"/>
      <c r="G9" s="193"/>
      <c r="H9" s="193"/>
      <c r="K9" s="589"/>
      <c r="L9" s="589"/>
      <c r="M9" s="589"/>
      <c r="N9" s="589"/>
      <c r="O9" s="589"/>
      <c r="Q9" s="194" t="s">
        <v>311</v>
      </c>
    </row>
    <row r="10" spans="2:17" x14ac:dyDescent="0.25">
      <c r="B10" s="26"/>
      <c r="C10" s="197" t="s">
        <v>312</v>
      </c>
      <c r="D10" s="198" t="s">
        <v>313</v>
      </c>
      <c r="E10" s="196" t="s">
        <v>314</v>
      </c>
      <c r="F10" s="196"/>
      <c r="G10" s="193"/>
      <c r="H10" s="193"/>
      <c r="K10" s="589"/>
      <c r="L10" s="589"/>
      <c r="M10" s="589"/>
      <c r="N10" s="589"/>
      <c r="O10" s="589"/>
      <c r="Q10" s="194" t="s">
        <v>315</v>
      </c>
    </row>
    <row r="11" spans="2:17" x14ac:dyDescent="0.25">
      <c r="B11" s="26"/>
      <c r="C11" s="199"/>
      <c r="D11" s="200" t="s">
        <v>316</v>
      </c>
      <c r="E11" s="196"/>
      <c r="F11" s="196"/>
      <c r="G11" s="193"/>
      <c r="H11" s="193"/>
      <c r="K11" s="589"/>
      <c r="L11" s="589"/>
      <c r="M11" s="589"/>
      <c r="N11" s="589"/>
      <c r="O11" s="589"/>
      <c r="Q11" s="194" t="s">
        <v>317</v>
      </c>
    </row>
    <row r="12" spans="2:17" x14ac:dyDescent="0.25">
      <c r="B12" s="26"/>
      <c r="C12" s="199"/>
      <c r="D12" s="200" t="s">
        <v>318</v>
      </c>
      <c r="E12" s="196"/>
      <c r="F12" s="196"/>
      <c r="G12" s="193"/>
      <c r="H12" s="193"/>
      <c r="K12" s="589"/>
      <c r="L12" s="589"/>
      <c r="M12" s="589"/>
      <c r="N12" s="589"/>
      <c r="O12" s="589"/>
      <c r="Q12" s="194" t="s">
        <v>319</v>
      </c>
    </row>
    <row r="13" spans="2:17" x14ac:dyDescent="0.25">
      <c r="B13" s="26"/>
      <c r="C13" s="199"/>
      <c r="D13" s="200" t="s">
        <v>320</v>
      </c>
      <c r="E13" s="201" t="s">
        <v>321</v>
      </c>
      <c r="F13" s="196"/>
      <c r="G13" s="193"/>
      <c r="H13" s="193"/>
      <c r="K13" s="589"/>
      <c r="L13" s="589"/>
      <c r="M13" s="589"/>
      <c r="N13" s="589"/>
      <c r="O13" s="589"/>
    </row>
    <row r="14" spans="2:17" x14ac:dyDescent="0.25">
      <c r="B14" s="26"/>
      <c r="D14" s="200" t="s">
        <v>322</v>
      </c>
      <c r="E14" s="196" t="s">
        <v>323</v>
      </c>
      <c r="K14" s="589"/>
      <c r="L14" s="589"/>
      <c r="M14" s="589"/>
      <c r="N14" s="589"/>
      <c r="O14" s="589"/>
    </row>
    <row r="15" spans="2:17" ht="21" x14ac:dyDescent="0.35">
      <c r="B15" s="202" t="s">
        <v>324</v>
      </c>
      <c r="K15" s="589"/>
      <c r="L15" s="589"/>
      <c r="M15" s="589"/>
      <c r="N15" s="589"/>
      <c r="O15" s="589"/>
    </row>
    <row r="16" spans="2:17" x14ac:dyDescent="0.25">
      <c r="B16" s="26"/>
    </row>
    <row r="17" spans="2:15" x14ac:dyDescent="0.25">
      <c r="B17" s="590" t="s">
        <v>325</v>
      </c>
      <c r="C17" s="590"/>
      <c r="D17" s="591" t="s">
        <v>326</v>
      </c>
      <c r="E17" s="591"/>
      <c r="F17" s="591"/>
      <c r="G17" s="592"/>
      <c r="H17" s="592"/>
      <c r="I17" s="593" t="s">
        <v>327</v>
      </c>
      <c r="J17" s="594"/>
      <c r="K17" s="590" t="s">
        <v>328</v>
      </c>
      <c r="L17" s="590"/>
      <c r="M17" s="590"/>
      <c r="N17" s="590"/>
      <c r="O17" s="590"/>
    </row>
    <row r="18" spans="2:15" x14ac:dyDescent="0.25">
      <c r="B18" s="468" t="s">
        <v>329</v>
      </c>
      <c r="C18" s="469"/>
      <c r="D18" s="595"/>
      <c r="E18" s="596"/>
      <c r="F18" s="596"/>
      <c r="G18" s="596"/>
      <c r="H18" s="597"/>
      <c r="I18" s="203"/>
      <c r="J18" s="204"/>
      <c r="K18" s="205" t="s">
        <v>330</v>
      </c>
      <c r="L18" s="206"/>
      <c r="M18" s="206"/>
      <c r="N18" s="206"/>
      <c r="O18" s="207"/>
    </row>
    <row r="19" spans="2:15" x14ac:dyDescent="0.25">
      <c r="B19" s="530" t="s">
        <v>331</v>
      </c>
      <c r="C19" s="531"/>
      <c r="D19" s="584"/>
      <c r="E19" s="509"/>
      <c r="F19" s="509"/>
      <c r="G19" s="509"/>
      <c r="H19" s="585"/>
      <c r="I19" s="210"/>
      <c r="J19" s="211"/>
      <c r="K19" s="212" t="s">
        <v>332</v>
      </c>
      <c r="O19" s="213"/>
    </row>
    <row r="20" spans="2:15" x14ac:dyDescent="0.25">
      <c r="B20" s="530" t="s">
        <v>333</v>
      </c>
      <c r="C20" s="531"/>
      <c r="D20" s="586"/>
      <c r="E20" s="587"/>
      <c r="F20" s="587"/>
      <c r="G20" s="587"/>
      <c r="H20" s="588"/>
      <c r="I20" s="210"/>
      <c r="J20" s="211"/>
      <c r="K20" s="212" t="s">
        <v>334</v>
      </c>
      <c r="O20" s="213"/>
    </row>
    <row r="21" spans="2:15" x14ac:dyDescent="0.25">
      <c r="B21" s="530" t="s">
        <v>335</v>
      </c>
      <c r="C21" s="531"/>
      <c r="D21" s="584"/>
      <c r="E21" s="509"/>
      <c r="F21" s="509"/>
      <c r="G21" s="509"/>
      <c r="H21" s="585"/>
      <c r="I21" s="210"/>
      <c r="J21" s="211"/>
      <c r="K21" s="212" t="s">
        <v>336</v>
      </c>
      <c r="O21" s="213"/>
    </row>
    <row r="22" spans="2:15" x14ac:dyDescent="0.25">
      <c r="B22" s="579" t="s">
        <v>337</v>
      </c>
      <c r="C22" s="580"/>
      <c r="D22" s="581"/>
      <c r="E22" s="582"/>
      <c r="F22" s="582"/>
      <c r="G22" s="582"/>
      <c r="H22" s="583"/>
      <c r="I22" s="214"/>
      <c r="J22" s="215"/>
      <c r="K22" s="216" t="s">
        <v>338</v>
      </c>
      <c r="L22" s="217"/>
      <c r="M22" s="217"/>
      <c r="N22" s="217"/>
      <c r="O22" s="218"/>
    </row>
    <row r="24" spans="2:15" ht="21" x14ac:dyDescent="0.35">
      <c r="B24" s="202" t="s">
        <v>339</v>
      </c>
    </row>
    <row r="26" spans="2:15" x14ac:dyDescent="0.25">
      <c r="B26" s="392" t="s">
        <v>325</v>
      </c>
      <c r="C26" s="392"/>
      <c r="D26" s="393" t="s">
        <v>340</v>
      </c>
      <c r="E26" s="393"/>
      <c r="F26" s="393"/>
      <c r="G26" s="394"/>
      <c r="H26" s="394"/>
      <c r="I26" s="465" t="s">
        <v>327</v>
      </c>
      <c r="J26" s="466"/>
      <c r="K26" s="392" t="s">
        <v>328</v>
      </c>
      <c r="L26" s="392"/>
      <c r="M26" s="392"/>
      <c r="N26" s="411"/>
      <c r="O26" s="411"/>
    </row>
    <row r="27" spans="2:15" ht="26.45" customHeight="1" x14ac:dyDescent="0.25">
      <c r="B27" s="567" t="s">
        <v>341</v>
      </c>
      <c r="C27" s="568"/>
      <c r="D27" s="569"/>
      <c r="E27" s="570"/>
      <c r="F27" s="570"/>
      <c r="G27" s="570"/>
      <c r="H27" s="571"/>
      <c r="I27" s="572"/>
      <c r="J27" s="573"/>
      <c r="K27" s="574" t="s">
        <v>342</v>
      </c>
      <c r="L27" s="575"/>
      <c r="M27" s="575"/>
      <c r="N27" s="575"/>
      <c r="O27" s="576"/>
    </row>
    <row r="28" spans="2:15" s="222" customFormat="1" ht="82.35" customHeight="1" x14ac:dyDescent="0.25">
      <c r="B28" s="219"/>
      <c r="C28" s="220" t="s">
        <v>343</v>
      </c>
      <c r="D28" s="221" t="s">
        <v>344</v>
      </c>
      <c r="E28" s="221" t="s">
        <v>345</v>
      </c>
      <c r="F28" s="221" t="s">
        <v>346</v>
      </c>
      <c r="G28" s="221" t="s">
        <v>347</v>
      </c>
      <c r="H28" s="221" t="s">
        <v>348</v>
      </c>
      <c r="I28" s="513"/>
      <c r="J28" s="514"/>
      <c r="K28" s="535"/>
      <c r="L28" s="382"/>
      <c r="M28" s="382"/>
      <c r="N28" s="382"/>
      <c r="O28" s="536"/>
    </row>
    <row r="29" spans="2:15" ht="30" customHeight="1" x14ac:dyDescent="0.25">
      <c r="B29" s="577" t="s">
        <v>349</v>
      </c>
      <c r="C29" s="578"/>
      <c r="D29" s="458"/>
      <c r="E29" s="415"/>
      <c r="F29" s="415"/>
      <c r="G29" s="415"/>
      <c r="H29" s="416"/>
      <c r="I29" s="352"/>
      <c r="J29" s="501"/>
      <c r="K29" s="504" t="s">
        <v>350</v>
      </c>
      <c r="L29" s="357"/>
      <c r="M29" s="357"/>
      <c r="N29" s="357"/>
      <c r="O29" s="358"/>
    </row>
    <row r="30" spans="2:15" ht="71.099999999999994" customHeight="1" x14ac:dyDescent="0.25">
      <c r="B30" s="223"/>
      <c r="C30" s="224" t="s">
        <v>351</v>
      </c>
      <c r="D30" s="225" t="s">
        <v>344</v>
      </c>
      <c r="E30" s="225" t="s">
        <v>345</v>
      </c>
      <c r="F30" s="225" t="s">
        <v>346</v>
      </c>
      <c r="G30" s="225" t="s">
        <v>347</v>
      </c>
      <c r="H30" s="225" t="s">
        <v>348</v>
      </c>
      <c r="I30" s="354"/>
      <c r="J30" s="503"/>
      <c r="K30" s="505"/>
      <c r="L30" s="360"/>
      <c r="M30" s="360"/>
      <c r="N30" s="360"/>
      <c r="O30" s="361"/>
    </row>
    <row r="31" spans="2:15" ht="28.5" customHeight="1" x14ac:dyDescent="0.25">
      <c r="B31" s="555" t="s">
        <v>352</v>
      </c>
      <c r="C31" s="556"/>
      <c r="D31" s="557" t="s">
        <v>204</v>
      </c>
      <c r="E31" s="558"/>
      <c r="F31" s="558"/>
      <c r="G31" s="558"/>
      <c r="H31" s="559"/>
      <c r="I31" s="342"/>
      <c r="J31" s="343"/>
      <c r="K31" s="346" t="s">
        <v>353</v>
      </c>
      <c r="L31" s="347"/>
      <c r="M31" s="347"/>
      <c r="N31" s="347"/>
      <c r="O31" s="348"/>
    </row>
    <row r="32" spans="2:15" ht="82.35" customHeight="1" x14ac:dyDescent="0.25">
      <c r="B32" s="226"/>
      <c r="C32" s="227" t="s">
        <v>354</v>
      </c>
      <c r="D32" s="221" t="s">
        <v>344</v>
      </c>
      <c r="E32" s="221" t="s">
        <v>345</v>
      </c>
      <c r="F32" s="221" t="s">
        <v>346</v>
      </c>
      <c r="G32" s="221" t="s">
        <v>347</v>
      </c>
      <c r="H32" s="221" t="s">
        <v>348</v>
      </c>
      <c r="I32" s="344"/>
      <c r="J32" s="345"/>
      <c r="K32" s="349"/>
      <c r="L32" s="350"/>
      <c r="M32" s="350"/>
      <c r="N32" s="350"/>
      <c r="O32" s="351"/>
    </row>
    <row r="33" spans="1:15" ht="29.1" customHeight="1" x14ac:dyDescent="0.25">
      <c r="B33" s="560" t="s">
        <v>355</v>
      </c>
      <c r="C33" s="561"/>
      <c r="D33" s="458"/>
      <c r="E33" s="415"/>
      <c r="F33" s="415"/>
      <c r="G33" s="415"/>
      <c r="H33" s="416"/>
      <c r="I33" s="352"/>
      <c r="J33" s="353"/>
      <c r="K33" s="368" t="s">
        <v>356</v>
      </c>
      <c r="L33" s="562"/>
      <c r="M33" s="562"/>
      <c r="N33" s="562"/>
      <c r="O33" s="563"/>
    </row>
    <row r="34" spans="1:15" ht="82.35" customHeight="1" x14ac:dyDescent="0.25">
      <c r="B34" s="228"/>
      <c r="C34" s="224" t="s">
        <v>357</v>
      </c>
      <c r="D34" s="229" t="s">
        <v>344</v>
      </c>
      <c r="E34" s="229" t="s">
        <v>345</v>
      </c>
      <c r="F34" s="229" t="s">
        <v>346</v>
      </c>
      <c r="G34" s="229" t="s">
        <v>347</v>
      </c>
      <c r="H34" s="229" t="s">
        <v>348</v>
      </c>
      <c r="I34" s="354"/>
      <c r="J34" s="355"/>
      <c r="K34" s="564"/>
      <c r="L34" s="565"/>
      <c r="M34" s="565"/>
      <c r="N34" s="565"/>
      <c r="O34" s="566"/>
    </row>
    <row r="35" spans="1:15" ht="29.1" customHeight="1" x14ac:dyDescent="0.25">
      <c r="B35" s="537" t="s">
        <v>358</v>
      </c>
      <c r="C35" s="551"/>
      <c r="D35" s="470"/>
      <c r="E35" s="424"/>
      <c r="F35" s="424"/>
      <c r="G35" s="424"/>
      <c r="H35" s="425"/>
      <c r="I35" s="342"/>
      <c r="J35" s="512"/>
      <c r="K35" s="552" t="s">
        <v>359</v>
      </c>
      <c r="L35" s="553"/>
      <c r="M35" s="553"/>
      <c r="N35" s="553"/>
      <c r="O35" s="554"/>
    </row>
    <row r="36" spans="1:15" ht="82.35" customHeight="1" x14ac:dyDescent="0.25">
      <c r="A36" s="226"/>
      <c r="B36" s="226"/>
      <c r="C36" s="227" t="s">
        <v>351</v>
      </c>
      <c r="D36" s="230" t="s">
        <v>344</v>
      </c>
      <c r="E36" s="230" t="s">
        <v>345</v>
      </c>
      <c r="F36" s="230" t="s">
        <v>346</v>
      </c>
      <c r="G36" s="230" t="s">
        <v>347</v>
      </c>
      <c r="H36" s="230" t="s">
        <v>348</v>
      </c>
      <c r="I36" s="344"/>
      <c r="J36" s="514"/>
      <c r="K36" s="231"/>
      <c r="L36" s="232"/>
      <c r="M36" s="232"/>
      <c r="N36" s="232"/>
      <c r="O36" s="215"/>
    </row>
    <row r="37" spans="1:15" ht="30.6" customHeight="1" x14ac:dyDescent="0.25">
      <c r="A37" s="209"/>
      <c r="B37" s="233" t="s">
        <v>360</v>
      </c>
      <c r="C37" s="234"/>
      <c r="D37" s="458"/>
      <c r="E37" s="415"/>
      <c r="F37" s="415"/>
      <c r="G37" s="415"/>
      <c r="H37" s="416"/>
      <c r="I37" s="352"/>
      <c r="J37" s="501"/>
      <c r="K37" s="504" t="s">
        <v>361</v>
      </c>
      <c r="L37" s="357"/>
      <c r="M37" s="357"/>
      <c r="N37" s="357"/>
      <c r="O37" s="358"/>
    </row>
    <row r="38" spans="1:15" ht="82.35" customHeight="1" x14ac:dyDescent="0.25">
      <c r="A38" s="209"/>
      <c r="B38" s="235"/>
      <c r="C38" s="236" t="s">
        <v>362</v>
      </c>
      <c r="D38" s="225" t="s">
        <v>344</v>
      </c>
      <c r="E38" s="225" t="s">
        <v>345</v>
      </c>
      <c r="F38" s="225" t="s">
        <v>346</v>
      </c>
      <c r="G38" s="225" t="s">
        <v>347</v>
      </c>
      <c r="H38" s="225" t="s">
        <v>348</v>
      </c>
      <c r="I38" s="354"/>
      <c r="J38" s="503"/>
      <c r="K38" s="505"/>
      <c r="L38" s="360"/>
      <c r="M38" s="360"/>
      <c r="N38" s="360"/>
      <c r="O38" s="361"/>
    </row>
    <row r="39" spans="1:15" ht="32.1" customHeight="1" x14ac:dyDescent="0.25">
      <c r="B39" s="537" t="s">
        <v>363</v>
      </c>
      <c r="C39" s="538"/>
      <c r="D39" s="539"/>
      <c r="E39" s="540"/>
      <c r="F39" s="540"/>
      <c r="G39" s="540"/>
      <c r="H39" s="541"/>
      <c r="I39" s="471"/>
      <c r="J39" s="542"/>
      <c r="K39" s="532" t="s">
        <v>364</v>
      </c>
      <c r="L39" s="533"/>
      <c r="M39" s="533"/>
      <c r="N39" s="533"/>
      <c r="O39" s="544"/>
    </row>
    <row r="40" spans="1:15" ht="82.35" customHeight="1" x14ac:dyDescent="0.25">
      <c r="B40" s="240"/>
      <c r="C40" s="241" t="s">
        <v>362</v>
      </c>
      <c r="D40" s="239" t="s">
        <v>344</v>
      </c>
      <c r="E40" s="221" t="s">
        <v>345</v>
      </c>
      <c r="F40" s="221" t="s">
        <v>346</v>
      </c>
      <c r="G40" s="221" t="s">
        <v>347</v>
      </c>
      <c r="H40" s="221" t="s">
        <v>348</v>
      </c>
      <c r="I40" s="443"/>
      <c r="J40" s="543"/>
      <c r="K40" s="535"/>
      <c r="L40" s="382"/>
      <c r="M40" s="382"/>
      <c r="N40" s="382"/>
      <c r="O40" s="383"/>
    </row>
    <row r="41" spans="1:15" ht="27" customHeight="1" x14ac:dyDescent="0.25">
      <c r="B41" s="545" t="s">
        <v>365</v>
      </c>
      <c r="C41" s="546"/>
      <c r="D41" s="547"/>
      <c r="E41" s="547"/>
      <c r="F41" s="547"/>
      <c r="G41" s="547"/>
      <c r="H41" s="548"/>
      <c r="I41" s="459"/>
      <c r="J41" s="549"/>
      <c r="K41" s="504" t="s">
        <v>366</v>
      </c>
      <c r="L41" s="357"/>
      <c r="M41" s="357"/>
      <c r="N41" s="357"/>
      <c r="O41" s="358"/>
    </row>
    <row r="42" spans="1:15" ht="84.6" customHeight="1" x14ac:dyDescent="0.25">
      <c r="B42" s="242"/>
      <c r="C42" s="243" t="s">
        <v>362</v>
      </c>
      <c r="D42" s="244" t="s">
        <v>344</v>
      </c>
      <c r="E42" s="245" t="s">
        <v>345</v>
      </c>
      <c r="F42" s="245" t="s">
        <v>346</v>
      </c>
      <c r="G42" s="245" t="s">
        <v>347</v>
      </c>
      <c r="H42" s="245" t="s">
        <v>348</v>
      </c>
      <c r="I42" s="401"/>
      <c r="J42" s="550"/>
      <c r="K42" s="505"/>
      <c r="L42" s="360"/>
      <c r="M42" s="360"/>
      <c r="N42" s="360"/>
      <c r="O42" s="361"/>
    </row>
    <row r="44" spans="1:15" ht="21" x14ac:dyDescent="0.35">
      <c r="B44" s="202" t="s">
        <v>367</v>
      </c>
    </row>
    <row r="46" spans="1:15" x14ac:dyDescent="0.25">
      <c r="B46" s="392" t="s">
        <v>325</v>
      </c>
      <c r="C46" s="392"/>
      <c r="D46" s="393" t="s">
        <v>368</v>
      </c>
      <c r="E46" s="393"/>
      <c r="F46" s="393"/>
      <c r="G46" s="394"/>
      <c r="H46" s="394"/>
      <c r="I46" s="395" t="s">
        <v>369</v>
      </c>
      <c r="J46" s="396"/>
      <c r="K46" s="395" t="s">
        <v>328</v>
      </c>
      <c r="L46" s="397"/>
      <c r="M46" s="397"/>
      <c r="N46" s="397"/>
      <c r="O46" s="397"/>
    </row>
    <row r="47" spans="1:15" ht="30" customHeight="1" x14ac:dyDescent="0.25">
      <c r="B47" s="412" t="s">
        <v>370</v>
      </c>
      <c r="C47" s="413"/>
      <c r="D47" s="424"/>
      <c r="E47" s="424"/>
      <c r="F47" s="424"/>
      <c r="G47" s="424"/>
      <c r="H47" s="425"/>
      <c r="I47" s="342"/>
      <c r="J47" s="512"/>
      <c r="K47" s="532" t="s">
        <v>371</v>
      </c>
      <c r="L47" s="533"/>
      <c r="M47" s="533"/>
      <c r="N47" s="533"/>
      <c r="O47" s="534"/>
    </row>
    <row r="48" spans="1:15" ht="84.6" customHeight="1" x14ac:dyDescent="0.25">
      <c r="B48" s="226"/>
      <c r="C48" s="247" t="s">
        <v>372</v>
      </c>
      <c r="D48" s="239" t="s">
        <v>344</v>
      </c>
      <c r="E48" s="221" t="s">
        <v>345</v>
      </c>
      <c r="F48" s="221" t="s">
        <v>346</v>
      </c>
      <c r="G48" s="221" t="s">
        <v>347</v>
      </c>
      <c r="H48" s="221" t="s">
        <v>348</v>
      </c>
      <c r="I48" s="344"/>
      <c r="J48" s="514"/>
      <c r="K48" s="535"/>
      <c r="L48" s="382"/>
      <c r="M48" s="382"/>
      <c r="N48" s="382"/>
      <c r="O48" s="536"/>
    </row>
    <row r="49" spans="2:15" ht="32.450000000000003" customHeight="1" x14ac:dyDescent="0.25">
      <c r="B49" s="398" t="s">
        <v>373</v>
      </c>
      <c r="C49" s="399"/>
      <c r="D49" s="518"/>
      <c r="E49" s="519"/>
      <c r="F49" s="519"/>
      <c r="G49" s="519"/>
      <c r="H49" s="520"/>
      <c r="I49" s="352"/>
      <c r="J49" s="353"/>
      <c r="K49" s="523" t="s">
        <v>374</v>
      </c>
      <c r="L49" s="524"/>
      <c r="M49" s="524"/>
      <c r="N49" s="524"/>
      <c r="O49" s="525"/>
    </row>
    <row r="50" spans="2:15" ht="36.6" customHeight="1" x14ac:dyDescent="0.25">
      <c r="B50" s="248"/>
      <c r="C50" s="249"/>
      <c r="D50" s="250"/>
      <c r="E50" s="251"/>
      <c r="F50" s="251"/>
      <c r="G50" s="251"/>
      <c r="H50" s="252"/>
      <c r="I50" s="521"/>
      <c r="J50" s="522"/>
      <c r="K50" s="526" t="s">
        <v>375</v>
      </c>
      <c r="L50" s="527"/>
      <c r="M50" s="527"/>
      <c r="N50" s="527"/>
      <c r="O50" s="527"/>
    </row>
    <row r="51" spans="2:15" ht="82.35" customHeight="1" x14ac:dyDescent="0.25">
      <c r="B51" s="228"/>
      <c r="C51" s="224" t="s">
        <v>376</v>
      </c>
      <c r="D51" s="253" t="s">
        <v>344</v>
      </c>
      <c r="E51" s="253" t="s">
        <v>345</v>
      </c>
      <c r="F51" s="253" t="s">
        <v>346</v>
      </c>
      <c r="G51" s="253" t="s">
        <v>347</v>
      </c>
      <c r="H51" s="253" t="s">
        <v>348</v>
      </c>
      <c r="I51" s="354"/>
      <c r="J51" s="355"/>
      <c r="K51" s="528"/>
      <c r="L51" s="529"/>
      <c r="M51" s="529"/>
      <c r="N51" s="529"/>
      <c r="O51" s="529"/>
    </row>
    <row r="52" spans="2:15" ht="30.6" customHeight="1" x14ac:dyDescent="0.25">
      <c r="B52" s="530" t="s">
        <v>377</v>
      </c>
      <c r="C52" s="531"/>
      <c r="D52" s="508"/>
      <c r="E52" s="509"/>
      <c r="F52" s="509"/>
      <c r="G52" s="509"/>
      <c r="H52" s="510"/>
      <c r="I52" s="511"/>
      <c r="J52" s="512"/>
      <c r="K52" s="532" t="s">
        <v>378</v>
      </c>
      <c r="L52" s="533"/>
      <c r="M52" s="533"/>
      <c r="N52" s="533"/>
      <c r="O52" s="534"/>
    </row>
    <row r="53" spans="2:15" ht="82.35" customHeight="1" x14ac:dyDescent="0.25">
      <c r="B53" s="208"/>
      <c r="C53" s="220" t="s">
        <v>379</v>
      </c>
      <c r="D53" s="221" t="s">
        <v>344</v>
      </c>
      <c r="E53" s="221" t="s">
        <v>345</v>
      </c>
      <c r="F53" s="221" t="s">
        <v>346</v>
      </c>
      <c r="G53" s="221" t="s">
        <v>347</v>
      </c>
      <c r="H53" s="221" t="s">
        <v>348</v>
      </c>
      <c r="I53" s="513"/>
      <c r="J53" s="514"/>
      <c r="K53" s="535"/>
      <c r="L53" s="382"/>
      <c r="M53" s="382"/>
      <c r="N53" s="382"/>
      <c r="O53" s="536"/>
    </row>
    <row r="54" spans="2:15" ht="24" customHeight="1" x14ac:dyDescent="0.25">
      <c r="B54" s="436" t="s">
        <v>380</v>
      </c>
      <c r="C54" s="485"/>
      <c r="D54" s="498"/>
      <c r="E54" s="487"/>
      <c r="F54" s="487"/>
      <c r="G54" s="487"/>
      <c r="H54" s="499"/>
      <c r="I54" s="500"/>
      <c r="J54" s="501"/>
      <c r="K54" s="504" t="s">
        <v>381</v>
      </c>
      <c r="L54" s="357"/>
      <c r="M54" s="357"/>
      <c r="N54" s="357"/>
      <c r="O54" s="358"/>
    </row>
    <row r="55" spans="2:15" ht="82.35" customHeight="1" x14ac:dyDescent="0.25">
      <c r="B55" s="228"/>
      <c r="C55" s="224" t="s">
        <v>382</v>
      </c>
      <c r="D55" s="225" t="s">
        <v>344</v>
      </c>
      <c r="E55" s="225" t="s">
        <v>345</v>
      </c>
      <c r="F55" s="225" t="s">
        <v>346</v>
      </c>
      <c r="G55" s="225" t="s">
        <v>347</v>
      </c>
      <c r="H55" s="225" t="s">
        <v>348</v>
      </c>
      <c r="I55" s="502"/>
      <c r="J55" s="503"/>
      <c r="K55" s="505"/>
      <c r="L55" s="360"/>
      <c r="M55" s="360"/>
      <c r="N55" s="360"/>
      <c r="O55" s="361"/>
    </row>
    <row r="56" spans="2:15" ht="26.45" customHeight="1" x14ac:dyDescent="0.25">
      <c r="B56" s="506" t="s">
        <v>383</v>
      </c>
      <c r="C56" s="507"/>
      <c r="D56" s="508"/>
      <c r="E56" s="509"/>
      <c r="F56" s="509"/>
      <c r="G56" s="509"/>
      <c r="H56" s="510"/>
      <c r="I56" s="511"/>
      <c r="J56" s="512"/>
      <c r="K56" s="515" t="s">
        <v>384</v>
      </c>
      <c r="L56" s="516"/>
      <c r="M56" s="516"/>
      <c r="N56" s="516"/>
      <c r="O56" s="517"/>
    </row>
    <row r="57" spans="2:15" ht="82.35" customHeight="1" x14ac:dyDescent="0.25">
      <c r="B57" s="208"/>
      <c r="C57" s="220" t="s">
        <v>385</v>
      </c>
      <c r="D57" s="254" t="s">
        <v>344</v>
      </c>
      <c r="E57" s="254" t="s">
        <v>345</v>
      </c>
      <c r="F57" s="254" t="s">
        <v>346</v>
      </c>
      <c r="G57" s="254" t="s">
        <v>347</v>
      </c>
      <c r="H57" s="254" t="s">
        <v>348</v>
      </c>
      <c r="I57" s="513"/>
      <c r="J57" s="514"/>
      <c r="K57" s="255"/>
      <c r="L57" s="256"/>
      <c r="M57" s="256"/>
      <c r="N57" s="256"/>
      <c r="O57" s="257"/>
    </row>
    <row r="58" spans="2:15" ht="26.45" customHeight="1" x14ac:dyDescent="0.25">
      <c r="B58" s="436" t="s">
        <v>386</v>
      </c>
      <c r="C58" s="485"/>
      <c r="D58" s="486"/>
      <c r="E58" s="487"/>
      <c r="F58" s="487"/>
      <c r="G58" s="487"/>
      <c r="H58" s="488"/>
      <c r="I58" s="459"/>
      <c r="J58" s="454"/>
      <c r="K58" s="453" t="s">
        <v>387</v>
      </c>
      <c r="L58" s="459"/>
      <c r="M58" s="459"/>
      <c r="N58" s="459"/>
      <c r="O58" s="454"/>
    </row>
    <row r="59" spans="2:15" ht="82.35" customHeight="1" x14ac:dyDescent="0.25">
      <c r="B59" s="228"/>
      <c r="C59" s="243" t="s">
        <v>388</v>
      </c>
      <c r="D59" s="225" t="s">
        <v>344</v>
      </c>
      <c r="E59" s="225" t="s">
        <v>345</v>
      </c>
      <c r="F59" s="225" t="s">
        <v>346</v>
      </c>
      <c r="G59" s="225" t="s">
        <v>347</v>
      </c>
      <c r="H59" s="225" t="s">
        <v>348</v>
      </c>
      <c r="I59" s="455"/>
      <c r="J59" s="402"/>
      <c r="K59" s="455"/>
      <c r="L59" s="401"/>
      <c r="M59" s="401"/>
      <c r="N59" s="401"/>
      <c r="O59" s="402"/>
    </row>
    <row r="60" spans="2:15" ht="30.6" customHeight="1" x14ac:dyDescent="0.25">
      <c r="B60" s="489" t="s">
        <v>389</v>
      </c>
      <c r="C60" s="490"/>
      <c r="D60" s="491"/>
      <c r="E60" s="491"/>
      <c r="F60" s="491"/>
      <c r="G60" s="491"/>
      <c r="H60" s="491"/>
      <c r="I60" s="481"/>
      <c r="J60" s="482"/>
      <c r="K60" s="492" t="s">
        <v>390</v>
      </c>
      <c r="L60" s="493"/>
      <c r="M60" s="493"/>
      <c r="N60" s="493"/>
      <c r="O60" s="494"/>
    </row>
    <row r="61" spans="2:15" ht="82.35" customHeight="1" x14ac:dyDescent="0.25">
      <c r="B61" s="258"/>
      <c r="C61" s="259" t="s">
        <v>391</v>
      </c>
      <c r="D61" s="260" t="s">
        <v>344</v>
      </c>
      <c r="E61" s="260" t="s">
        <v>345</v>
      </c>
      <c r="F61" s="260" t="s">
        <v>346</v>
      </c>
      <c r="G61" s="260" t="s">
        <v>347</v>
      </c>
      <c r="H61" s="261" t="s">
        <v>348</v>
      </c>
      <c r="I61" s="483"/>
      <c r="J61" s="484"/>
      <c r="K61" s="495"/>
      <c r="L61" s="496"/>
      <c r="M61" s="496"/>
      <c r="N61" s="496"/>
      <c r="O61" s="497"/>
    </row>
    <row r="62" spans="2:15" ht="33" customHeight="1" x14ac:dyDescent="0.25">
      <c r="B62" s="478" t="s">
        <v>392</v>
      </c>
      <c r="C62" s="479"/>
      <c r="D62" s="452"/>
      <c r="E62" s="452"/>
      <c r="F62" s="452"/>
      <c r="G62" s="452"/>
      <c r="H62" s="452"/>
      <c r="I62" s="453"/>
      <c r="J62" s="454"/>
      <c r="K62" s="368" t="s">
        <v>393</v>
      </c>
      <c r="L62" s="369"/>
      <c r="M62" s="369"/>
      <c r="N62" s="369"/>
      <c r="O62" s="370"/>
    </row>
    <row r="63" spans="2:15" ht="80.45" customHeight="1" x14ac:dyDescent="0.25">
      <c r="B63" s="228"/>
      <c r="C63" s="243" t="s">
        <v>394</v>
      </c>
      <c r="D63" s="225" t="s">
        <v>344</v>
      </c>
      <c r="E63" s="225" t="s">
        <v>345</v>
      </c>
      <c r="F63" s="225" t="s">
        <v>346</v>
      </c>
      <c r="G63" s="225" t="s">
        <v>347</v>
      </c>
      <c r="H63" s="262" t="s">
        <v>348</v>
      </c>
      <c r="I63" s="455"/>
      <c r="J63" s="402"/>
      <c r="K63" s="371"/>
      <c r="L63" s="372"/>
      <c r="M63" s="372"/>
      <c r="N63" s="372"/>
      <c r="O63" s="373"/>
    </row>
    <row r="64" spans="2:15" ht="35.450000000000003" customHeight="1" x14ac:dyDescent="0.25">
      <c r="B64" s="430" t="s">
        <v>395</v>
      </c>
      <c r="C64" s="432"/>
      <c r="D64" s="480"/>
      <c r="E64" s="445"/>
      <c r="F64" s="445"/>
      <c r="G64" s="445"/>
      <c r="H64" s="445"/>
      <c r="I64" s="481"/>
      <c r="J64" s="482"/>
      <c r="K64" s="346" t="s">
        <v>396</v>
      </c>
      <c r="L64" s="347"/>
      <c r="M64" s="347"/>
      <c r="N64" s="347"/>
      <c r="O64" s="348"/>
    </row>
    <row r="65" spans="2:15" ht="83.1" customHeight="1" x14ac:dyDescent="0.25">
      <c r="B65" s="226"/>
      <c r="C65" s="247" t="s">
        <v>397</v>
      </c>
      <c r="D65" s="260" t="s">
        <v>344</v>
      </c>
      <c r="E65" s="260" t="s">
        <v>345</v>
      </c>
      <c r="F65" s="260" t="s">
        <v>346</v>
      </c>
      <c r="G65" s="260" t="s">
        <v>347</v>
      </c>
      <c r="H65" s="261" t="s">
        <v>348</v>
      </c>
      <c r="I65" s="483"/>
      <c r="J65" s="484"/>
      <c r="K65" s="349"/>
      <c r="L65" s="350"/>
      <c r="M65" s="350"/>
      <c r="N65" s="350"/>
      <c r="O65" s="351"/>
    </row>
    <row r="67" spans="2:15" ht="21" x14ac:dyDescent="0.35">
      <c r="B67" s="202" t="s">
        <v>398</v>
      </c>
      <c r="D67" s="201"/>
    </row>
    <row r="69" spans="2:15" x14ac:dyDescent="0.25">
      <c r="B69" s="392" t="s">
        <v>325</v>
      </c>
      <c r="C69" s="411"/>
      <c r="D69" s="393" t="s">
        <v>399</v>
      </c>
      <c r="E69" s="393"/>
      <c r="F69" s="393"/>
      <c r="G69" s="394"/>
      <c r="H69" s="394"/>
      <c r="I69" s="465" t="s">
        <v>327</v>
      </c>
      <c r="J69" s="466"/>
      <c r="K69" s="465" t="s">
        <v>328</v>
      </c>
      <c r="L69" s="467"/>
      <c r="M69" s="467"/>
      <c r="N69" s="467"/>
      <c r="O69" s="466"/>
    </row>
    <row r="70" spans="2:15" ht="26.45" customHeight="1" x14ac:dyDescent="0.25">
      <c r="B70" s="468" t="s">
        <v>400</v>
      </c>
      <c r="C70" s="469"/>
      <c r="D70" s="470"/>
      <c r="E70" s="424"/>
      <c r="F70" s="424"/>
      <c r="G70" s="424"/>
      <c r="H70" s="425"/>
      <c r="I70" s="471"/>
      <c r="J70" s="447"/>
      <c r="K70" s="472" t="s">
        <v>401</v>
      </c>
      <c r="L70" s="473"/>
      <c r="M70" s="473"/>
      <c r="N70" s="473"/>
      <c r="O70" s="474"/>
    </row>
    <row r="71" spans="2:15" ht="81.95" customHeight="1" x14ac:dyDescent="0.25">
      <c r="B71" s="226"/>
      <c r="C71" s="247" t="s">
        <v>402</v>
      </c>
      <c r="D71" s="260" t="s">
        <v>344</v>
      </c>
      <c r="E71" s="260" t="s">
        <v>345</v>
      </c>
      <c r="F71" s="260" t="s">
        <v>346</v>
      </c>
      <c r="G71" s="260" t="s">
        <v>347</v>
      </c>
      <c r="H71" s="261" t="s">
        <v>348</v>
      </c>
      <c r="I71" s="448"/>
      <c r="J71" s="444"/>
      <c r="K71" s="475"/>
      <c r="L71" s="476"/>
      <c r="M71" s="476"/>
      <c r="N71" s="476"/>
      <c r="O71" s="477"/>
    </row>
    <row r="72" spans="2:15" ht="28.5" customHeight="1" x14ac:dyDescent="0.25">
      <c r="B72" s="456" t="s">
        <v>403</v>
      </c>
      <c r="C72" s="457"/>
      <c r="D72" s="458"/>
      <c r="E72" s="415"/>
      <c r="F72" s="415"/>
      <c r="G72" s="415"/>
      <c r="H72" s="416"/>
      <c r="I72" s="459"/>
      <c r="J72" s="454"/>
      <c r="K72" s="460" t="s">
        <v>404</v>
      </c>
      <c r="L72" s="461"/>
      <c r="M72" s="461"/>
      <c r="N72" s="461"/>
      <c r="O72" s="462"/>
    </row>
    <row r="73" spans="2:15" ht="81.95" customHeight="1" x14ac:dyDescent="0.25">
      <c r="B73" s="228"/>
      <c r="C73" s="243" t="s">
        <v>405</v>
      </c>
      <c r="D73" s="225" t="s">
        <v>344</v>
      </c>
      <c r="E73" s="225" t="s">
        <v>345</v>
      </c>
      <c r="F73" s="225" t="s">
        <v>346</v>
      </c>
      <c r="G73" s="225" t="s">
        <v>347</v>
      </c>
      <c r="H73" s="262" t="s">
        <v>348</v>
      </c>
      <c r="I73" s="455"/>
      <c r="J73" s="402"/>
      <c r="K73" s="400"/>
      <c r="L73" s="463"/>
      <c r="M73" s="463"/>
      <c r="N73" s="463"/>
      <c r="O73" s="464"/>
    </row>
    <row r="74" spans="2:15" ht="30.6" customHeight="1" x14ac:dyDescent="0.25">
      <c r="B74" s="263" t="s">
        <v>406</v>
      </c>
      <c r="C74" s="264"/>
      <c r="D74" s="237"/>
      <c r="E74" s="238"/>
      <c r="F74" s="238"/>
      <c r="G74" s="238"/>
      <c r="H74" s="239"/>
      <c r="I74" s="265"/>
      <c r="J74" s="266"/>
      <c r="K74" s="267" t="s">
        <v>407</v>
      </c>
      <c r="L74" s="268"/>
      <c r="M74" s="268"/>
      <c r="N74" s="268"/>
      <c r="O74" s="269"/>
    </row>
    <row r="75" spans="2:15" ht="81.95" customHeight="1" x14ac:dyDescent="0.25">
      <c r="B75" s="270"/>
      <c r="C75" s="247" t="s">
        <v>408</v>
      </c>
      <c r="D75" s="230" t="s">
        <v>344</v>
      </c>
      <c r="E75" s="230" t="s">
        <v>345</v>
      </c>
      <c r="F75" s="230" t="s">
        <v>346</v>
      </c>
      <c r="G75" s="230" t="s">
        <v>347</v>
      </c>
      <c r="H75" s="271" t="s">
        <v>348</v>
      </c>
      <c r="I75" s="265"/>
      <c r="J75" s="266"/>
      <c r="K75" s="267"/>
      <c r="L75" s="268"/>
      <c r="M75" s="268"/>
      <c r="N75" s="268"/>
      <c r="O75" s="269"/>
    </row>
    <row r="76" spans="2:15" ht="27" customHeight="1" x14ac:dyDescent="0.25">
      <c r="B76" s="436" t="s">
        <v>409</v>
      </c>
      <c r="C76" s="437"/>
      <c r="D76" s="452"/>
      <c r="E76" s="452"/>
      <c r="F76" s="452"/>
      <c r="G76" s="452"/>
      <c r="H76" s="452"/>
      <c r="I76" s="453"/>
      <c r="J76" s="454"/>
      <c r="K76" s="368" t="s">
        <v>410</v>
      </c>
      <c r="L76" s="369"/>
      <c r="M76" s="369"/>
      <c r="N76" s="369"/>
      <c r="O76" s="370"/>
    </row>
    <row r="77" spans="2:15" ht="81.95" customHeight="1" x14ac:dyDescent="0.25">
      <c r="B77" s="228"/>
      <c r="C77" s="243" t="s">
        <v>411</v>
      </c>
      <c r="D77" s="272" t="s">
        <v>344</v>
      </c>
      <c r="E77" s="225" t="s">
        <v>345</v>
      </c>
      <c r="F77" s="225" t="s">
        <v>346</v>
      </c>
      <c r="G77" s="225" t="s">
        <v>347</v>
      </c>
      <c r="H77" s="262" t="s">
        <v>348</v>
      </c>
      <c r="I77" s="455"/>
      <c r="J77" s="402"/>
      <c r="K77" s="371"/>
      <c r="L77" s="372"/>
      <c r="M77" s="372"/>
      <c r="N77" s="372"/>
      <c r="O77" s="373"/>
    </row>
    <row r="78" spans="2:15" ht="27" customHeight="1" x14ac:dyDescent="0.25">
      <c r="B78" s="412" t="s">
        <v>412</v>
      </c>
      <c r="C78" s="413"/>
      <c r="D78" s="445"/>
      <c r="E78" s="445"/>
      <c r="F78" s="445"/>
      <c r="G78" s="445"/>
      <c r="H78" s="445"/>
      <c r="I78" s="446"/>
      <c r="J78" s="447"/>
      <c r="K78" s="346" t="s">
        <v>413</v>
      </c>
      <c r="L78" s="347"/>
      <c r="M78" s="347"/>
      <c r="N78" s="347"/>
      <c r="O78" s="348"/>
    </row>
    <row r="79" spans="2:15" ht="81.95" customHeight="1" x14ac:dyDescent="0.25">
      <c r="B79" s="226"/>
      <c r="C79" s="247" t="s">
        <v>414</v>
      </c>
      <c r="D79" s="239" t="s">
        <v>344</v>
      </c>
      <c r="E79" s="221" t="s">
        <v>345</v>
      </c>
      <c r="F79" s="221" t="s">
        <v>346</v>
      </c>
      <c r="G79" s="221" t="s">
        <v>347</v>
      </c>
      <c r="H79" s="237" t="s">
        <v>348</v>
      </c>
      <c r="I79" s="448"/>
      <c r="J79" s="444"/>
      <c r="K79" s="349"/>
      <c r="L79" s="350"/>
      <c r="M79" s="350"/>
      <c r="N79" s="350"/>
      <c r="O79" s="351"/>
    </row>
    <row r="80" spans="2:15" ht="26.45" customHeight="1" x14ac:dyDescent="0.25">
      <c r="B80" s="449" t="s">
        <v>415</v>
      </c>
      <c r="C80" s="450"/>
      <c r="D80" s="451"/>
      <c r="E80" s="452"/>
      <c r="F80" s="452"/>
      <c r="G80" s="452"/>
      <c r="H80" s="452"/>
      <c r="I80" s="453"/>
      <c r="J80" s="454"/>
      <c r="K80" s="374" t="s">
        <v>416</v>
      </c>
      <c r="L80" s="421"/>
      <c r="M80" s="421"/>
      <c r="N80" s="421"/>
      <c r="O80" s="421"/>
    </row>
    <row r="81" spans="2:15" ht="81.95" customHeight="1" x14ac:dyDescent="0.25">
      <c r="B81" s="228"/>
      <c r="C81" s="243" t="s">
        <v>417</v>
      </c>
      <c r="D81" s="225" t="s">
        <v>344</v>
      </c>
      <c r="E81" s="225" t="s">
        <v>345</v>
      </c>
      <c r="F81" s="225" t="s">
        <v>346</v>
      </c>
      <c r="G81" s="225" t="s">
        <v>347</v>
      </c>
      <c r="H81" s="262" t="s">
        <v>348</v>
      </c>
      <c r="I81" s="455"/>
      <c r="J81" s="402"/>
      <c r="K81" s="376"/>
      <c r="L81" s="422"/>
      <c r="M81" s="422"/>
      <c r="N81" s="422"/>
      <c r="O81" s="422"/>
    </row>
    <row r="82" spans="2:15" ht="14.45" customHeight="1" x14ac:dyDescent="0.25"/>
    <row r="83" spans="2:15" ht="21" x14ac:dyDescent="0.35">
      <c r="B83" s="202" t="s">
        <v>418</v>
      </c>
      <c r="C83" s="220"/>
      <c r="D83" s="275"/>
      <c r="E83" s="275"/>
      <c r="F83" s="275"/>
      <c r="G83" s="275"/>
      <c r="H83" s="275"/>
      <c r="I83" s="256"/>
      <c r="J83" s="256"/>
    </row>
    <row r="84" spans="2:15" x14ac:dyDescent="0.25">
      <c r="B84" s="276"/>
      <c r="C84" s="220"/>
      <c r="D84" s="275"/>
      <c r="E84" s="275"/>
      <c r="F84" s="275"/>
      <c r="G84" s="275"/>
      <c r="H84" s="275"/>
      <c r="I84" s="256"/>
      <c r="J84" s="256"/>
    </row>
    <row r="85" spans="2:15" x14ac:dyDescent="0.25">
      <c r="B85" s="395" t="s">
        <v>325</v>
      </c>
      <c r="C85" s="396"/>
      <c r="D85" s="440" t="s">
        <v>419</v>
      </c>
      <c r="E85" s="441"/>
      <c r="F85" s="441"/>
      <c r="G85" s="441"/>
      <c r="H85" s="442"/>
      <c r="I85" s="395" t="s">
        <v>327</v>
      </c>
      <c r="J85" s="396"/>
      <c r="K85" s="395" t="s">
        <v>328</v>
      </c>
      <c r="L85" s="397"/>
      <c r="M85" s="397"/>
      <c r="N85" s="397"/>
      <c r="O85" s="396"/>
    </row>
    <row r="86" spans="2:15" ht="24.6" customHeight="1" x14ac:dyDescent="0.25">
      <c r="B86" s="277" t="s">
        <v>420</v>
      </c>
      <c r="C86" s="278"/>
      <c r="D86" s="279"/>
      <c r="E86" s="279"/>
      <c r="F86" s="279"/>
      <c r="G86" s="279"/>
      <c r="H86" s="279"/>
      <c r="I86" s="342"/>
      <c r="J86" s="343"/>
      <c r="K86" s="280" t="s">
        <v>421</v>
      </c>
      <c r="L86" s="281"/>
      <c r="M86" s="281"/>
      <c r="N86" s="281"/>
      <c r="O86" s="282"/>
    </row>
    <row r="87" spans="2:15" ht="81.95" customHeight="1" x14ac:dyDescent="0.25">
      <c r="B87" s="283"/>
      <c r="C87" s="247" t="s">
        <v>422</v>
      </c>
      <c r="D87" s="239" t="s">
        <v>423</v>
      </c>
      <c r="E87" s="221" t="s">
        <v>424</v>
      </c>
      <c r="F87" s="221" t="s">
        <v>425</v>
      </c>
      <c r="G87" s="221" t="s">
        <v>426</v>
      </c>
      <c r="H87" s="237" t="s">
        <v>427</v>
      </c>
      <c r="I87" s="344"/>
      <c r="J87" s="345"/>
      <c r="K87" s="381" t="s">
        <v>428</v>
      </c>
      <c r="L87" s="443"/>
      <c r="M87" s="443"/>
      <c r="N87" s="443"/>
      <c r="O87" s="444"/>
    </row>
    <row r="88" spans="2:15" ht="26.45" customHeight="1" x14ac:dyDescent="0.25">
      <c r="B88" s="284" t="s">
        <v>429</v>
      </c>
      <c r="C88" s="285"/>
      <c r="D88" s="286"/>
      <c r="E88" s="286"/>
      <c r="F88" s="286"/>
      <c r="G88" s="286"/>
      <c r="H88" s="286"/>
      <c r="I88" s="352"/>
      <c r="J88" s="353"/>
      <c r="K88" s="287" t="s">
        <v>430</v>
      </c>
      <c r="L88" s="288"/>
      <c r="M88" s="288"/>
      <c r="N88" s="288"/>
      <c r="O88" s="289"/>
    </row>
    <row r="89" spans="2:15" ht="81.95" customHeight="1" x14ac:dyDescent="0.25">
      <c r="B89" s="290"/>
      <c r="C89" s="243" t="s">
        <v>422</v>
      </c>
      <c r="D89" s="272" t="s">
        <v>344</v>
      </c>
      <c r="E89" s="225" t="s">
        <v>345</v>
      </c>
      <c r="F89" s="225" t="s">
        <v>346</v>
      </c>
      <c r="G89" s="225" t="s">
        <v>347</v>
      </c>
      <c r="H89" s="225" t="s">
        <v>348</v>
      </c>
      <c r="I89" s="354"/>
      <c r="J89" s="355"/>
      <c r="K89" s="400" t="s">
        <v>431</v>
      </c>
      <c r="L89" s="401"/>
      <c r="M89" s="401"/>
      <c r="N89" s="401"/>
      <c r="O89" s="402"/>
    </row>
    <row r="90" spans="2:15" ht="32.1" customHeight="1" x14ac:dyDescent="0.25">
      <c r="B90" s="277" t="s">
        <v>432</v>
      </c>
      <c r="C90" s="278"/>
      <c r="D90" s="279"/>
      <c r="E90" s="279"/>
      <c r="F90" s="279"/>
      <c r="G90" s="279"/>
      <c r="H90" s="279"/>
      <c r="I90" s="342"/>
      <c r="J90" s="343"/>
      <c r="K90" s="280" t="s">
        <v>433</v>
      </c>
      <c r="L90" s="281"/>
      <c r="M90" s="281"/>
      <c r="N90" s="281"/>
      <c r="O90" s="282"/>
    </row>
    <row r="91" spans="2:15" ht="81.95" customHeight="1" x14ac:dyDescent="0.25">
      <c r="B91" s="283"/>
      <c r="C91" s="247" t="s">
        <v>422</v>
      </c>
      <c r="D91" s="239" t="s">
        <v>344</v>
      </c>
      <c r="E91" s="221" t="s">
        <v>345</v>
      </c>
      <c r="F91" s="221" t="s">
        <v>346</v>
      </c>
      <c r="G91" s="221" t="s">
        <v>347</v>
      </c>
      <c r="H91" s="221" t="s">
        <v>348</v>
      </c>
      <c r="I91" s="344"/>
      <c r="J91" s="345"/>
      <c r="K91" s="291"/>
      <c r="O91" s="292"/>
    </row>
    <row r="92" spans="2:15" ht="32.1" customHeight="1" x14ac:dyDescent="0.25">
      <c r="B92" s="436" t="s">
        <v>434</v>
      </c>
      <c r="C92" s="437"/>
      <c r="D92" s="286"/>
      <c r="E92" s="286"/>
      <c r="F92" s="286"/>
      <c r="G92" s="286"/>
      <c r="H92" s="286"/>
      <c r="I92" s="352"/>
      <c r="J92" s="353"/>
      <c r="K92" s="287" t="s">
        <v>435</v>
      </c>
      <c r="L92" s="288"/>
      <c r="M92" s="288"/>
      <c r="N92" s="288"/>
      <c r="O92" s="289"/>
    </row>
    <row r="93" spans="2:15" ht="81.95" customHeight="1" x14ac:dyDescent="0.25">
      <c r="B93" s="290"/>
      <c r="C93" s="243" t="s">
        <v>436</v>
      </c>
      <c r="D93" s="272" t="s">
        <v>344</v>
      </c>
      <c r="E93" s="225" t="s">
        <v>345</v>
      </c>
      <c r="F93" s="225" t="s">
        <v>346</v>
      </c>
      <c r="G93" s="225" t="s">
        <v>347</v>
      </c>
      <c r="H93" s="225" t="s">
        <v>348</v>
      </c>
      <c r="I93" s="354"/>
      <c r="J93" s="355"/>
      <c r="K93" s="293"/>
      <c r="L93" s="294"/>
      <c r="M93" s="294"/>
      <c r="N93" s="294"/>
      <c r="O93" s="295"/>
    </row>
    <row r="94" spans="2:15" ht="26.45" customHeight="1" x14ac:dyDescent="0.25">
      <c r="B94" s="296" t="s">
        <v>437</v>
      </c>
      <c r="C94" s="297"/>
      <c r="D94" s="423"/>
      <c r="E94" s="424"/>
      <c r="F94" s="424"/>
      <c r="G94" s="424"/>
      <c r="H94" s="425"/>
      <c r="I94" s="342"/>
      <c r="J94" s="343"/>
      <c r="K94" s="364" t="s">
        <v>438</v>
      </c>
      <c r="L94" s="438"/>
      <c r="M94" s="438"/>
      <c r="N94" s="438"/>
      <c r="O94" s="365"/>
    </row>
    <row r="95" spans="2:15" ht="81.95" customHeight="1" x14ac:dyDescent="0.25">
      <c r="B95" s="298"/>
      <c r="C95" s="299" t="s">
        <v>439</v>
      </c>
      <c r="D95" s="221" t="s">
        <v>344</v>
      </c>
      <c r="E95" s="221" t="s">
        <v>345</v>
      </c>
      <c r="F95" s="221" t="s">
        <v>346</v>
      </c>
      <c r="G95" s="221" t="s">
        <v>347</v>
      </c>
      <c r="H95" s="221" t="s">
        <v>348</v>
      </c>
      <c r="I95" s="344"/>
      <c r="J95" s="345"/>
      <c r="K95" s="366"/>
      <c r="L95" s="439"/>
      <c r="M95" s="439"/>
      <c r="N95" s="439"/>
      <c r="O95" s="367"/>
    </row>
    <row r="96" spans="2:15" ht="27" customHeight="1" x14ac:dyDescent="0.25">
      <c r="B96" s="273" t="s">
        <v>440</v>
      </c>
      <c r="C96" s="300"/>
      <c r="D96" s="414"/>
      <c r="E96" s="415"/>
      <c r="F96" s="415"/>
      <c r="G96" s="415"/>
      <c r="H96" s="416"/>
      <c r="I96" s="417"/>
      <c r="J96" s="418"/>
      <c r="K96" s="374" t="s">
        <v>441</v>
      </c>
      <c r="L96" s="421"/>
      <c r="M96" s="421"/>
      <c r="N96" s="421"/>
      <c r="O96" s="375"/>
    </row>
    <row r="97" spans="2:15" ht="81.95" customHeight="1" x14ac:dyDescent="0.25">
      <c r="B97" s="301"/>
      <c r="C97" s="302" t="s">
        <v>442</v>
      </c>
      <c r="D97" s="225" t="s">
        <v>344</v>
      </c>
      <c r="E97" s="225" t="s">
        <v>345</v>
      </c>
      <c r="F97" s="225" t="s">
        <v>346</v>
      </c>
      <c r="G97" s="225" t="s">
        <v>347</v>
      </c>
      <c r="H97" s="225" t="s">
        <v>348</v>
      </c>
      <c r="I97" s="419"/>
      <c r="J97" s="420"/>
      <c r="K97" s="376"/>
      <c r="L97" s="422"/>
      <c r="M97" s="422"/>
      <c r="N97" s="422"/>
      <c r="O97" s="377"/>
    </row>
    <row r="98" spans="2:15" ht="26.45" customHeight="1" x14ac:dyDescent="0.25">
      <c r="B98" s="296" t="s">
        <v>443</v>
      </c>
      <c r="C98" s="304"/>
      <c r="D98" s="423"/>
      <c r="E98" s="424"/>
      <c r="F98" s="424"/>
      <c r="G98" s="424"/>
      <c r="H98" s="425"/>
      <c r="I98" s="426"/>
      <c r="J98" s="427"/>
      <c r="K98" s="430" t="s">
        <v>444</v>
      </c>
      <c r="L98" s="431"/>
      <c r="M98" s="431"/>
      <c r="N98" s="431"/>
      <c r="O98" s="432"/>
    </row>
    <row r="99" spans="2:15" ht="81.95" customHeight="1" x14ac:dyDescent="0.25">
      <c r="B99" s="298"/>
      <c r="C99" s="299" t="s">
        <v>445</v>
      </c>
      <c r="D99" s="221" t="s">
        <v>344</v>
      </c>
      <c r="E99" s="221" t="s">
        <v>345</v>
      </c>
      <c r="F99" s="221" t="s">
        <v>346</v>
      </c>
      <c r="G99" s="221" t="s">
        <v>347</v>
      </c>
      <c r="H99" s="221" t="s">
        <v>348</v>
      </c>
      <c r="I99" s="428"/>
      <c r="J99" s="429"/>
      <c r="K99" s="433"/>
      <c r="L99" s="434"/>
      <c r="M99" s="434"/>
      <c r="N99" s="434"/>
      <c r="O99" s="435"/>
    </row>
    <row r="100" spans="2:15" x14ac:dyDescent="0.25">
      <c r="B100" s="305"/>
      <c r="C100" s="306"/>
      <c r="D100" s="275"/>
      <c r="E100" s="275"/>
      <c r="F100" s="275"/>
      <c r="G100" s="275"/>
      <c r="H100" s="275"/>
      <c r="I100" s="307"/>
      <c r="J100" s="307"/>
      <c r="K100" s="308"/>
      <c r="L100" s="308"/>
      <c r="M100" s="308"/>
      <c r="N100" s="308"/>
      <c r="O100" s="308"/>
    </row>
    <row r="101" spans="2:15" ht="21" x14ac:dyDescent="0.35">
      <c r="B101" s="202" t="s">
        <v>446</v>
      </c>
    </row>
    <row r="103" spans="2:15" x14ac:dyDescent="0.25">
      <c r="B103" s="392" t="s">
        <v>325</v>
      </c>
      <c r="C103" s="411"/>
      <c r="D103" s="393" t="s">
        <v>419</v>
      </c>
      <c r="E103" s="393"/>
      <c r="F103" s="393"/>
      <c r="G103" s="394"/>
      <c r="H103" s="394"/>
      <c r="I103" s="395" t="s">
        <v>327</v>
      </c>
      <c r="J103" s="396"/>
      <c r="K103" s="395" t="s">
        <v>328</v>
      </c>
      <c r="L103" s="397"/>
      <c r="M103" s="397"/>
      <c r="N103" s="397"/>
      <c r="O103" s="396"/>
    </row>
    <row r="104" spans="2:15" ht="30.6" customHeight="1" x14ac:dyDescent="0.25">
      <c r="B104" s="412" t="s">
        <v>447</v>
      </c>
      <c r="C104" s="413"/>
      <c r="D104" s="279"/>
      <c r="E104" s="279"/>
      <c r="F104" s="279"/>
      <c r="G104" s="279"/>
      <c r="H104" s="279"/>
      <c r="I104" s="342"/>
      <c r="J104" s="343"/>
      <c r="K104" s="280" t="s">
        <v>448</v>
      </c>
      <c r="L104" s="281"/>
      <c r="M104" s="281"/>
      <c r="N104" s="281"/>
      <c r="O104" s="282"/>
    </row>
    <row r="105" spans="2:15" ht="81.95" customHeight="1" x14ac:dyDescent="0.25">
      <c r="B105" s="283"/>
      <c r="C105" s="247" t="s">
        <v>449</v>
      </c>
      <c r="D105" s="239" t="s">
        <v>344</v>
      </c>
      <c r="E105" s="221" t="s">
        <v>345</v>
      </c>
      <c r="F105" s="221" t="s">
        <v>346</v>
      </c>
      <c r="G105" s="221" t="s">
        <v>347</v>
      </c>
      <c r="H105" s="221" t="s">
        <v>348</v>
      </c>
      <c r="I105" s="344"/>
      <c r="J105" s="345"/>
      <c r="K105" s="309"/>
      <c r="L105" s="310"/>
      <c r="M105" s="310"/>
      <c r="N105" s="310"/>
      <c r="O105" s="311"/>
    </row>
    <row r="106" spans="2:15" ht="28.5" customHeight="1" x14ac:dyDescent="0.25">
      <c r="B106" s="398" t="s">
        <v>450</v>
      </c>
      <c r="C106" s="399"/>
      <c r="D106" s="286"/>
      <c r="E106" s="286"/>
      <c r="F106" s="286"/>
      <c r="G106" s="286"/>
      <c r="H106" s="286"/>
      <c r="I106" s="352"/>
      <c r="J106" s="353"/>
      <c r="K106" s="287" t="s">
        <v>451</v>
      </c>
      <c r="L106" s="288"/>
      <c r="M106" s="288"/>
      <c r="N106" s="288"/>
      <c r="O106" s="289"/>
    </row>
    <row r="107" spans="2:15" ht="81.95" customHeight="1" x14ac:dyDescent="0.25">
      <c r="B107" s="290"/>
      <c r="C107" s="243" t="s">
        <v>452</v>
      </c>
      <c r="D107" s="272" t="s">
        <v>344</v>
      </c>
      <c r="E107" s="225" t="s">
        <v>345</v>
      </c>
      <c r="F107" s="225" t="s">
        <v>346</v>
      </c>
      <c r="G107" s="225" t="s">
        <v>347</v>
      </c>
      <c r="H107" s="225" t="s">
        <v>348</v>
      </c>
      <c r="I107" s="354"/>
      <c r="J107" s="355"/>
      <c r="K107" s="400" t="s">
        <v>453</v>
      </c>
      <c r="L107" s="401"/>
      <c r="M107" s="401"/>
      <c r="N107" s="401"/>
      <c r="O107" s="402"/>
    </row>
    <row r="108" spans="2:15" ht="28.5" customHeight="1" x14ac:dyDescent="0.25">
      <c r="B108" s="403" t="s">
        <v>454</v>
      </c>
      <c r="C108" s="404"/>
      <c r="D108" s="279"/>
      <c r="E108" s="279"/>
      <c r="F108" s="279"/>
      <c r="G108" s="279"/>
      <c r="H108" s="279"/>
      <c r="I108" s="342"/>
      <c r="J108" s="343"/>
      <c r="K108" s="280" t="s">
        <v>455</v>
      </c>
      <c r="L108" s="281"/>
      <c r="M108" s="281"/>
      <c r="N108" s="281"/>
      <c r="O108" s="282"/>
    </row>
    <row r="109" spans="2:15" ht="81.95" customHeight="1" x14ac:dyDescent="0.25">
      <c r="B109" s="283"/>
      <c r="C109" s="247" t="s">
        <v>456</v>
      </c>
      <c r="D109" s="239" t="s">
        <v>344</v>
      </c>
      <c r="E109" s="221" t="s">
        <v>345</v>
      </c>
      <c r="F109" s="221" t="s">
        <v>346</v>
      </c>
      <c r="G109" s="221" t="s">
        <v>347</v>
      </c>
      <c r="H109" s="221" t="s">
        <v>348</v>
      </c>
      <c r="I109" s="344"/>
      <c r="J109" s="345"/>
      <c r="K109" s="309"/>
      <c r="L109" s="310"/>
      <c r="M109" s="310"/>
      <c r="N109" s="310"/>
      <c r="O109" s="311"/>
    </row>
    <row r="110" spans="2:15" ht="27" customHeight="1" x14ac:dyDescent="0.25">
      <c r="B110" s="364" t="s">
        <v>457</v>
      </c>
      <c r="C110" s="365"/>
      <c r="D110" s="279"/>
      <c r="E110" s="279"/>
      <c r="F110" s="279"/>
      <c r="G110" s="279"/>
      <c r="H110" s="279"/>
      <c r="I110" s="342"/>
      <c r="J110" s="343"/>
      <c r="K110" s="405" t="s">
        <v>458</v>
      </c>
      <c r="L110" s="406"/>
      <c r="M110" s="406"/>
      <c r="N110" s="406"/>
      <c r="O110" s="407"/>
    </row>
    <row r="111" spans="2:15" ht="81.95" customHeight="1" x14ac:dyDescent="0.25">
      <c r="B111" s="312"/>
      <c r="C111" s="247" t="s">
        <v>459</v>
      </c>
      <c r="D111" s="239" t="s">
        <v>344</v>
      </c>
      <c r="E111" s="221" t="s">
        <v>345</v>
      </c>
      <c r="F111" s="221" t="s">
        <v>346</v>
      </c>
      <c r="G111" s="221" t="s">
        <v>347</v>
      </c>
      <c r="H111" s="221" t="s">
        <v>348</v>
      </c>
      <c r="I111" s="344"/>
      <c r="J111" s="345"/>
      <c r="K111" s="408"/>
      <c r="L111" s="409"/>
      <c r="M111" s="409"/>
      <c r="N111" s="409"/>
      <c r="O111" s="410"/>
    </row>
    <row r="112" spans="2:15" ht="24.6" customHeight="1" x14ac:dyDescent="0.25">
      <c r="B112" s="374" t="s">
        <v>460</v>
      </c>
      <c r="C112" s="375"/>
      <c r="D112" s="313"/>
      <c r="E112" s="286"/>
      <c r="F112" s="286"/>
      <c r="G112" s="286"/>
      <c r="H112" s="314"/>
      <c r="I112" s="352"/>
      <c r="J112" s="353"/>
      <c r="K112" s="315" t="s">
        <v>461</v>
      </c>
      <c r="L112" s="288"/>
      <c r="M112" s="288"/>
      <c r="N112" s="288"/>
      <c r="O112" s="289"/>
    </row>
    <row r="113" spans="2:16" ht="81.95" customHeight="1" x14ac:dyDescent="0.25">
      <c r="B113" s="316"/>
      <c r="C113" s="243" t="s">
        <v>462</v>
      </c>
      <c r="D113" s="225" t="s">
        <v>344</v>
      </c>
      <c r="E113" s="225" t="s">
        <v>345</v>
      </c>
      <c r="F113" s="225" t="s">
        <v>346</v>
      </c>
      <c r="G113" s="225" t="s">
        <v>347</v>
      </c>
      <c r="H113" s="225" t="s">
        <v>348</v>
      </c>
      <c r="I113" s="354"/>
      <c r="J113" s="355"/>
      <c r="K113" s="371"/>
      <c r="L113" s="372"/>
      <c r="M113" s="372"/>
      <c r="N113" s="372"/>
      <c r="O113" s="373"/>
      <c r="P113" s="317"/>
    </row>
    <row r="115" spans="2:16" ht="21" x14ac:dyDescent="0.35">
      <c r="B115" s="202" t="s">
        <v>463</v>
      </c>
    </row>
    <row r="117" spans="2:16" x14ac:dyDescent="0.25">
      <c r="B117" s="392" t="s">
        <v>325</v>
      </c>
      <c r="C117" s="392"/>
      <c r="D117" s="393" t="s">
        <v>464</v>
      </c>
      <c r="E117" s="393"/>
      <c r="F117" s="393"/>
      <c r="G117" s="394"/>
      <c r="H117" s="394"/>
      <c r="I117" s="395" t="s">
        <v>327</v>
      </c>
      <c r="J117" s="396"/>
      <c r="K117" s="395" t="s">
        <v>465</v>
      </c>
      <c r="L117" s="397"/>
      <c r="M117" s="397"/>
      <c r="N117" s="397"/>
      <c r="O117" s="397"/>
    </row>
    <row r="118" spans="2:16" ht="27" customHeight="1" x14ac:dyDescent="0.25">
      <c r="B118" s="364" t="s">
        <v>466</v>
      </c>
      <c r="C118" s="365"/>
      <c r="D118" s="279"/>
      <c r="E118" s="279"/>
      <c r="F118" s="279"/>
      <c r="G118" s="279"/>
      <c r="H118" s="279"/>
      <c r="I118" s="342"/>
      <c r="J118" s="343"/>
      <c r="K118" s="378" t="s">
        <v>467</v>
      </c>
      <c r="L118" s="379"/>
      <c r="M118" s="379"/>
      <c r="N118" s="379"/>
      <c r="O118" s="380"/>
    </row>
    <row r="119" spans="2:16" ht="81.95" customHeight="1" x14ac:dyDescent="0.25">
      <c r="B119" s="366"/>
      <c r="C119" s="367"/>
      <c r="D119" s="239" t="s">
        <v>344</v>
      </c>
      <c r="E119" s="221" t="s">
        <v>345</v>
      </c>
      <c r="F119" s="221" t="s">
        <v>346</v>
      </c>
      <c r="G119" s="221" t="s">
        <v>347</v>
      </c>
      <c r="H119" s="221" t="s">
        <v>348</v>
      </c>
      <c r="I119" s="344"/>
      <c r="J119" s="345"/>
      <c r="K119" s="381" t="s">
        <v>468</v>
      </c>
      <c r="L119" s="382"/>
      <c r="M119" s="382"/>
      <c r="N119" s="382"/>
      <c r="O119" s="383"/>
    </row>
    <row r="120" spans="2:16" ht="27" customHeight="1" x14ac:dyDescent="0.25">
      <c r="B120" s="384" t="s">
        <v>469</v>
      </c>
      <c r="C120" s="385"/>
      <c r="D120" s="286"/>
      <c r="E120" s="286"/>
      <c r="F120" s="286"/>
      <c r="G120" s="286"/>
      <c r="H120" s="286"/>
      <c r="I120" s="352"/>
      <c r="J120" s="353"/>
      <c r="K120" s="386" t="s">
        <v>470</v>
      </c>
      <c r="L120" s="387"/>
      <c r="M120" s="387"/>
      <c r="N120" s="387"/>
      <c r="O120" s="388"/>
    </row>
    <row r="121" spans="2:16" ht="81.95" customHeight="1" x14ac:dyDescent="0.25">
      <c r="B121" s="274"/>
      <c r="C121" s="303"/>
      <c r="D121" s="272" t="s">
        <v>344</v>
      </c>
      <c r="E121" s="225" t="s">
        <v>345</v>
      </c>
      <c r="F121" s="225" t="s">
        <v>346</v>
      </c>
      <c r="G121" s="225" t="s">
        <v>347</v>
      </c>
      <c r="H121" s="225" t="s">
        <v>348</v>
      </c>
      <c r="I121" s="354"/>
      <c r="J121" s="355"/>
      <c r="K121" s="389"/>
      <c r="L121" s="390"/>
      <c r="M121" s="390"/>
      <c r="N121" s="390"/>
      <c r="O121" s="391"/>
    </row>
    <row r="122" spans="2:16" ht="28.5" customHeight="1" x14ac:dyDescent="0.25">
      <c r="B122" s="364" t="s">
        <v>471</v>
      </c>
      <c r="C122" s="365"/>
      <c r="D122" s="279"/>
      <c r="E122" s="279"/>
      <c r="F122" s="279"/>
      <c r="G122" s="279"/>
      <c r="H122" s="279"/>
      <c r="I122" s="342"/>
      <c r="J122" s="343"/>
      <c r="K122" s="346" t="s">
        <v>472</v>
      </c>
      <c r="L122" s="347"/>
      <c r="M122" s="347"/>
      <c r="N122" s="347"/>
      <c r="O122" s="348"/>
    </row>
    <row r="123" spans="2:16" ht="81.95" customHeight="1" x14ac:dyDescent="0.25">
      <c r="B123" s="366"/>
      <c r="C123" s="367"/>
      <c r="D123" s="239" t="s">
        <v>344</v>
      </c>
      <c r="E123" s="221" t="s">
        <v>345</v>
      </c>
      <c r="F123" s="221" t="s">
        <v>346</v>
      </c>
      <c r="G123" s="221" t="s">
        <v>347</v>
      </c>
      <c r="H123" s="221" t="s">
        <v>348</v>
      </c>
      <c r="I123" s="344"/>
      <c r="J123" s="345"/>
      <c r="K123" s="349"/>
      <c r="L123" s="350"/>
      <c r="M123" s="350"/>
      <c r="N123" s="350"/>
      <c r="O123" s="351"/>
    </row>
    <row r="124" spans="2:16" ht="28.5" customHeight="1" x14ac:dyDescent="0.25">
      <c r="B124" s="374" t="s">
        <v>473</v>
      </c>
      <c r="C124" s="375"/>
      <c r="D124" s="286"/>
      <c r="E124" s="286"/>
      <c r="F124" s="286"/>
      <c r="G124" s="286"/>
      <c r="H124" s="286"/>
      <c r="I124" s="352"/>
      <c r="J124" s="353"/>
      <c r="K124" s="368" t="s">
        <v>474</v>
      </c>
      <c r="L124" s="369"/>
      <c r="M124" s="369"/>
      <c r="N124" s="369"/>
      <c r="O124" s="370"/>
      <c r="P124"/>
    </row>
    <row r="125" spans="2:16" ht="81.95" customHeight="1" x14ac:dyDescent="0.25">
      <c r="B125" s="376"/>
      <c r="C125" s="377"/>
      <c r="D125" s="225" t="s">
        <v>344</v>
      </c>
      <c r="E125" s="225" t="s">
        <v>345</v>
      </c>
      <c r="F125" s="225" t="s">
        <v>346</v>
      </c>
      <c r="G125" s="225" t="s">
        <v>347</v>
      </c>
      <c r="H125" s="225" t="s">
        <v>348</v>
      </c>
      <c r="I125" s="354"/>
      <c r="J125" s="355"/>
      <c r="K125" s="371"/>
      <c r="L125" s="372"/>
      <c r="M125" s="372"/>
      <c r="N125" s="372"/>
      <c r="O125" s="373"/>
      <c r="P125"/>
    </row>
    <row r="126" spans="2:16" ht="28.5" customHeight="1" x14ac:dyDescent="0.25">
      <c r="B126" s="364" t="s">
        <v>475</v>
      </c>
      <c r="C126" s="365"/>
      <c r="D126" s="279"/>
      <c r="E126" s="279"/>
      <c r="F126" s="279"/>
      <c r="G126" s="279"/>
      <c r="H126" s="279"/>
      <c r="I126" s="342"/>
      <c r="J126" s="343"/>
      <c r="K126" s="346" t="s">
        <v>476</v>
      </c>
      <c r="L126" s="347"/>
      <c r="M126" s="347"/>
      <c r="N126" s="347"/>
      <c r="O126" s="348"/>
    </row>
    <row r="127" spans="2:16" ht="81.95" customHeight="1" x14ac:dyDescent="0.25">
      <c r="B127" s="366"/>
      <c r="C127" s="367"/>
      <c r="D127" s="239" t="s">
        <v>344</v>
      </c>
      <c r="E127" s="221" t="s">
        <v>345</v>
      </c>
      <c r="F127" s="221" t="s">
        <v>346</v>
      </c>
      <c r="G127" s="221" t="s">
        <v>347</v>
      </c>
      <c r="H127" s="221" t="s">
        <v>348</v>
      </c>
      <c r="I127" s="344"/>
      <c r="J127" s="345"/>
      <c r="K127" s="349"/>
      <c r="L127" s="350"/>
      <c r="M127" s="350"/>
      <c r="N127" s="350"/>
      <c r="O127" s="351"/>
    </row>
    <row r="128" spans="2:16" ht="28.5" customHeight="1" x14ac:dyDescent="0.25">
      <c r="B128" s="318" t="s">
        <v>477</v>
      </c>
      <c r="C128" s="289"/>
      <c r="D128" s="262"/>
      <c r="E128" s="319"/>
      <c r="F128" s="319"/>
      <c r="G128" s="319"/>
      <c r="H128" s="272"/>
      <c r="I128" s="352"/>
      <c r="J128" s="353"/>
      <c r="K128" s="368" t="s">
        <v>478</v>
      </c>
      <c r="L128" s="369"/>
      <c r="M128" s="369"/>
      <c r="N128" s="369"/>
      <c r="O128" s="370"/>
    </row>
    <row r="129" spans="2:15" ht="81.95" customHeight="1" x14ac:dyDescent="0.25">
      <c r="B129" s="362"/>
      <c r="C129" s="363"/>
      <c r="D129" s="272" t="s">
        <v>344</v>
      </c>
      <c r="E129" s="225" t="s">
        <v>345</v>
      </c>
      <c r="F129" s="225" t="s">
        <v>346</v>
      </c>
      <c r="G129" s="225" t="s">
        <v>347</v>
      </c>
      <c r="H129" s="225" t="s">
        <v>348</v>
      </c>
      <c r="I129" s="354"/>
      <c r="J129" s="355"/>
      <c r="K129" s="371"/>
      <c r="L129" s="372"/>
      <c r="M129" s="372"/>
      <c r="N129" s="372"/>
      <c r="O129" s="373"/>
    </row>
    <row r="130" spans="2:15" ht="29.1" customHeight="1" x14ac:dyDescent="0.25">
      <c r="B130" s="246" t="s">
        <v>479</v>
      </c>
      <c r="C130" s="282"/>
      <c r="D130" s="237"/>
      <c r="E130" s="238"/>
      <c r="F130" s="238"/>
      <c r="G130" s="238"/>
      <c r="H130" s="239"/>
      <c r="I130" s="342"/>
      <c r="J130" s="343"/>
      <c r="K130" s="346" t="s">
        <v>480</v>
      </c>
      <c r="L130" s="347"/>
      <c r="M130" s="347"/>
      <c r="N130" s="347"/>
      <c r="O130" s="348"/>
    </row>
    <row r="131" spans="2:15" ht="81.95" customHeight="1" x14ac:dyDescent="0.25">
      <c r="B131" s="240"/>
      <c r="C131" s="292"/>
      <c r="D131" s="239" t="s">
        <v>344</v>
      </c>
      <c r="E131" s="221" t="s">
        <v>345</v>
      </c>
      <c r="F131" s="221" t="s">
        <v>346</v>
      </c>
      <c r="G131" s="221" t="s">
        <v>347</v>
      </c>
      <c r="H131" s="221" t="s">
        <v>348</v>
      </c>
      <c r="I131" s="344"/>
      <c r="J131" s="345"/>
      <c r="K131" s="349"/>
      <c r="L131" s="350"/>
      <c r="M131" s="350"/>
      <c r="N131" s="350"/>
      <c r="O131" s="351"/>
    </row>
    <row r="132" spans="2:15" ht="26.1" customHeight="1" x14ac:dyDescent="0.25">
      <c r="B132" s="284" t="s">
        <v>481</v>
      </c>
      <c r="C132" s="289"/>
      <c r="D132" s="286"/>
      <c r="E132" s="286"/>
      <c r="F132" s="286"/>
      <c r="G132" s="286"/>
      <c r="H132" s="314"/>
      <c r="I132" s="352"/>
      <c r="J132" s="353"/>
      <c r="K132" s="356" t="s">
        <v>482</v>
      </c>
      <c r="L132" s="357"/>
      <c r="M132" s="357"/>
      <c r="N132" s="357"/>
      <c r="O132" s="358"/>
    </row>
    <row r="133" spans="2:15" ht="81.95" customHeight="1" x14ac:dyDescent="0.25">
      <c r="B133" s="362"/>
      <c r="C133" s="363"/>
      <c r="D133" s="272" t="s">
        <v>344</v>
      </c>
      <c r="E133" s="225" t="s">
        <v>345</v>
      </c>
      <c r="F133" s="225" t="s">
        <v>346</v>
      </c>
      <c r="G133" s="225" t="s">
        <v>347</v>
      </c>
      <c r="H133" s="225" t="s">
        <v>348</v>
      </c>
      <c r="I133" s="354"/>
      <c r="J133" s="355"/>
      <c r="K133" s="359"/>
      <c r="L133" s="360"/>
      <c r="M133" s="360"/>
      <c r="N133" s="360"/>
      <c r="O133" s="361"/>
    </row>
  </sheetData>
  <mergeCells count="180">
    <mergeCell ref="B19:C19"/>
    <mergeCell ref="D19:H19"/>
    <mergeCell ref="B20:C20"/>
    <mergeCell ref="D20:H20"/>
    <mergeCell ref="B21:C21"/>
    <mergeCell ref="D21:H21"/>
    <mergeCell ref="K6:O15"/>
    <mergeCell ref="B17:C17"/>
    <mergeCell ref="D17:H17"/>
    <mergeCell ref="I17:J17"/>
    <mergeCell ref="K17:O17"/>
    <mergeCell ref="B18:C18"/>
    <mergeCell ref="D18:H18"/>
    <mergeCell ref="B27:C27"/>
    <mergeCell ref="D27:H27"/>
    <mergeCell ref="I27:J28"/>
    <mergeCell ref="K27:O28"/>
    <mergeCell ref="B29:C29"/>
    <mergeCell ref="D29:H29"/>
    <mergeCell ref="I29:J30"/>
    <mergeCell ref="K29:O30"/>
    <mergeCell ref="B22:C22"/>
    <mergeCell ref="D22:H22"/>
    <mergeCell ref="B26:C26"/>
    <mergeCell ref="D26:H26"/>
    <mergeCell ref="I26:J26"/>
    <mergeCell ref="K26:O26"/>
    <mergeCell ref="B35:C35"/>
    <mergeCell ref="D35:H35"/>
    <mergeCell ref="I35:J36"/>
    <mergeCell ref="K35:O35"/>
    <mergeCell ref="D37:H37"/>
    <mergeCell ref="I37:J38"/>
    <mergeCell ref="K37:O38"/>
    <mergeCell ref="B31:C31"/>
    <mergeCell ref="D31:H31"/>
    <mergeCell ref="I31:J32"/>
    <mergeCell ref="K31:O32"/>
    <mergeCell ref="B33:C33"/>
    <mergeCell ref="D33:H33"/>
    <mergeCell ref="I33:J34"/>
    <mergeCell ref="K33:O34"/>
    <mergeCell ref="B46:C46"/>
    <mergeCell ref="D46:H46"/>
    <mergeCell ref="I46:J46"/>
    <mergeCell ref="K46:O46"/>
    <mergeCell ref="B47:C47"/>
    <mergeCell ref="D47:H47"/>
    <mergeCell ref="I47:J48"/>
    <mergeCell ref="K47:O48"/>
    <mergeCell ref="B39:C39"/>
    <mergeCell ref="D39:H39"/>
    <mergeCell ref="I39:J40"/>
    <mergeCell ref="K39:O40"/>
    <mergeCell ref="B41:C41"/>
    <mergeCell ref="D41:H41"/>
    <mergeCell ref="I41:J42"/>
    <mergeCell ref="K41:O42"/>
    <mergeCell ref="B49:C49"/>
    <mergeCell ref="D49:H49"/>
    <mergeCell ref="I49:J51"/>
    <mergeCell ref="K49:O49"/>
    <mergeCell ref="K50:O51"/>
    <mergeCell ref="B52:C52"/>
    <mergeCell ref="D52:H52"/>
    <mergeCell ref="I52:J53"/>
    <mergeCell ref="K52:O53"/>
    <mergeCell ref="B58:C58"/>
    <mergeCell ref="D58:H58"/>
    <mergeCell ref="I58:J59"/>
    <mergeCell ref="K58:O59"/>
    <mergeCell ref="B60:C60"/>
    <mergeCell ref="D60:H60"/>
    <mergeCell ref="I60:J61"/>
    <mergeCell ref="K60:O61"/>
    <mergeCell ref="B54:C54"/>
    <mergeCell ref="D54:H54"/>
    <mergeCell ref="I54:J55"/>
    <mergeCell ref="K54:O55"/>
    <mergeCell ref="B56:C56"/>
    <mergeCell ref="D56:H56"/>
    <mergeCell ref="I56:J57"/>
    <mergeCell ref="K56:O56"/>
    <mergeCell ref="B69:C69"/>
    <mergeCell ref="D69:H69"/>
    <mergeCell ref="I69:J69"/>
    <mergeCell ref="K69:O69"/>
    <mergeCell ref="B70:C70"/>
    <mergeCell ref="D70:H70"/>
    <mergeCell ref="I70:J71"/>
    <mergeCell ref="K70:O71"/>
    <mergeCell ref="B62:C62"/>
    <mergeCell ref="D62:H62"/>
    <mergeCell ref="I62:J63"/>
    <mergeCell ref="K62:O63"/>
    <mergeCell ref="B64:C64"/>
    <mergeCell ref="D64:H64"/>
    <mergeCell ref="I64:J65"/>
    <mergeCell ref="K64:O65"/>
    <mergeCell ref="B78:C78"/>
    <mergeCell ref="D78:H78"/>
    <mergeCell ref="I78:J79"/>
    <mergeCell ref="K78:O79"/>
    <mergeCell ref="B80:C80"/>
    <mergeCell ref="D80:H80"/>
    <mergeCell ref="I80:J81"/>
    <mergeCell ref="K80:O81"/>
    <mergeCell ref="B72:C72"/>
    <mergeCell ref="D72:H72"/>
    <mergeCell ref="I72:J73"/>
    <mergeCell ref="K72:O73"/>
    <mergeCell ref="B76:C76"/>
    <mergeCell ref="D76:H76"/>
    <mergeCell ref="I76:J77"/>
    <mergeCell ref="K76:O77"/>
    <mergeCell ref="I88:J89"/>
    <mergeCell ref="K89:O89"/>
    <mergeCell ref="I90:J91"/>
    <mergeCell ref="B92:C92"/>
    <mergeCell ref="I92:J93"/>
    <mergeCell ref="D94:H94"/>
    <mergeCell ref="I94:J95"/>
    <mergeCell ref="K94:O95"/>
    <mergeCell ref="B85:C85"/>
    <mergeCell ref="D85:H85"/>
    <mergeCell ref="I85:J85"/>
    <mergeCell ref="K85:O85"/>
    <mergeCell ref="I86:J87"/>
    <mergeCell ref="K87:O87"/>
    <mergeCell ref="B103:C103"/>
    <mergeCell ref="D103:H103"/>
    <mergeCell ref="I103:J103"/>
    <mergeCell ref="K103:O103"/>
    <mergeCell ref="B104:C104"/>
    <mergeCell ref="I104:J105"/>
    <mergeCell ref="D96:H96"/>
    <mergeCell ref="I96:J97"/>
    <mergeCell ref="K96:O97"/>
    <mergeCell ref="D98:H98"/>
    <mergeCell ref="I98:J99"/>
    <mergeCell ref="K98:O99"/>
    <mergeCell ref="B112:C112"/>
    <mergeCell ref="I112:J113"/>
    <mergeCell ref="K113:O113"/>
    <mergeCell ref="B117:C117"/>
    <mergeCell ref="D117:H117"/>
    <mergeCell ref="I117:J117"/>
    <mergeCell ref="K117:O117"/>
    <mergeCell ref="B106:C106"/>
    <mergeCell ref="I106:J107"/>
    <mergeCell ref="K107:O107"/>
    <mergeCell ref="B108:C108"/>
    <mergeCell ref="I108:J109"/>
    <mergeCell ref="B110:C110"/>
    <mergeCell ref="I110:J111"/>
    <mergeCell ref="K110:O111"/>
    <mergeCell ref="B122:C123"/>
    <mergeCell ref="I122:J123"/>
    <mergeCell ref="K122:O123"/>
    <mergeCell ref="B124:C125"/>
    <mergeCell ref="I124:J125"/>
    <mergeCell ref="K124:O125"/>
    <mergeCell ref="B118:C119"/>
    <mergeCell ref="I118:J119"/>
    <mergeCell ref="K118:O118"/>
    <mergeCell ref="K119:O119"/>
    <mergeCell ref="B120:C120"/>
    <mergeCell ref="I120:J121"/>
    <mergeCell ref="K120:O121"/>
    <mergeCell ref="I130:J131"/>
    <mergeCell ref="K130:O131"/>
    <mergeCell ref="I132:J133"/>
    <mergeCell ref="K132:O133"/>
    <mergeCell ref="B133:C133"/>
    <mergeCell ref="B126:C127"/>
    <mergeCell ref="I126:J127"/>
    <mergeCell ref="K126:O127"/>
    <mergeCell ref="I128:J129"/>
    <mergeCell ref="K128:O129"/>
    <mergeCell ref="B129:C129"/>
  </mergeCells>
  <hyperlinks>
    <hyperlink ref="E9" r:id="rId1" xr:uid="{98552D0B-60D1-46BC-A611-657640D80546}"/>
    <hyperlink ref="K118:O118" r:id="rId2" display="https://openservices.enedis.fr/service/cartographie-reseaux/" xr:uid="{AC322D8E-0508-4F51-B0C5-E3C89A5CDFC0}"/>
    <hyperlink ref="E10" r:id="rId3" xr:uid="{82F40365-D90E-4F1B-93EC-27C40760941F}"/>
    <hyperlink ref="E14" r:id="rId4" xr:uid="{41A84F30-2DDA-4817-A48A-347544D7F57A}"/>
  </hyperlinks>
  <pageMargins left="0.7" right="0.7" top="0.75" bottom="0.75" header="0.3" footer="0.3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H169"/>
  <sheetViews>
    <sheetView showGridLines="0" topLeftCell="A133" zoomScale="85" zoomScaleNormal="85" workbookViewId="0">
      <selection activeCell="K164" sqref="K164"/>
    </sheetView>
  </sheetViews>
  <sheetFormatPr baseColWidth="10" defaultColWidth="9.140625" defaultRowHeight="15" x14ac:dyDescent="0.25"/>
  <cols>
    <col min="1" max="1" width="50.140625" style="47" customWidth="1"/>
    <col min="2" max="3" width="29.140625" style="100" bestFit="1" customWidth="1"/>
    <col min="4" max="16384" width="9.140625" style="47"/>
  </cols>
  <sheetData>
    <row r="1" spans="1:4" ht="18.75" x14ac:dyDescent="0.3">
      <c r="A1" s="45" t="s">
        <v>492</v>
      </c>
      <c r="B1" s="46" t="s">
        <v>486</v>
      </c>
      <c r="C1" s="46" t="s">
        <v>491</v>
      </c>
    </row>
    <row r="2" spans="1:4" x14ac:dyDescent="0.25">
      <c r="A2" s="48" t="s">
        <v>0</v>
      </c>
      <c r="B2" s="49" t="s">
        <v>487</v>
      </c>
      <c r="C2" s="49" t="s">
        <v>487</v>
      </c>
    </row>
    <row r="3" spans="1:4" x14ac:dyDescent="0.25">
      <c r="A3" s="50" t="s">
        <v>1</v>
      </c>
      <c r="B3" s="330">
        <v>46071</v>
      </c>
      <c r="C3" s="330">
        <v>46259</v>
      </c>
    </row>
    <row r="5" spans="1:4" x14ac:dyDescent="0.25">
      <c r="A5" s="51"/>
      <c r="B5" s="52"/>
      <c r="C5" s="52"/>
    </row>
    <row r="6" spans="1:4" x14ac:dyDescent="0.25">
      <c r="A6" s="45" t="s">
        <v>180</v>
      </c>
      <c r="B6" s="53"/>
      <c r="C6" s="53"/>
    </row>
    <row r="7" spans="1:4" x14ac:dyDescent="0.25">
      <c r="A7" s="54" t="s">
        <v>31</v>
      </c>
      <c r="B7" s="55" t="s">
        <v>227</v>
      </c>
      <c r="C7" s="55" t="s">
        <v>227</v>
      </c>
      <c r="D7" s="56"/>
    </row>
    <row r="8" spans="1:4" x14ac:dyDescent="0.25">
      <c r="A8" s="57" t="s">
        <v>102</v>
      </c>
      <c r="B8" s="58">
        <v>4.5199999999999996</v>
      </c>
      <c r="C8" s="58">
        <v>4.5199999999999996</v>
      </c>
    </row>
    <row r="9" spans="1:4" x14ac:dyDescent="0.25">
      <c r="A9" s="59" t="s">
        <v>103</v>
      </c>
      <c r="B9" s="59">
        <v>875</v>
      </c>
      <c r="C9" s="59">
        <v>875</v>
      </c>
    </row>
    <row r="10" spans="1:4" x14ac:dyDescent="0.25">
      <c r="A10" s="57" t="s">
        <v>131</v>
      </c>
      <c r="B10" s="60">
        <v>3</v>
      </c>
      <c r="C10" s="60">
        <v>3</v>
      </c>
    </row>
    <row r="11" spans="1:4" x14ac:dyDescent="0.25">
      <c r="A11" s="59" t="s">
        <v>130</v>
      </c>
      <c r="B11" s="61">
        <v>7</v>
      </c>
      <c r="C11" s="61">
        <v>7</v>
      </c>
    </row>
    <row r="13" spans="1:4" x14ac:dyDescent="0.25">
      <c r="A13" s="45" t="s">
        <v>101</v>
      </c>
      <c r="B13" s="53"/>
      <c r="C13" s="53"/>
    </row>
    <row r="14" spans="1:4" x14ac:dyDescent="0.25">
      <c r="A14" s="62" t="s">
        <v>94</v>
      </c>
      <c r="B14" s="63"/>
      <c r="C14" s="63"/>
    </row>
    <row r="15" spans="1:4" x14ac:dyDescent="0.25">
      <c r="A15" s="64" t="s">
        <v>93</v>
      </c>
      <c r="B15" s="65" t="s">
        <v>4</v>
      </c>
      <c r="C15" s="65" t="s">
        <v>4</v>
      </c>
    </row>
    <row r="16" spans="1:4" x14ac:dyDescent="0.25">
      <c r="A16" s="66" t="s">
        <v>19</v>
      </c>
      <c r="B16" s="67" t="s">
        <v>44</v>
      </c>
      <c r="C16" s="67" t="s">
        <v>44</v>
      </c>
    </row>
    <row r="17" spans="1:3" x14ac:dyDescent="0.25">
      <c r="A17" s="68" t="s">
        <v>5</v>
      </c>
      <c r="B17" s="67">
        <f>HLOOKUP($B$7,'Standards UNITe'!$C$3:$L$8,3,0)</f>
        <v>15</v>
      </c>
      <c r="C17" s="67">
        <f>HLOOKUP($B$7,'Standards UNITe'!$C$3:$L$8,3,0)</f>
        <v>15</v>
      </c>
    </row>
    <row r="18" spans="1:3" x14ac:dyDescent="0.25">
      <c r="A18" s="68" t="s">
        <v>6</v>
      </c>
      <c r="B18" s="67" t="str">
        <f>HLOOKUP($B$7,'Standards UNITe'!$C$3:$L$8,4,0)</f>
        <v>0°</v>
      </c>
      <c r="C18" s="67" t="str">
        <f>HLOOKUP($B$7,'Standards UNITe'!$C$3:$L$8,4,0)</f>
        <v>0°</v>
      </c>
    </row>
    <row r="19" spans="1:3" x14ac:dyDescent="0.25">
      <c r="A19" s="69" t="s">
        <v>89</v>
      </c>
      <c r="B19" s="331">
        <f>21+105</f>
        <v>126</v>
      </c>
      <c r="C19" s="331">
        <f>14+82</f>
        <v>96</v>
      </c>
    </row>
    <row r="20" spans="1:3" x14ac:dyDescent="0.25">
      <c r="A20" s="69" t="s">
        <v>90</v>
      </c>
      <c r="B20" s="338">
        <v>3</v>
      </c>
      <c r="C20" s="338">
        <v>4.9000000000000004</v>
      </c>
    </row>
    <row r="21" spans="1:3" x14ac:dyDescent="0.25">
      <c r="A21" s="69" t="s">
        <v>7</v>
      </c>
      <c r="B21" s="338">
        <v>7.6</v>
      </c>
      <c r="C21" s="338">
        <v>9.5</v>
      </c>
    </row>
    <row r="22" spans="1:3" x14ac:dyDescent="0.25">
      <c r="A22" s="68" t="s">
        <v>11</v>
      </c>
      <c r="B22" s="70">
        <v>2.5</v>
      </c>
      <c r="C22" s="70">
        <v>2.5</v>
      </c>
    </row>
    <row r="23" spans="1:3" x14ac:dyDescent="0.25">
      <c r="A23" s="61" t="s">
        <v>12</v>
      </c>
      <c r="B23" s="70">
        <v>4</v>
      </c>
      <c r="C23" s="70">
        <v>4</v>
      </c>
    </row>
    <row r="24" spans="1:3" x14ac:dyDescent="0.25">
      <c r="A24" s="60" t="s">
        <v>23</v>
      </c>
      <c r="B24" s="58">
        <v>2</v>
      </c>
      <c r="C24" s="58">
        <v>2</v>
      </c>
    </row>
    <row r="25" spans="1:3" x14ac:dyDescent="0.25">
      <c r="A25" s="61" t="s">
        <v>24</v>
      </c>
      <c r="B25" s="332" t="s">
        <v>488</v>
      </c>
      <c r="C25" s="332" t="s">
        <v>488</v>
      </c>
    </row>
    <row r="26" spans="1:3" x14ac:dyDescent="0.25">
      <c r="A26" s="60" t="s">
        <v>21</v>
      </c>
      <c r="B26" s="58">
        <v>26</v>
      </c>
      <c r="C26" s="58">
        <v>26</v>
      </c>
    </row>
    <row r="27" spans="1:3" x14ac:dyDescent="0.25">
      <c r="A27" s="68" t="s">
        <v>22</v>
      </c>
      <c r="B27" s="333" t="s">
        <v>489</v>
      </c>
      <c r="C27" s="333" t="s">
        <v>489</v>
      </c>
    </row>
    <row r="28" spans="1:3" x14ac:dyDescent="0.25">
      <c r="A28" s="73" t="s">
        <v>20</v>
      </c>
      <c r="B28" s="74" t="s">
        <v>154</v>
      </c>
      <c r="C28" s="74" t="s">
        <v>154</v>
      </c>
    </row>
    <row r="29" spans="1:3" x14ac:dyDescent="0.25">
      <c r="A29" s="68" t="s">
        <v>99</v>
      </c>
      <c r="B29" s="334">
        <f>105*8+5*21</f>
        <v>945</v>
      </c>
      <c r="C29" s="334">
        <f>82*8+14*21</f>
        <v>950</v>
      </c>
    </row>
    <row r="30" spans="1:3" x14ac:dyDescent="0.25">
      <c r="A30" s="61" t="s">
        <v>30</v>
      </c>
      <c r="B30" s="76">
        <f>B29*IF(B15="Flotteur",0,IF(OR(B7="Volailles",B7="Faisans",B7="Parking"),VLOOKUP(B28,'Dimensions postes et pieux'!$O$5:$P$8, 2, 0),VLOOKUP(B28,'Dimensions postes et pieux'!$O$9:$P$12, 2, 0)))</f>
        <v>6.6150000000000002</v>
      </c>
      <c r="C30" s="76">
        <f>C29*IF(C15="Flotteur",0,IF(OR(C7="Volailles",C7="Faisans",C7="Parking"),VLOOKUP(C28,'Dimensions postes et pieux'!$O$5:$P$8, 2, 0),VLOOKUP(C28,'Dimensions postes et pieux'!$O$9:$P$12, 2, 0)))</f>
        <v>6.65</v>
      </c>
    </row>
    <row r="31" spans="1:3" x14ac:dyDescent="0.25">
      <c r="A31" s="62" t="s">
        <v>95</v>
      </c>
      <c r="B31" s="63"/>
      <c r="C31" s="63"/>
    </row>
    <row r="32" spans="1:3" x14ac:dyDescent="0.25">
      <c r="A32" s="60" t="s">
        <v>96</v>
      </c>
      <c r="B32" s="57" t="s">
        <v>10</v>
      </c>
      <c r="C32" s="57" t="s">
        <v>10</v>
      </c>
    </row>
    <row r="33" spans="1:8" x14ac:dyDescent="0.25">
      <c r="A33" s="68" t="s">
        <v>97</v>
      </c>
      <c r="B33" s="75">
        <v>665</v>
      </c>
      <c r="C33" s="75">
        <v>635</v>
      </c>
    </row>
    <row r="34" spans="1:8" x14ac:dyDescent="0.25">
      <c r="A34" s="68" t="s">
        <v>100</v>
      </c>
      <c r="B34" s="77">
        <f>IF(B32="G12R", 2.382*1.134, 2.382*1.303)</f>
        <v>2.7011879999999997</v>
      </c>
      <c r="C34" s="77">
        <f>IF(C32="G12R", 2.382*1.134, 2.382*1.303)</f>
        <v>2.7011879999999997</v>
      </c>
    </row>
    <row r="35" spans="1:8" x14ac:dyDescent="0.25">
      <c r="A35" s="68" t="s">
        <v>98</v>
      </c>
      <c r="B35" s="78">
        <v>6006</v>
      </c>
      <c r="C35" s="78">
        <v>4628</v>
      </c>
      <c r="H35" s="79"/>
    </row>
    <row r="36" spans="1:8" x14ac:dyDescent="0.25">
      <c r="A36" s="61" t="s">
        <v>8</v>
      </c>
      <c r="B36" s="80" cm="1">
        <f t="array" ref="B36">(2.382*(_xlfn._xlws.FILTER(VALUE(MID(B16,_xlfn.SEQUENCE(,LEN(B16)),1)),ISNUMBER(VALUE(MID(B16,_xlfn.SEQUENCE(,LEN(B16)),1)))))+0.02*(_xlfn._xlws.FILTER(VALUE(MID(B16,_xlfn.SEQUENCE(,LEN(B16)),1)),ISNUMBER(VALUE(MID(B16,_xlfn.SEQUENCE(,LEN(B16)),1))))-1))/B21</f>
        <v>0.6294736842105263</v>
      </c>
      <c r="C36" s="80" cm="1">
        <f t="array" ref="C36">(2.382*(_xlfn._xlws.FILTER(VALUE(MID(C16,_xlfn.SEQUENCE(,LEN(C16)),1)),ISNUMBER(VALUE(MID(C16,_xlfn.SEQUENCE(,LEN(C16)),1)))))+0.02*(_xlfn._xlws.FILTER(VALUE(MID(C16,_xlfn.SEQUENCE(,LEN(C16)),1)),ISNUMBER(VALUE(MID(C16,_xlfn.SEQUENCE(,LEN(C16)),1))))-1))/C21</f>
        <v>0.50357894736842101</v>
      </c>
      <c r="H36" s="79"/>
    </row>
    <row r="37" spans="1:8" x14ac:dyDescent="0.25">
      <c r="A37" s="81" t="s">
        <v>13</v>
      </c>
      <c r="B37" s="82">
        <f>IFERROR(B34*B35,"-")</f>
        <v>16223.335127999999</v>
      </c>
      <c r="C37" s="82">
        <f>IFERROR(C34*C35,"-")</f>
        <v>12501.098063999998</v>
      </c>
    </row>
    <row r="38" spans="1:8" x14ac:dyDescent="0.25">
      <c r="A38" s="83" t="s">
        <v>14</v>
      </c>
      <c r="B38" s="84">
        <f>IFERROR(B37*COS(RADIANS(B17)),"-")</f>
        <v>15670.538388677867</v>
      </c>
      <c r="C38" s="84">
        <f>IFERROR(C37*COS(RADIANS(C17)),"-")</f>
        <v>12075.133476989869</v>
      </c>
    </row>
    <row r="39" spans="1:8" x14ac:dyDescent="0.25">
      <c r="A39" s="85" t="s">
        <v>15</v>
      </c>
      <c r="B39" s="86">
        <f>IFERROR(B33*B35/1000000,"-")</f>
        <v>3.9939900000000002</v>
      </c>
      <c r="C39" s="86">
        <f>IFERROR(C33*C35/1000000,"-")</f>
        <v>2.9387799999999999</v>
      </c>
    </row>
    <row r="42" spans="1:8" x14ac:dyDescent="0.25">
      <c r="A42" s="45" t="s">
        <v>134</v>
      </c>
      <c r="B42" s="53"/>
      <c r="C42" s="53"/>
    </row>
    <row r="43" spans="1:8" x14ac:dyDescent="0.25">
      <c r="A43" s="62" t="s">
        <v>108</v>
      </c>
      <c r="B43" s="63"/>
      <c r="C43" s="63"/>
    </row>
    <row r="44" spans="1:8" x14ac:dyDescent="0.25">
      <c r="A44" s="87" t="s">
        <v>25</v>
      </c>
      <c r="B44" s="88" t="s">
        <v>87</v>
      </c>
      <c r="C44" s="88" t="s">
        <v>87</v>
      </c>
    </row>
    <row r="45" spans="1:8" x14ac:dyDescent="0.25">
      <c r="A45" s="73" t="s">
        <v>26</v>
      </c>
      <c r="B45" s="74">
        <v>0</v>
      </c>
      <c r="C45" s="74">
        <v>0</v>
      </c>
    </row>
    <row r="46" spans="1:8" x14ac:dyDescent="0.25">
      <c r="A46" s="66" t="s">
        <v>104</v>
      </c>
      <c r="B46" s="89">
        <f>B45*'Dimensions postes et pieux'!$D$5</f>
        <v>0</v>
      </c>
      <c r="C46" s="89">
        <f>C45*'Dimensions postes et pieux'!$D$5</f>
        <v>0</v>
      </c>
    </row>
    <row r="47" spans="1:8" x14ac:dyDescent="0.25">
      <c r="A47" s="90" t="s">
        <v>106</v>
      </c>
      <c r="B47" s="91">
        <f>B45*'Dimensions postes et pieux'!$E$5</f>
        <v>0</v>
      </c>
      <c r="C47" s="91">
        <f>C45*'Dimensions postes et pieux'!$E$5</f>
        <v>0</v>
      </c>
    </row>
    <row r="48" spans="1:8" x14ac:dyDescent="0.25">
      <c r="A48" s="68" t="s">
        <v>27</v>
      </c>
      <c r="B48" s="89">
        <v>1</v>
      </c>
      <c r="C48" s="89">
        <v>1</v>
      </c>
    </row>
    <row r="49" spans="1:3" x14ac:dyDescent="0.25">
      <c r="A49" s="66" t="s">
        <v>105</v>
      </c>
      <c r="B49" s="335">
        <f>B48*(36+1.5*12+1*12)</f>
        <v>66</v>
      </c>
      <c r="C49" s="335">
        <f>C48*(36+1.5*12+1*12)</f>
        <v>66</v>
      </c>
    </row>
    <row r="50" spans="1:3" x14ac:dyDescent="0.25">
      <c r="A50" s="90" t="s">
        <v>107</v>
      </c>
      <c r="B50" s="91">
        <f>B48*'Dimensions postes et pieux'!$E$17</f>
        <v>132</v>
      </c>
      <c r="C50" s="91">
        <f>C48*'Dimensions postes et pieux'!$E$17</f>
        <v>132</v>
      </c>
    </row>
    <row r="51" spans="1:3" x14ac:dyDescent="0.25">
      <c r="A51" s="68" t="s">
        <v>181</v>
      </c>
      <c r="B51" s="89">
        <v>0</v>
      </c>
      <c r="C51" s="89">
        <v>0</v>
      </c>
    </row>
    <row r="52" spans="1:3" x14ac:dyDescent="0.25">
      <c r="A52" s="66" t="s">
        <v>182</v>
      </c>
      <c r="B52" s="89">
        <f>B51*'Dimensions postes et pieux'!$D$23</f>
        <v>0</v>
      </c>
      <c r="C52" s="89">
        <f>C51*'Dimensions postes et pieux'!$D$23</f>
        <v>0</v>
      </c>
    </row>
    <row r="53" spans="1:3" x14ac:dyDescent="0.25">
      <c r="A53" s="90" t="s">
        <v>183</v>
      </c>
      <c r="B53" s="91">
        <f>B51*'Dimensions postes et pieux'!$E$23</f>
        <v>0</v>
      </c>
      <c r="C53" s="91">
        <f>C51*'Dimensions postes et pieux'!$E$23</f>
        <v>0</v>
      </c>
    </row>
    <row r="54" spans="1:3" x14ac:dyDescent="0.25">
      <c r="A54" s="62" t="s">
        <v>109</v>
      </c>
      <c r="B54" s="63"/>
      <c r="C54" s="63"/>
    </row>
    <row r="55" spans="1:3" x14ac:dyDescent="0.25">
      <c r="A55" s="60" t="s">
        <v>110</v>
      </c>
      <c r="B55" s="92">
        <v>0</v>
      </c>
      <c r="C55" s="92">
        <v>0</v>
      </c>
    </row>
    <row r="56" spans="1:3" x14ac:dyDescent="0.25">
      <c r="A56" s="66" t="s">
        <v>111</v>
      </c>
      <c r="B56" s="93">
        <f>B55*'Dimensions postes et pieux'!$D$29</f>
        <v>0</v>
      </c>
      <c r="C56" s="93">
        <f>C55*'Dimensions postes et pieux'!$D$29</f>
        <v>0</v>
      </c>
    </row>
    <row r="57" spans="1:3" x14ac:dyDescent="0.25">
      <c r="A57" s="90" t="s">
        <v>187</v>
      </c>
      <c r="B57" s="94">
        <f>B55*'Dimensions postes et pieux'!$E$29</f>
        <v>0</v>
      </c>
      <c r="C57" s="94">
        <f>C55*'Dimensions postes et pieux'!$E$29</f>
        <v>0</v>
      </c>
    </row>
    <row r="58" spans="1:3" x14ac:dyDescent="0.25">
      <c r="A58" s="66" t="s">
        <v>113</v>
      </c>
      <c r="B58" s="93">
        <v>0</v>
      </c>
      <c r="C58" s="93">
        <v>0</v>
      </c>
    </row>
    <row r="59" spans="1:3" x14ac:dyDescent="0.25">
      <c r="A59" s="66" t="s">
        <v>114</v>
      </c>
      <c r="B59" s="93">
        <f>B58*'Dimensions postes et pieux'!$D$5</f>
        <v>0</v>
      </c>
      <c r="C59" s="93">
        <f>C58*'Dimensions postes et pieux'!$D$5</f>
        <v>0</v>
      </c>
    </row>
    <row r="60" spans="1:3" x14ac:dyDescent="0.25">
      <c r="A60" s="90" t="s">
        <v>115</v>
      </c>
      <c r="B60" s="84">
        <f>B58*'Dimensions postes et pieux'!$E$5</f>
        <v>0</v>
      </c>
      <c r="C60" s="84">
        <f>C58*'Dimensions postes et pieux'!$E$5</f>
        <v>0</v>
      </c>
    </row>
    <row r="61" spans="1:3" x14ac:dyDescent="0.25">
      <c r="A61" s="66" t="s">
        <v>116</v>
      </c>
      <c r="B61" s="75">
        <v>0</v>
      </c>
      <c r="C61" s="75">
        <v>0</v>
      </c>
    </row>
    <row r="62" spans="1:3" x14ac:dyDescent="0.25">
      <c r="A62" s="66" t="s">
        <v>185</v>
      </c>
      <c r="B62" s="75">
        <v>0</v>
      </c>
      <c r="C62" s="75">
        <v>0</v>
      </c>
    </row>
    <row r="63" spans="1:3" x14ac:dyDescent="0.25">
      <c r="A63" s="90" t="s">
        <v>112</v>
      </c>
      <c r="B63" s="59">
        <v>0</v>
      </c>
      <c r="C63" s="59">
        <v>0</v>
      </c>
    </row>
    <row r="64" spans="1:3" x14ac:dyDescent="0.25">
      <c r="A64" s="62" t="s">
        <v>118</v>
      </c>
      <c r="B64" s="63"/>
      <c r="C64" s="63"/>
    </row>
    <row r="65" spans="1:3" x14ac:dyDescent="0.25">
      <c r="A65" s="73" t="s">
        <v>117</v>
      </c>
      <c r="B65" s="95">
        <v>1</v>
      </c>
      <c r="C65" s="95">
        <v>1</v>
      </c>
    </row>
    <row r="66" spans="1:3" x14ac:dyDescent="0.25">
      <c r="A66" s="90" t="s">
        <v>135</v>
      </c>
      <c r="B66" s="59">
        <v>18</v>
      </c>
      <c r="C66" s="59">
        <v>18</v>
      </c>
    </row>
    <row r="67" spans="1:3" x14ac:dyDescent="0.25">
      <c r="A67" s="45" t="s">
        <v>136</v>
      </c>
      <c r="B67" s="53"/>
      <c r="C67" s="53"/>
    </row>
    <row r="68" spans="1:3" x14ac:dyDescent="0.25">
      <c r="A68" s="96" t="s">
        <v>155</v>
      </c>
      <c r="B68" s="97">
        <f>B49+B46+B52+B56+B59+B66+B61*'Dimensions postes et pieux'!$D$31+B63*'Dimensions postes et pieux'!$D$33+B62*'Dimensions postes et pieux'!$D$32</f>
        <v>84</v>
      </c>
      <c r="C68" s="97">
        <f>C49+C46+C52+C56+C59+C66+C61*'Dimensions postes et pieux'!$D$31+C63*'Dimensions postes et pieux'!$D$33+C62*'Dimensions postes et pieux'!$D$32</f>
        <v>84</v>
      </c>
    </row>
    <row r="69" spans="1:3" x14ac:dyDescent="0.25">
      <c r="A69" s="98" t="s">
        <v>156</v>
      </c>
      <c r="B69" s="97">
        <f>B49+B47+B53+B57+B60+B66+B61*'Dimensions postes et pieux'!$D$31+B63*'Dimensions postes et pieux'!$D$33+B62*'Dimensions postes et pieux'!$D$32</f>
        <v>84</v>
      </c>
      <c r="C69" s="97">
        <f>C49+C47+C53+C57+C60+C66+C61*'Dimensions postes et pieux'!$D$31+C63*'Dimensions postes et pieux'!$D$33+C62*'Dimensions postes et pieux'!$D$32</f>
        <v>84</v>
      </c>
    </row>
    <row r="70" spans="1:3" x14ac:dyDescent="0.25">
      <c r="A70" s="99"/>
    </row>
    <row r="72" spans="1:3" x14ac:dyDescent="0.25">
      <c r="A72" s="45" t="s">
        <v>147</v>
      </c>
      <c r="B72" s="53"/>
      <c r="C72" s="53"/>
    </row>
    <row r="73" spans="1:3" x14ac:dyDescent="0.25">
      <c r="A73" s="62" t="s">
        <v>119</v>
      </c>
      <c r="B73" s="63"/>
      <c r="C73" s="63"/>
    </row>
    <row r="74" spans="1:3" x14ac:dyDescent="0.25">
      <c r="A74" s="48" t="s">
        <v>216</v>
      </c>
      <c r="B74" s="101">
        <v>0</v>
      </c>
      <c r="C74" s="101">
        <v>0</v>
      </c>
    </row>
    <row r="75" spans="1:3" x14ac:dyDescent="0.25">
      <c r="A75" s="48" t="s">
        <v>214</v>
      </c>
      <c r="B75" s="101">
        <v>1</v>
      </c>
      <c r="C75" s="101">
        <v>1</v>
      </c>
    </row>
    <row r="76" spans="1:3" x14ac:dyDescent="0.25">
      <c r="A76" s="48" t="s">
        <v>215</v>
      </c>
      <c r="B76" s="101">
        <v>0</v>
      </c>
      <c r="C76" s="101">
        <v>0</v>
      </c>
    </row>
    <row r="77" spans="1:3" x14ac:dyDescent="0.25">
      <c r="A77" s="48" t="s">
        <v>217</v>
      </c>
      <c r="B77" s="101">
        <v>0</v>
      </c>
      <c r="C77" s="101">
        <v>0</v>
      </c>
    </row>
    <row r="78" spans="1:3" x14ac:dyDescent="0.25">
      <c r="A78" s="45" t="s">
        <v>136</v>
      </c>
      <c r="B78" s="53"/>
      <c r="C78" s="53"/>
    </row>
    <row r="79" spans="1:3" x14ac:dyDescent="0.25">
      <c r="A79" s="48" t="s">
        <v>220</v>
      </c>
      <c r="B79" s="102">
        <f>B74*'Dimensions postes et pieux'!$D$47+B75*'Dimensions postes et pieux'!$D$48+B76*'Dimensions postes et pieux'!$D$49+B77*'Dimensions postes et pieux'!$D$50</f>
        <v>60</v>
      </c>
      <c r="C79" s="102">
        <f>C74*'Dimensions postes et pieux'!$D$47+C75*'Dimensions postes et pieux'!$D$48+C76*'Dimensions postes et pieux'!$D$49+C77*'Dimensions postes et pieux'!$D$50</f>
        <v>60</v>
      </c>
    </row>
    <row r="80" spans="1:3" x14ac:dyDescent="0.25">
      <c r="A80" s="48" t="s">
        <v>221</v>
      </c>
      <c r="B80" s="102">
        <f>32*SUM(B74:B77)</f>
        <v>32</v>
      </c>
      <c r="C80" s="102">
        <f>32*SUM(C74:C77)</f>
        <v>32</v>
      </c>
    </row>
    <row r="81" spans="1:3" x14ac:dyDescent="0.25">
      <c r="A81" s="62" t="s">
        <v>120</v>
      </c>
      <c r="B81" s="63"/>
      <c r="C81" s="63"/>
    </row>
    <row r="82" spans="1:3" x14ac:dyDescent="0.25">
      <c r="A82" s="60" t="s">
        <v>213</v>
      </c>
      <c r="B82" s="58">
        <v>3365</v>
      </c>
      <c r="C82" s="58">
        <v>3365</v>
      </c>
    </row>
    <row r="83" spans="1:3" x14ac:dyDescent="0.25">
      <c r="A83" s="68" t="s">
        <v>218</v>
      </c>
      <c r="B83" s="72">
        <v>4</v>
      </c>
      <c r="C83" s="72">
        <v>4</v>
      </c>
    </row>
    <row r="84" spans="1:3" x14ac:dyDescent="0.25">
      <c r="A84" s="61" t="s">
        <v>219</v>
      </c>
      <c r="B84" s="103">
        <f>B82/B83</f>
        <v>841.25</v>
      </c>
      <c r="C84" s="103">
        <f>C82/C83</f>
        <v>841.25</v>
      </c>
    </row>
    <row r="85" spans="1:3" hidden="1" x14ac:dyDescent="0.25">
      <c r="A85" s="60" t="s">
        <v>121</v>
      </c>
      <c r="B85" s="57">
        <v>0</v>
      </c>
      <c r="C85" s="57">
        <v>0</v>
      </c>
    </row>
    <row r="86" spans="1:3" hidden="1" x14ac:dyDescent="0.25">
      <c r="A86" s="68" t="s">
        <v>123</v>
      </c>
      <c r="B86" s="75">
        <v>3.5</v>
      </c>
      <c r="C86" s="75">
        <v>3.5</v>
      </c>
    </row>
    <row r="87" spans="1:3" hidden="1" x14ac:dyDescent="0.25">
      <c r="A87" s="61" t="s">
        <v>122</v>
      </c>
      <c r="B87" s="104">
        <f t="shared" ref="B87:C87" si="0">B85/B86</f>
        <v>0</v>
      </c>
      <c r="C87" s="104">
        <f t="shared" si="0"/>
        <v>0</v>
      </c>
    </row>
    <row r="88" spans="1:3" hidden="1" x14ac:dyDescent="0.25">
      <c r="A88" s="60" t="s">
        <v>28</v>
      </c>
      <c r="B88" s="57">
        <v>0</v>
      </c>
      <c r="C88" s="57">
        <v>0</v>
      </c>
    </row>
    <row r="89" spans="1:3" hidden="1" x14ac:dyDescent="0.25">
      <c r="A89" s="68" t="s">
        <v>125</v>
      </c>
      <c r="B89" s="75">
        <v>3.5</v>
      </c>
      <c r="C89" s="75">
        <v>3.5</v>
      </c>
    </row>
    <row r="90" spans="1:3" hidden="1" x14ac:dyDescent="0.25">
      <c r="A90" s="61" t="s">
        <v>124</v>
      </c>
      <c r="B90" s="104">
        <f>B88/B89</f>
        <v>0</v>
      </c>
      <c r="C90" s="104">
        <f>C88/C89</f>
        <v>0</v>
      </c>
    </row>
    <row r="91" spans="1:3" hidden="1" x14ac:dyDescent="0.25">
      <c r="A91" s="60" t="s">
        <v>240</v>
      </c>
      <c r="B91" s="57">
        <v>0</v>
      </c>
      <c r="C91" s="57">
        <v>0</v>
      </c>
    </row>
    <row r="92" spans="1:3" hidden="1" x14ac:dyDescent="0.25">
      <c r="A92" s="68" t="s">
        <v>241</v>
      </c>
      <c r="B92" s="75">
        <v>3.5</v>
      </c>
      <c r="C92" s="75">
        <v>3.5</v>
      </c>
    </row>
    <row r="93" spans="1:3" hidden="1" x14ac:dyDescent="0.25">
      <c r="A93" s="61" t="s">
        <v>242</v>
      </c>
      <c r="B93" s="104">
        <f t="shared" ref="B93:C93" si="1">B91/B92</f>
        <v>0</v>
      </c>
      <c r="C93" s="104">
        <f t="shared" si="1"/>
        <v>0</v>
      </c>
    </row>
    <row r="94" spans="1:3" hidden="1" x14ac:dyDescent="0.25">
      <c r="A94" s="60" t="s">
        <v>243</v>
      </c>
      <c r="B94" s="57">
        <v>0</v>
      </c>
      <c r="C94" s="57">
        <v>0</v>
      </c>
    </row>
    <row r="95" spans="1:3" hidden="1" x14ac:dyDescent="0.25">
      <c r="A95" s="68" t="s">
        <v>244</v>
      </c>
      <c r="B95" s="75">
        <v>3.5</v>
      </c>
      <c r="C95" s="75">
        <v>3.5</v>
      </c>
    </row>
    <row r="96" spans="1:3" hidden="1" x14ac:dyDescent="0.25">
      <c r="A96" s="61" t="s">
        <v>245</v>
      </c>
      <c r="B96" s="104">
        <f t="shared" ref="B96:C96" si="2">B94/B95</f>
        <v>0</v>
      </c>
      <c r="C96" s="104">
        <f t="shared" si="2"/>
        <v>0</v>
      </c>
    </row>
    <row r="97" spans="1:3" x14ac:dyDescent="0.25">
      <c r="A97" s="60" t="s">
        <v>137</v>
      </c>
      <c r="B97" s="57">
        <v>605</v>
      </c>
      <c r="C97" s="57">
        <v>605</v>
      </c>
    </row>
    <row r="98" spans="1:3" x14ac:dyDescent="0.25">
      <c r="A98" s="68" t="s">
        <v>138</v>
      </c>
      <c r="B98" s="75">
        <v>3.5</v>
      </c>
      <c r="C98" s="75">
        <v>3.5</v>
      </c>
    </row>
    <row r="99" spans="1:3" x14ac:dyDescent="0.25">
      <c r="A99" s="61" t="s">
        <v>139</v>
      </c>
      <c r="B99" s="104">
        <f>B97/B98</f>
        <v>172.85714285714286</v>
      </c>
      <c r="C99" s="104">
        <f>C97/C98</f>
        <v>172.85714285714286</v>
      </c>
    </row>
    <row r="100" spans="1:3" x14ac:dyDescent="0.25">
      <c r="A100" s="62" t="s">
        <v>126</v>
      </c>
      <c r="B100" s="63"/>
      <c r="C100" s="63"/>
    </row>
    <row r="101" spans="1:3" x14ac:dyDescent="0.25">
      <c r="A101" s="60" t="s">
        <v>127</v>
      </c>
      <c r="B101" s="57">
        <v>0</v>
      </c>
      <c r="C101" s="57">
        <v>0</v>
      </c>
    </row>
    <row r="102" spans="1:3" x14ac:dyDescent="0.25">
      <c r="A102" s="68" t="s">
        <v>128</v>
      </c>
      <c r="B102" s="75">
        <v>3.5</v>
      </c>
      <c r="C102" s="75">
        <v>3.5</v>
      </c>
    </row>
    <row r="103" spans="1:3" x14ac:dyDescent="0.25">
      <c r="A103" s="61" t="s">
        <v>129</v>
      </c>
      <c r="B103" s="104">
        <f t="shared" ref="B103:C103" si="3">B101/B102</f>
        <v>0</v>
      </c>
      <c r="C103" s="104">
        <f t="shared" si="3"/>
        <v>0</v>
      </c>
    </row>
    <row r="104" spans="1:3" x14ac:dyDescent="0.25">
      <c r="A104" s="4" t="s">
        <v>254</v>
      </c>
      <c r="B104" s="27"/>
      <c r="C104" s="27"/>
    </row>
    <row r="105" spans="1:3" x14ac:dyDescent="0.25">
      <c r="A105" s="116" t="s">
        <v>246</v>
      </c>
      <c r="B105" s="117"/>
      <c r="C105" s="117"/>
    </row>
    <row r="106" spans="1:3" x14ac:dyDescent="0.25">
      <c r="A106" s="118" t="s">
        <v>247</v>
      </c>
      <c r="B106" s="119"/>
      <c r="C106" s="119"/>
    </row>
    <row r="107" spans="1:3" x14ac:dyDescent="0.25">
      <c r="A107" s="45" t="s">
        <v>136</v>
      </c>
      <c r="B107" s="53"/>
      <c r="C107" s="53"/>
    </row>
    <row r="108" spans="1:3" x14ac:dyDescent="0.25">
      <c r="A108" s="48" t="s">
        <v>239</v>
      </c>
      <c r="B108" s="102">
        <f>B82+B85+B88+B106</f>
        <v>3365</v>
      </c>
      <c r="C108" s="102">
        <f>C82+C85+C88+C106</f>
        <v>3365</v>
      </c>
    </row>
    <row r="109" spans="1:3" x14ac:dyDescent="0.25">
      <c r="A109" s="48" t="s">
        <v>137</v>
      </c>
      <c r="B109" s="102">
        <f>B91+B94+B97</f>
        <v>605</v>
      </c>
      <c r="C109" s="102">
        <f>C91+C94+C97</f>
        <v>605</v>
      </c>
    </row>
    <row r="110" spans="1:3" x14ac:dyDescent="0.25">
      <c r="A110" s="106"/>
      <c r="B110" s="128"/>
      <c r="C110" s="128"/>
    </row>
    <row r="112" spans="1:3" x14ac:dyDescent="0.25">
      <c r="A112" s="45" t="s">
        <v>148</v>
      </c>
      <c r="B112" s="53"/>
      <c r="C112" s="53"/>
    </row>
    <row r="113" spans="1:3" x14ac:dyDescent="0.25">
      <c r="A113" s="60" t="s">
        <v>132</v>
      </c>
      <c r="B113" s="57"/>
      <c r="C113" s="57"/>
    </row>
    <row r="114" spans="1:3" ht="13.5" customHeight="1" x14ac:dyDescent="0.25">
      <c r="A114" s="61" t="s">
        <v>133</v>
      </c>
      <c r="B114" s="59"/>
      <c r="C114" s="59"/>
    </row>
    <row r="115" spans="1:3" x14ac:dyDescent="0.25">
      <c r="A115" s="62" t="s">
        <v>34</v>
      </c>
      <c r="B115" s="105"/>
      <c r="C115" s="105"/>
    </row>
    <row r="116" spans="1:3" ht="13.5" customHeight="1" x14ac:dyDescent="0.25">
      <c r="A116" s="60" t="s">
        <v>151</v>
      </c>
      <c r="B116" s="57"/>
      <c r="C116" s="57"/>
    </row>
    <row r="117" spans="1:3" ht="13.5" customHeight="1" x14ac:dyDescent="0.25">
      <c r="A117" s="68" t="s">
        <v>152</v>
      </c>
      <c r="B117" s="75"/>
      <c r="C117" s="75"/>
    </row>
    <row r="118" spans="1:3" ht="13.5" customHeight="1" x14ac:dyDescent="0.25">
      <c r="A118" s="61" t="s">
        <v>153</v>
      </c>
      <c r="B118" s="59"/>
      <c r="C118" s="59"/>
    </row>
    <row r="119" spans="1:3" ht="13.5" customHeight="1" x14ac:dyDescent="0.25">
      <c r="A119" s="62" t="s">
        <v>157</v>
      </c>
      <c r="B119" s="105"/>
      <c r="C119" s="105"/>
    </row>
    <row r="120" spans="1:3" ht="13.5" customHeight="1" x14ac:dyDescent="0.25">
      <c r="A120" s="60" t="s">
        <v>158</v>
      </c>
      <c r="B120" s="58"/>
      <c r="C120" s="58"/>
    </row>
    <row r="121" spans="1:3" x14ac:dyDescent="0.25">
      <c r="A121" s="68" t="s">
        <v>159</v>
      </c>
      <c r="B121" s="72"/>
      <c r="C121" s="72"/>
    </row>
    <row r="122" spans="1:3" x14ac:dyDescent="0.25">
      <c r="A122" s="68" t="s">
        <v>225</v>
      </c>
      <c r="B122" s="72"/>
      <c r="C122" s="72"/>
    </row>
    <row r="123" spans="1:3" x14ac:dyDescent="0.25">
      <c r="A123" s="60" t="s">
        <v>223</v>
      </c>
      <c r="B123" s="58"/>
      <c r="C123" s="58"/>
    </row>
    <row r="124" spans="1:3" x14ac:dyDescent="0.25">
      <c r="A124" s="68" t="s">
        <v>224</v>
      </c>
      <c r="B124" s="72"/>
      <c r="C124" s="72"/>
    </row>
    <row r="125" spans="1:3" x14ac:dyDescent="0.25">
      <c r="A125" s="61" t="s">
        <v>222</v>
      </c>
      <c r="B125" s="71"/>
      <c r="C125" s="71"/>
    </row>
    <row r="126" spans="1:3" ht="13.9" customHeight="1" x14ac:dyDescent="0.25">
      <c r="A126" s="106"/>
    </row>
    <row r="128" spans="1:3" x14ac:dyDescent="0.25">
      <c r="A128" s="62" t="s">
        <v>248</v>
      </c>
      <c r="B128" s="105"/>
      <c r="C128" s="105"/>
    </row>
    <row r="129" spans="1:4" x14ac:dyDescent="0.25">
      <c r="A129" s="120" t="s">
        <v>249</v>
      </c>
      <c r="B129" s="101"/>
      <c r="C129" s="101"/>
    </row>
    <row r="130" spans="1:4" x14ac:dyDescent="0.25">
      <c r="A130" s="121" t="s">
        <v>210</v>
      </c>
      <c r="B130" s="75"/>
      <c r="C130" s="75"/>
    </row>
    <row r="131" spans="1:4" x14ac:dyDescent="0.25">
      <c r="A131" s="121" t="s">
        <v>250</v>
      </c>
      <c r="B131" s="75">
        <v>0</v>
      </c>
      <c r="C131" s="75">
        <v>0</v>
      </c>
    </row>
    <row r="132" spans="1:4" x14ac:dyDescent="0.25">
      <c r="A132" s="122" t="s">
        <v>251</v>
      </c>
      <c r="B132" s="59">
        <v>0</v>
      </c>
      <c r="C132" s="59">
        <v>0</v>
      </c>
      <c r="D132" s="123"/>
    </row>
    <row r="133" spans="1:4" x14ac:dyDescent="0.25">
      <c r="A133" s="120" t="s">
        <v>252</v>
      </c>
      <c r="B133" s="101"/>
      <c r="C133" s="101"/>
      <c r="D133" s="123"/>
    </row>
    <row r="134" spans="1:4" x14ac:dyDescent="0.25">
      <c r="A134" s="121" t="s">
        <v>210</v>
      </c>
      <c r="B134" s="75"/>
      <c r="C134" s="75"/>
      <c r="D134" s="123"/>
    </row>
    <row r="135" spans="1:4" x14ac:dyDescent="0.25">
      <c r="A135" s="121" t="s">
        <v>250</v>
      </c>
      <c r="B135" s="75"/>
      <c r="C135" s="75"/>
      <c r="D135" s="123"/>
    </row>
    <row r="136" spans="1:4" x14ac:dyDescent="0.25">
      <c r="A136" s="122" t="s">
        <v>251</v>
      </c>
      <c r="B136" s="59"/>
      <c r="C136" s="59"/>
      <c r="D136" s="123"/>
    </row>
    <row r="137" spans="1:4" x14ac:dyDescent="0.25">
      <c r="A137" s="184" t="s">
        <v>295</v>
      </c>
      <c r="B137" s="75"/>
      <c r="C137" s="75"/>
      <c r="D137" s="123"/>
    </row>
    <row r="138" spans="1:4" x14ac:dyDescent="0.25">
      <c r="A138" s="60" t="s">
        <v>246</v>
      </c>
      <c r="B138" s="57"/>
      <c r="C138" s="57"/>
      <c r="D138" s="123"/>
    </row>
    <row r="139" spans="1:4" x14ac:dyDescent="0.25">
      <c r="A139" s="68" t="s">
        <v>210</v>
      </c>
      <c r="B139" s="75">
        <f>B138*'Dimensions postes et pieux'!$F$56</f>
        <v>0</v>
      </c>
      <c r="C139" s="75">
        <f>C138*'Dimensions postes et pieux'!$F$56</f>
        <v>0</v>
      </c>
      <c r="D139" s="123"/>
    </row>
    <row r="140" spans="1:4" x14ac:dyDescent="0.25">
      <c r="A140" s="68" t="s">
        <v>250</v>
      </c>
      <c r="B140" s="75"/>
      <c r="C140" s="75"/>
      <c r="D140" s="123"/>
    </row>
    <row r="141" spans="1:4" x14ac:dyDescent="0.25">
      <c r="A141" s="61" t="s">
        <v>251</v>
      </c>
      <c r="B141" s="59"/>
      <c r="C141" s="59"/>
      <c r="D141" s="123"/>
    </row>
    <row r="142" spans="1:4" x14ac:dyDescent="0.25">
      <c r="A142" s="183" t="s">
        <v>255</v>
      </c>
      <c r="B142" s="59"/>
      <c r="C142" s="59"/>
      <c r="D142" s="123"/>
    </row>
    <row r="143" spans="1:4" x14ac:dyDescent="0.25">
      <c r="A143" s="121" t="s">
        <v>210</v>
      </c>
      <c r="B143" s="75"/>
      <c r="C143" s="75"/>
      <c r="D143" s="123"/>
    </row>
    <row r="144" spans="1:4" x14ac:dyDescent="0.25">
      <c r="A144" s="121" t="s">
        <v>250</v>
      </c>
      <c r="B144" s="75"/>
      <c r="C144" s="75"/>
      <c r="D144" s="123"/>
    </row>
    <row r="145" spans="1:4" x14ac:dyDescent="0.25">
      <c r="A145" s="122" t="s">
        <v>251</v>
      </c>
      <c r="B145" s="59"/>
      <c r="C145" s="59"/>
      <c r="D145" s="123"/>
    </row>
    <row r="146" spans="1:4" x14ac:dyDescent="0.25">
      <c r="A146" s="62" t="s">
        <v>141</v>
      </c>
      <c r="B146" s="63"/>
      <c r="C146" s="63"/>
      <c r="D146" s="123"/>
    </row>
    <row r="147" spans="1:4" x14ac:dyDescent="0.25">
      <c r="A147" s="107" t="s">
        <v>142</v>
      </c>
      <c r="B147" s="124"/>
      <c r="C147" s="124"/>
      <c r="D147" s="123"/>
    </row>
    <row r="148" spans="1:4" x14ac:dyDescent="0.25">
      <c r="A148" s="66" t="s">
        <v>143</v>
      </c>
      <c r="B148" s="125"/>
      <c r="C148" s="125"/>
      <c r="D148" s="123"/>
    </row>
    <row r="149" spans="1:4" x14ac:dyDescent="0.25">
      <c r="A149" s="66" t="s">
        <v>144</v>
      </c>
      <c r="B149" s="126"/>
      <c r="C149" s="126"/>
    </row>
    <row r="150" spans="1:4" x14ac:dyDescent="0.25">
      <c r="A150" s="66" t="s">
        <v>145</v>
      </c>
      <c r="B150" s="125"/>
      <c r="C150" s="125"/>
    </row>
    <row r="151" spans="1:4" x14ac:dyDescent="0.25">
      <c r="A151" s="66" t="s">
        <v>146</v>
      </c>
      <c r="B151" s="126"/>
      <c r="C151" s="126"/>
    </row>
    <row r="152" spans="1:4" x14ac:dyDescent="0.25">
      <c r="A152" s="90" t="s">
        <v>253</v>
      </c>
      <c r="B152" s="127"/>
      <c r="C152" s="127"/>
    </row>
    <row r="153" spans="1:4" x14ac:dyDescent="0.25">
      <c r="A153" s="45" t="s">
        <v>149</v>
      </c>
      <c r="B153" s="53"/>
      <c r="C153" s="53"/>
    </row>
    <row r="154" spans="1:4" x14ac:dyDescent="0.25">
      <c r="A154" s="107" t="s">
        <v>29</v>
      </c>
      <c r="B154" s="336">
        <f>B30+B75*(32+60)</f>
        <v>98.614999999999995</v>
      </c>
      <c r="C154" s="336">
        <f>C30+C75*(32+60)</f>
        <v>98.65</v>
      </c>
    </row>
    <row r="155" spans="1:4" x14ac:dyDescent="0.25">
      <c r="A155" s="108" t="s">
        <v>140</v>
      </c>
      <c r="B155" s="337">
        <f>B154-28*8*0.007</f>
        <v>97.046999999999997</v>
      </c>
      <c r="C155" s="337">
        <f>C154-20*8*0.007</f>
        <v>97.53</v>
      </c>
    </row>
    <row r="158" spans="1:4" x14ac:dyDescent="0.25">
      <c r="A158" s="45" t="s">
        <v>184</v>
      </c>
      <c r="B158" s="53"/>
      <c r="C158" s="53"/>
    </row>
    <row r="159" spans="1:4" x14ac:dyDescent="0.25">
      <c r="A159" s="64" t="s">
        <v>9</v>
      </c>
      <c r="B159" s="65"/>
      <c r="C159" s="65"/>
    </row>
    <row r="160" spans="1:4" x14ac:dyDescent="0.25">
      <c r="A160" s="110" t="s">
        <v>88</v>
      </c>
      <c r="B160" s="111"/>
      <c r="C160" s="111"/>
    </row>
    <row r="163" spans="1:3" x14ac:dyDescent="0.25">
      <c r="A163" s="45" t="s">
        <v>150</v>
      </c>
      <c r="B163" s="53"/>
      <c r="C163" s="53"/>
    </row>
    <row r="164" spans="1:3" x14ac:dyDescent="0.25">
      <c r="A164" s="60" t="s">
        <v>92</v>
      </c>
      <c r="B164" s="57" t="s">
        <v>490</v>
      </c>
      <c r="C164" s="57" t="s">
        <v>490</v>
      </c>
    </row>
    <row r="165" spans="1:3" x14ac:dyDescent="0.25">
      <c r="A165" s="64" t="s">
        <v>16</v>
      </c>
      <c r="B165" s="109">
        <v>1191</v>
      </c>
      <c r="C165" s="109">
        <v>1198</v>
      </c>
    </row>
    <row r="166" spans="1:3" x14ac:dyDescent="0.25">
      <c r="A166" s="68" t="s">
        <v>17</v>
      </c>
      <c r="B166" s="112">
        <v>0.89449999999999996</v>
      </c>
      <c r="C166" s="112">
        <v>0.89949999999999997</v>
      </c>
    </row>
    <row r="167" spans="1:3" x14ac:dyDescent="0.25">
      <c r="A167" s="61" t="s">
        <v>18</v>
      </c>
      <c r="B167" s="113">
        <v>4.24</v>
      </c>
      <c r="C167" s="113">
        <f>IFERROR(C39*C165/1000,"-")</f>
        <v>3.5206584400000001</v>
      </c>
    </row>
    <row r="168" spans="1:3" x14ac:dyDescent="0.25">
      <c r="A168" s="114"/>
      <c r="B168" s="115"/>
      <c r="C168" s="115"/>
    </row>
    <row r="169" spans="1:3" x14ac:dyDescent="0.25">
      <c r="A169" s="114"/>
      <c r="B169" s="115"/>
      <c r="C169" s="115"/>
    </row>
  </sheetData>
  <dataValidations count="7">
    <dataValidation type="list" allowBlank="1" showInputMessage="1" showErrorMessage="1" sqref="B28:C28" xr:uid="{BBF4FC76-988F-4290-950B-462D6354C02B}">
      <formula1>"Pieux battus,Pieux Forage/Battus,Pieux Forage,Longrine"</formula1>
    </dataValidation>
    <dataValidation type="list" allowBlank="1" showInputMessage="1" showErrorMessage="1" sqref="B44:C44" xr:uid="{98C38DE2-3E06-4EED-8F04-609A2A16EF37}">
      <formula1>"Centraux,String"</formula1>
    </dataValidation>
    <dataValidation type="list" allowBlank="1" showInputMessage="1" showErrorMessage="1" sqref="B2:C2" xr:uid="{3349BE65-1D22-473F-AACD-B52CDCF13E85}">
      <formula1>"ESQ,APS,APD,PRO"</formula1>
    </dataValidation>
    <dataValidation type="list" allowBlank="1" showInputMessage="1" showErrorMessage="1" sqref="B164:C164" xr:uid="{28582FC5-BFA6-4491-86D0-0B8FB410AEFD}">
      <formula1>"Solargis,PVsyst"</formula1>
    </dataValidation>
    <dataValidation type="list" allowBlank="1" showInputMessage="1" showErrorMessage="1" sqref="B15:C15" xr:uid="{7508E3DB-F6EF-44BB-B975-5600CF026C69}">
      <formula1>"Fixe,Tracker,Flotteur"</formula1>
    </dataValidation>
    <dataValidation type="list" allowBlank="1" showInputMessage="1" showErrorMessage="1" sqref="B32:C32" xr:uid="{BD0DB39B-AF90-435E-AF17-B2402C25EEC2}">
      <formula1>"G12,G12R"</formula1>
    </dataValidation>
    <dataValidation type="list" allowBlank="1" showInputMessage="1" showErrorMessage="1" sqref="B5:C6" xr:uid="{6BF0C961-9EE1-4C8D-9D34-DC32FC17BE98}">
      <formula1>#REF!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489DFD-7124-4C80-AE7D-C76021F082A8}">
          <x14:formula1>
            <xm:f>'Standards UNITe'!$C$3:$J$3</xm:f>
          </x14:formula1>
          <xm:sqref>B7:C7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3E4D-0AAE-4336-903C-3CB9F29FC3FC}">
  <sheetPr>
    <tabColor theme="1" tint="0.34998626667073579"/>
  </sheetPr>
  <dimension ref="C3:H28"/>
  <sheetViews>
    <sheetView zoomScale="98" zoomScaleNormal="98" workbookViewId="0">
      <selection activeCell="F30" sqref="F30"/>
    </sheetView>
  </sheetViews>
  <sheetFormatPr baseColWidth="10" defaultRowHeight="15" x14ac:dyDescent="0.25"/>
  <cols>
    <col min="3" max="3" width="36.28515625" customWidth="1"/>
    <col min="4" max="4" width="10.5703125" customWidth="1"/>
  </cols>
  <sheetData>
    <row r="3" spans="3:8" x14ac:dyDescent="0.25">
      <c r="C3" s="17"/>
      <c r="D3" s="33" t="s">
        <v>160</v>
      </c>
      <c r="E3" s="33" t="s">
        <v>161</v>
      </c>
      <c r="F3" s="33" t="s">
        <v>162</v>
      </c>
      <c r="G3" s="33" t="s">
        <v>163</v>
      </c>
      <c r="H3" s="33" t="s">
        <v>164</v>
      </c>
    </row>
    <row r="4" spans="3:8" x14ac:dyDescent="0.25">
      <c r="C4" s="17" t="s">
        <v>165</v>
      </c>
      <c r="D4" s="28">
        <f>6734*(2.384*1.134)*COS(RADIANS('2. Caractéristiques du projet'!B17))</f>
        <v>17584.749894263761</v>
      </c>
      <c r="E4" s="28">
        <f>6734*(2.384*1.134)*COS(RADIANS('2. Caractéristiques du projet'!B17))</f>
        <v>17584.749894263761</v>
      </c>
      <c r="F4" s="28">
        <f>6734*(2.384*1.134)*COS(RADIANS('2. Caractéristiques du projet'!B17))</f>
        <v>17584.749894263761</v>
      </c>
      <c r="G4" s="28">
        <f>6734*(2.384*1.134)*COS(RADIANS('2. Caractéristiques du projet'!B17))</f>
        <v>17584.749894263761</v>
      </c>
      <c r="H4" s="28">
        <f>6734*(2.384*1.134)*COS(RADIANS('2. Caractéristiques du projet'!B17))</f>
        <v>17584.749894263761</v>
      </c>
    </row>
    <row r="5" spans="3:8" x14ac:dyDescent="0.25">
      <c r="C5" s="17" t="s">
        <v>169</v>
      </c>
      <c r="D5" s="1">
        <v>46769.37</v>
      </c>
      <c r="E5" s="1">
        <v>48928.56</v>
      </c>
      <c r="F5" s="1">
        <v>7064.31</v>
      </c>
      <c r="G5" s="1">
        <v>56681.33</v>
      </c>
      <c r="H5" s="1">
        <v>45246.36</v>
      </c>
    </row>
    <row r="6" spans="3:8" x14ac:dyDescent="0.25">
      <c r="C6" s="17" t="s">
        <v>168</v>
      </c>
      <c r="D6" s="598">
        <v>35.5</v>
      </c>
      <c r="E6" s="599"/>
      <c r="F6" s="599"/>
      <c r="G6" s="599"/>
      <c r="H6" s="600"/>
    </row>
    <row r="7" spans="3:8" x14ac:dyDescent="0.25">
      <c r="C7" s="4" t="s">
        <v>176</v>
      </c>
      <c r="D7" s="27"/>
      <c r="E7" s="4"/>
      <c r="F7" s="27"/>
      <c r="G7" s="4"/>
      <c r="H7" s="27"/>
    </row>
    <row r="8" spans="3:8" x14ac:dyDescent="0.25">
      <c r="C8" s="17" t="s">
        <v>99</v>
      </c>
      <c r="D8" s="1">
        <v>1554</v>
      </c>
      <c r="E8" s="1">
        <f>270*6</f>
        <v>1620</v>
      </c>
      <c r="F8" s="1">
        <f>44*6</f>
        <v>264</v>
      </c>
      <c r="G8" s="1">
        <f>319*6</f>
        <v>1914</v>
      </c>
      <c r="H8" s="1">
        <f>254*6</f>
        <v>1524</v>
      </c>
    </row>
    <row r="9" spans="3:8" x14ac:dyDescent="0.25">
      <c r="C9" s="17" t="s">
        <v>30</v>
      </c>
      <c r="D9" s="29">
        <f>0.007*D8</f>
        <v>10.878</v>
      </c>
      <c r="E9" s="29">
        <f t="shared" ref="E9:H9" si="0">0.007*E8</f>
        <v>11.34</v>
      </c>
      <c r="F9" s="29">
        <f t="shared" si="0"/>
        <v>1.8480000000000001</v>
      </c>
      <c r="G9" s="29">
        <f t="shared" si="0"/>
        <v>13.398</v>
      </c>
      <c r="H9" s="29">
        <f t="shared" si="0"/>
        <v>10.668000000000001</v>
      </c>
    </row>
    <row r="10" spans="3:8" x14ac:dyDescent="0.25">
      <c r="C10" s="17" t="s">
        <v>170</v>
      </c>
      <c r="D10" s="29">
        <f>0.2*D8</f>
        <v>310.8</v>
      </c>
      <c r="E10" s="29">
        <f t="shared" ref="E10:H10" si="1">0.2*E8</f>
        <v>324</v>
      </c>
      <c r="F10" s="29">
        <f t="shared" si="1"/>
        <v>52.800000000000004</v>
      </c>
      <c r="G10" s="29">
        <f t="shared" si="1"/>
        <v>382.8</v>
      </c>
      <c r="H10" s="29">
        <f t="shared" si="1"/>
        <v>304.8</v>
      </c>
    </row>
    <row r="11" spans="3:8" x14ac:dyDescent="0.25">
      <c r="C11" s="4" t="s">
        <v>108</v>
      </c>
      <c r="D11" s="27"/>
      <c r="E11" s="4"/>
      <c r="F11" s="27"/>
      <c r="G11" s="4"/>
      <c r="H11" s="27"/>
    </row>
    <row r="12" spans="3:8" x14ac:dyDescent="0.25">
      <c r="C12" s="17" t="s">
        <v>106</v>
      </c>
      <c r="D12" s="1">
        <v>115</v>
      </c>
      <c r="E12" s="1">
        <v>115</v>
      </c>
      <c r="F12" s="1">
        <v>115</v>
      </c>
      <c r="G12" s="1">
        <v>115</v>
      </c>
      <c r="H12" s="1">
        <v>115</v>
      </c>
    </row>
    <row r="13" spans="3:8" x14ac:dyDescent="0.25">
      <c r="C13" s="17" t="s">
        <v>107</v>
      </c>
      <c r="D13" s="1">
        <v>132</v>
      </c>
      <c r="E13" s="1"/>
      <c r="F13" s="1"/>
      <c r="G13" s="1"/>
      <c r="H13" s="1"/>
    </row>
    <row r="14" spans="3:8" x14ac:dyDescent="0.25">
      <c r="C14" s="4" t="s">
        <v>109</v>
      </c>
      <c r="D14" s="27"/>
      <c r="E14" s="4"/>
      <c r="F14" s="27"/>
      <c r="G14" s="4"/>
      <c r="H14" s="27"/>
    </row>
    <row r="15" spans="3:8" x14ac:dyDescent="0.25">
      <c r="C15" s="17" t="s">
        <v>171</v>
      </c>
      <c r="D15" s="1">
        <f>18*4</f>
        <v>72</v>
      </c>
      <c r="E15" s="28"/>
      <c r="F15" s="1"/>
      <c r="G15" s="1"/>
      <c r="H15" s="28"/>
    </row>
    <row r="16" spans="3:8" x14ac:dyDescent="0.25">
      <c r="C16" s="17" t="s">
        <v>106</v>
      </c>
      <c r="D16" s="1"/>
      <c r="E16" s="28"/>
      <c r="F16" s="1"/>
      <c r="G16" s="1"/>
      <c r="H16" s="28"/>
    </row>
    <row r="17" spans="3:8" x14ac:dyDescent="0.25">
      <c r="C17" s="17" t="s">
        <v>178</v>
      </c>
      <c r="D17" s="1">
        <f>1*36</f>
        <v>36</v>
      </c>
      <c r="E17" s="28"/>
      <c r="F17" s="1"/>
      <c r="G17" s="1"/>
      <c r="H17" s="28"/>
    </row>
    <row r="18" spans="3:8" x14ac:dyDescent="0.25">
      <c r="C18" s="17" t="s">
        <v>179</v>
      </c>
      <c r="D18" s="1">
        <f>1*104</f>
        <v>104</v>
      </c>
      <c r="E18" s="28"/>
      <c r="F18" s="1"/>
      <c r="G18" s="1"/>
      <c r="H18" s="28"/>
    </row>
    <row r="19" spans="3:8" x14ac:dyDescent="0.25">
      <c r="C19" s="4" t="s">
        <v>175</v>
      </c>
      <c r="D19" s="27"/>
      <c r="E19" s="4"/>
      <c r="F19" s="27"/>
      <c r="G19" s="4"/>
      <c r="H19" s="27"/>
    </row>
    <row r="20" spans="3:8" x14ac:dyDescent="0.25">
      <c r="C20" s="17" t="s">
        <v>177</v>
      </c>
      <c r="D20" s="1">
        <f>1*(60+32)</f>
        <v>92</v>
      </c>
      <c r="E20" s="1"/>
      <c r="F20" s="1"/>
      <c r="G20" s="28"/>
      <c r="H20" s="1"/>
    </row>
    <row r="21" spans="3:8" x14ac:dyDescent="0.25">
      <c r="C21" s="31" t="s">
        <v>172</v>
      </c>
      <c r="D21" s="2">
        <v>36</v>
      </c>
      <c r="E21" s="2"/>
      <c r="F21" s="2"/>
      <c r="G21" s="2"/>
      <c r="H21" s="32"/>
    </row>
    <row r="22" spans="3:8" x14ac:dyDescent="0.25">
      <c r="C22" s="30" t="s">
        <v>166</v>
      </c>
      <c r="D22" s="604">
        <v>4487.91</v>
      </c>
      <c r="E22" s="604"/>
      <c r="F22" s="604">
        <v>5355.24</v>
      </c>
      <c r="G22" s="604"/>
      <c r="H22" s="604"/>
    </row>
    <row r="23" spans="3:8" x14ac:dyDescent="0.25">
      <c r="C23" s="4" t="s">
        <v>91</v>
      </c>
      <c r="D23" s="27"/>
      <c r="E23" s="4"/>
      <c r="F23" s="27"/>
      <c r="G23" s="4"/>
      <c r="H23" s="27"/>
    </row>
    <row r="24" spans="3:8" x14ac:dyDescent="0.25">
      <c r="C24" s="30" t="s">
        <v>173</v>
      </c>
      <c r="D24" s="605">
        <f>SUM(D10:H21)/10000</f>
        <v>0.24221999999999999</v>
      </c>
      <c r="E24" s="605"/>
      <c r="F24" s="605"/>
      <c r="G24" s="605"/>
      <c r="H24" s="605"/>
    </row>
    <row r="25" spans="3:8" x14ac:dyDescent="0.25">
      <c r="C25" s="30" t="s">
        <v>174</v>
      </c>
      <c r="D25" s="606">
        <f>D24/SUM(D6:G6)</f>
        <v>6.8230985915492953E-3</v>
      </c>
      <c r="E25" s="606"/>
      <c r="F25" s="606"/>
      <c r="G25" s="606"/>
      <c r="H25" s="606"/>
    </row>
    <row r="26" spans="3:8" x14ac:dyDescent="0.25">
      <c r="C26" s="17" t="s">
        <v>167</v>
      </c>
      <c r="D26" s="3">
        <f>D4/D5</f>
        <v>0.3759885988257648</v>
      </c>
      <c r="E26" s="3">
        <f>E4/E5</f>
        <v>0.35939643215054279</v>
      </c>
      <c r="F26" s="3">
        <f>F4/F5</f>
        <v>2.4892381413420082</v>
      </c>
      <c r="G26" s="3">
        <f>G4/G5</f>
        <v>0.31023883691973636</v>
      </c>
      <c r="H26" s="3">
        <f>H4/H5</f>
        <v>0.38864452067003313</v>
      </c>
    </row>
    <row r="27" spans="3:8" ht="15.75" thickBot="1" x14ac:dyDescent="0.3"/>
    <row r="28" spans="3:8" ht="66.75" customHeight="1" thickBot="1" x14ac:dyDescent="0.3">
      <c r="C28" s="601" t="s">
        <v>186</v>
      </c>
      <c r="D28" s="602"/>
      <c r="E28" s="602"/>
      <c r="F28" s="602"/>
      <c r="G28" s="602"/>
      <c r="H28" s="603"/>
    </row>
  </sheetData>
  <mergeCells count="6">
    <mergeCell ref="D6:H6"/>
    <mergeCell ref="C28:H28"/>
    <mergeCell ref="D22:E22"/>
    <mergeCell ref="F22:H22"/>
    <mergeCell ref="D24:H24"/>
    <mergeCell ref="D25:H2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9ABB-BBB6-430B-BA8A-E92D96ED23EF}">
  <dimension ref="B1:L12"/>
  <sheetViews>
    <sheetView topLeftCell="A2" workbookViewId="0">
      <selection activeCell="M8" sqref="M8"/>
    </sheetView>
  </sheetViews>
  <sheetFormatPr baseColWidth="10" defaultRowHeight="15" x14ac:dyDescent="0.25"/>
  <sheetData>
    <row r="1" spans="2:12" ht="15.75" thickBot="1" x14ac:dyDescent="0.3"/>
    <row r="2" spans="2:12" ht="30.75" thickBot="1" x14ac:dyDescent="0.3">
      <c r="B2" s="5" t="s">
        <v>31</v>
      </c>
      <c r="C2" s="607" t="s">
        <v>32</v>
      </c>
      <c r="D2" s="608"/>
      <c r="E2" s="608"/>
      <c r="F2" s="609"/>
      <c r="G2" s="610" t="s">
        <v>33</v>
      </c>
      <c r="H2" s="608"/>
      <c r="I2" s="609"/>
      <c r="J2" s="6" t="s">
        <v>34</v>
      </c>
      <c r="K2" s="607" t="s">
        <v>35</v>
      </c>
      <c r="L2" s="611"/>
    </row>
    <row r="3" spans="2:12" ht="45.75" thickBot="1" x14ac:dyDescent="0.3">
      <c r="B3" s="7" t="s">
        <v>2</v>
      </c>
      <c r="C3" s="8" t="s">
        <v>226</v>
      </c>
      <c r="D3" s="8" t="s">
        <v>227</v>
      </c>
      <c r="E3" s="8" t="s">
        <v>3</v>
      </c>
      <c r="F3" s="8" t="s">
        <v>36</v>
      </c>
      <c r="G3" s="8" t="s">
        <v>37</v>
      </c>
      <c r="H3" s="8" t="s">
        <v>38</v>
      </c>
      <c r="I3" s="8" t="s">
        <v>39</v>
      </c>
      <c r="J3" s="8" t="s">
        <v>34</v>
      </c>
      <c r="K3" s="8" t="s">
        <v>236</v>
      </c>
      <c r="L3" s="8" t="s">
        <v>237</v>
      </c>
    </row>
    <row r="4" spans="2:12" ht="30.75" thickBot="1" x14ac:dyDescent="0.3">
      <c r="B4" s="9" t="s">
        <v>235</v>
      </c>
      <c r="C4" s="10" t="s">
        <v>10</v>
      </c>
      <c r="D4" s="10" t="s">
        <v>10</v>
      </c>
      <c r="E4" s="10" t="s">
        <v>10</v>
      </c>
      <c r="F4" s="10" t="s">
        <v>10</v>
      </c>
      <c r="G4" s="10" t="s">
        <v>10</v>
      </c>
      <c r="H4" s="10" t="s">
        <v>10</v>
      </c>
      <c r="I4" s="10" t="s">
        <v>10</v>
      </c>
      <c r="J4" s="10" t="s">
        <v>10</v>
      </c>
      <c r="K4" s="10" t="s">
        <v>10</v>
      </c>
      <c r="L4" s="10" t="s">
        <v>10</v>
      </c>
    </row>
    <row r="5" spans="2:12" ht="15.75" thickBot="1" x14ac:dyDescent="0.3">
      <c r="B5" s="7" t="s">
        <v>228</v>
      </c>
      <c r="C5" s="10">
        <v>15</v>
      </c>
      <c r="D5" s="10">
        <v>15</v>
      </c>
      <c r="E5" s="10">
        <v>25</v>
      </c>
      <c r="F5" s="10">
        <v>15</v>
      </c>
      <c r="G5" s="10">
        <v>10</v>
      </c>
      <c r="H5" s="10">
        <v>10</v>
      </c>
      <c r="I5" s="10">
        <v>10</v>
      </c>
      <c r="J5" s="10">
        <v>5</v>
      </c>
      <c r="K5" s="10">
        <v>0</v>
      </c>
      <c r="L5" s="10">
        <v>0</v>
      </c>
    </row>
    <row r="6" spans="2:12" ht="15.75" thickBot="1" x14ac:dyDescent="0.3">
      <c r="B6" s="7" t="s">
        <v>229</v>
      </c>
      <c r="C6" s="10" t="s">
        <v>256</v>
      </c>
      <c r="D6" s="10" t="s">
        <v>256</v>
      </c>
      <c r="E6" s="10" t="s">
        <v>256</v>
      </c>
      <c r="F6" s="10" t="s">
        <v>256</v>
      </c>
      <c r="G6" s="10" t="s">
        <v>256</v>
      </c>
      <c r="H6" s="10" t="s">
        <v>256</v>
      </c>
      <c r="I6" s="10" t="s">
        <v>256</v>
      </c>
      <c r="J6" s="10" t="s">
        <v>256</v>
      </c>
      <c r="K6" s="10" t="s">
        <v>230</v>
      </c>
      <c r="L6" s="10" t="s">
        <v>230</v>
      </c>
    </row>
    <row r="7" spans="2:12" ht="15.75" thickBot="1" x14ac:dyDescent="0.3">
      <c r="B7" s="7" t="s">
        <v>40</v>
      </c>
      <c r="C7" s="10" t="s">
        <v>41</v>
      </c>
      <c r="D7" s="10" t="s">
        <v>41</v>
      </c>
      <c r="E7" s="10" t="s">
        <v>41</v>
      </c>
      <c r="F7" s="10" t="s">
        <v>41</v>
      </c>
      <c r="G7" s="10" t="s">
        <v>41</v>
      </c>
      <c r="H7" s="10" t="s">
        <v>41</v>
      </c>
      <c r="I7" s="10" t="s">
        <v>41</v>
      </c>
      <c r="J7" s="10" t="s">
        <v>42</v>
      </c>
      <c r="K7" s="10" t="s">
        <v>41</v>
      </c>
      <c r="L7" s="10" t="s">
        <v>41</v>
      </c>
    </row>
    <row r="8" spans="2:12" ht="75.75" thickBot="1" x14ac:dyDescent="0.3">
      <c r="B8" s="7" t="s">
        <v>43</v>
      </c>
      <c r="C8" s="10" t="s">
        <v>45</v>
      </c>
      <c r="D8" s="10" t="s">
        <v>45</v>
      </c>
      <c r="E8" s="10" t="s">
        <v>44</v>
      </c>
      <c r="F8" s="10" t="s">
        <v>44</v>
      </c>
      <c r="G8" s="10" t="s">
        <v>231</v>
      </c>
      <c r="H8" s="10" t="s">
        <v>46</v>
      </c>
      <c r="I8" s="10" t="s">
        <v>47</v>
      </c>
      <c r="J8" s="10" t="s">
        <v>238</v>
      </c>
      <c r="K8" s="10" t="s">
        <v>48</v>
      </c>
      <c r="L8" s="10" t="s">
        <v>44</v>
      </c>
    </row>
    <row r="9" spans="2:12" ht="30.75" thickBot="1" x14ac:dyDescent="0.3">
      <c r="B9" s="9" t="s">
        <v>232</v>
      </c>
      <c r="C9" s="10">
        <v>3</v>
      </c>
      <c r="D9" s="11">
        <v>4</v>
      </c>
      <c r="E9" s="10">
        <v>8</v>
      </c>
      <c r="F9" s="10">
        <v>8</v>
      </c>
      <c r="G9" s="10">
        <v>12</v>
      </c>
      <c r="H9" s="10">
        <v>12</v>
      </c>
      <c r="I9" s="10">
        <v>6</v>
      </c>
      <c r="J9" s="10" t="s">
        <v>49</v>
      </c>
      <c r="K9" s="12">
        <v>5.0999999999999996</v>
      </c>
      <c r="L9" s="13">
        <v>8.1999999999999993</v>
      </c>
    </row>
    <row r="10" spans="2:12" ht="30.75" thickBot="1" x14ac:dyDescent="0.3">
      <c r="B10" s="7" t="s">
        <v>50</v>
      </c>
      <c r="C10" s="10">
        <v>1.1000000000000001</v>
      </c>
      <c r="D10" s="10">
        <v>1.1000000000000001</v>
      </c>
      <c r="E10" s="10">
        <v>1.5</v>
      </c>
      <c r="F10" s="10">
        <v>2.5</v>
      </c>
      <c r="G10" s="10">
        <v>2.5</v>
      </c>
      <c r="H10" s="10">
        <v>2.5</v>
      </c>
      <c r="I10" s="10">
        <v>3</v>
      </c>
      <c r="J10" s="10" t="s">
        <v>51</v>
      </c>
      <c r="K10" s="10">
        <v>1.1000000000000001</v>
      </c>
      <c r="L10" s="10">
        <v>1.1000000000000001</v>
      </c>
    </row>
    <row r="11" spans="2:12" ht="30.75" thickBot="1" x14ac:dyDescent="0.3">
      <c r="B11" s="7" t="s">
        <v>52</v>
      </c>
      <c r="C11" s="10">
        <v>2.34</v>
      </c>
      <c r="D11" s="10">
        <v>2.34</v>
      </c>
      <c r="E11" s="10">
        <v>3.12</v>
      </c>
      <c r="F11" s="10">
        <v>3.74</v>
      </c>
      <c r="G11" s="10">
        <v>5.42</v>
      </c>
      <c r="H11" s="10">
        <v>5</v>
      </c>
      <c r="I11" s="10">
        <v>7.58</v>
      </c>
      <c r="J11" s="10" t="s">
        <v>51</v>
      </c>
      <c r="K11" s="10" t="s">
        <v>51</v>
      </c>
      <c r="L11" s="10" t="s">
        <v>51</v>
      </c>
    </row>
    <row r="12" spans="2:12" ht="45.75" thickBot="1" x14ac:dyDescent="0.3">
      <c r="B12" s="7" t="s">
        <v>233</v>
      </c>
      <c r="C12" s="13">
        <v>5</v>
      </c>
      <c r="D12" s="44">
        <v>5</v>
      </c>
      <c r="E12" s="44">
        <v>10</v>
      </c>
      <c r="F12" s="44">
        <v>10</v>
      </c>
      <c r="G12" s="44">
        <v>5</v>
      </c>
      <c r="H12" s="44">
        <v>5</v>
      </c>
      <c r="I12" s="44">
        <v>6</v>
      </c>
      <c r="J12" s="44" t="s">
        <v>234</v>
      </c>
      <c r="K12" s="44">
        <v>10</v>
      </c>
      <c r="L12" s="44">
        <v>10</v>
      </c>
    </row>
  </sheetData>
  <mergeCells count="3">
    <mergeCell ref="C2:F2"/>
    <mergeCell ref="G2:I2"/>
    <mergeCell ref="K2:L2"/>
  </mergeCells>
  <dataValidations count="1">
    <dataValidation type="list" allowBlank="1" showInputMessage="1" showErrorMessage="1" sqref="C4:L4" xr:uid="{263A27D3-BBF0-4A01-A07A-48C753D98A9F}">
      <formula1>"G12,G12R"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339D-937E-424A-AF9A-4A98EC1B6E1E}">
  <dimension ref="B2:P59"/>
  <sheetViews>
    <sheetView topLeftCell="A40" zoomScaleNormal="100" workbookViewId="0">
      <selection activeCell="K22" sqref="K22:M22"/>
    </sheetView>
  </sheetViews>
  <sheetFormatPr baseColWidth="10" defaultColWidth="11.42578125" defaultRowHeight="15" x14ac:dyDescent="0.25"/>
  <cols>
    <col min="2" max="2" width="25.28515625" bestFit="1" customWidth="1"/>
    <col min="3" max="3" width="22.5703125" customWidth="1"/>
    <col min="4" max="4" width="18.140625" bestFit="1" customWidth="1"/>
    <col min="5" max="5" width="20.140625" bestFit="1" customWidth="1"/>
    <col min="6" max="6" width="16.42578125" customWidth="1"/>
    <col min="7" max="7" width="17.7109375" customWidth="1"/>
    <col min="8" max="8" width="23.140625" customWidth="1"/>
    <col min="9" max="9" width="17.140625" bestFit="1" customWidth="1"/>
    <col min="14" max="14" width="24.7109375" customWidth="1"/>
    <col min="15" max="15" width="18.85546875" customWidth="1"/>
  </cols>
  <sheetData>
    <row r="2" spans="3:16" ht="15.75" thickBot="1" x14ac:dyDescent="0.3"/>
    <row r="3" spans="3:16" ht="16.5" thickTop="1" thickBot="1" x14ac:dyDescent="0.3">
      <c r="C3" s="616" t="s">
        <v>53</v>
      </c>
      <c r="D3" s="616"/>
      <c r="E3" s="616"/>
      <c r="G3" s="14" t="s">
        <v>54</v>
      </c>
      <c r="O3" s="612" t="s">
        <v>176</v>
      </c>
      <c r="P3" s="612"/>
    </row>
    <row r="4" spans="3:16" ht="30.75" thickTop="1" x14ac:dyDescent="0.25">
      <c r="C4" s="15" t="s">
        <v>55</v>
      </c>
      <c r="D4" s="16" t="s">
        <v>210</v>
      </c>
      <c r="E4" s="39" t="s">
        <v>211</v>
      </c>
      <c r="N4" s="41" t="s">
        <v>205</v>
      </c>
      <c r="O4" s="42" t="s">
        <v>204</v>
      </c>
      <c r="P4" s="43" t="s">
        <v>210</v>
      </c>
    </row>
    <row r="5" spans="3:16" ht="15.75" customHeight="1" x14ac:dyDescent="0.25">
      <c r="C5" s="17" t="s">
        <v>56</v>
      </c>
      <c r="D5" s="17">
        <v>30</v>
      </c>
      <c r="E5" s="17">
        <v>115</v>
      </c>
      <c r="N5" s="613" t="s">
        <v>206</v>
      </c>
      <c r="O5" s="17" t="s">
        <v>154</v>
      </c>
      <c r="P5" s="17">
        <v>1.4999999999999999E-2</v>
      </c>
    </row>
    <row r="6" spans="3:16" x14ac:dyDescent="0.25">
      <c r="N6" s="613"/>
      <c r="O6" s="40" t="s">
        <v>207</v>
      </c>
      <c r="P6" s="17">
        <v>0.45</v>
      </c>
    </row>
    <row r="7" spans="3:16" x14ac:dyDescent="0.25">
      <c r="N7" s="613"/>
      <c r="O7" s="17" t="s">
        <v>208</v>
      </c>
      <c r="P7" s="17">
        <v>0.16</v>
      </c>
    </row>
    <row r="8" spans="3:16" ht="15.75" thickBot="1" x14ac:dyDescent="0.3">
      <c r="N8" s="613"/>
      <c r="O8" s="17" t="s">
        <v>209</v>
      </c>
      <c r="P8" s="17"/>
    </row>
    <row r="9" spans="3:16" ht="15.75" thickTop="1" x14ac:dyDescent="0.25">
      <c r="C9" s="616" t="s">
        <v>57</v>
      </c>
      <c r="D9" s="616"/>
      <c r="E9" s="616"/>
      <c r="G9" s="14" t="s">
        <v>58</v>
      </c>
      <c r="N9" s="614" t="s">
        <v>175</v>
      </c>
      <c r="O9" s="17" t="s">
        <v>154</v>
      </c>
      <c r="P9" s="17">
        <v>7.0000000000000001E-3</v>
      </c>
    </row>
    <row r="10" spans="3:16" ht="30" x14ac:dyDescent="0.25">
      <c r="C10" s="15" t="s">
        <v>55</v>
      </c>
      <c r="D10" s="16" t="s">
        <v>210</v>
      </c>
      <c r="E10" s="39" t="s">
        <v>211</v>
      </c>
      <c r="N10" s="614"/>
      <c r="O10" s="40" t="s">
        <v>207</v>
      </c>
      <c r="P10" s="17">
        <v>0.2</v>
      </c>
    </row>
    <row r="11" spans="3:16" x14ac:dyDescent="0.25">
      <c r="C11" s="17" t="s">
        <v>59</v>
      </c>
      <c r="D11" s="17">
        <v>18</v>
      </c>
      <c r="E11" s="17">
        <v>50</v>
      </c>
      <c r="N11" s="614"/>
      <c r="O11" s="17" t="s">
        <v>208</v>
      </c>
      <c r="P11" s="17">
        <v>0.04</v>
      </c>
    </row>
    <row r="12" spans="3:16" x14ac:dyDescent="0.25">
      <c r="N12" s="614"/>
      <c r="O12" s="17" t="s">
        <v>209</v>
      </c>
      <c r="P12" s="17">
        <v>0.9</v>
      </c>
    </row>
    <row r="14" spans="3:16" ht="15.75" thickBot="1" x14ac:dyDescent="0.3"/>
    <row r="15" spans="3:16" ht="15.75" thickTop="1" x14ac:dyDescent="0.25">
      <c r="C15" s="616" t="s">
        <v>60</v>
      </c>
      <c r="D15" s="616"/>
      <c r="E15" s="616"/>
      <c r="G15" s="14" t="s">
        <v>61</v>
      </c>
    </row>
    <row r="16" spans="3:16" ht="30" x14ac:dyDescent="0.25">
      <c r="C16" s="15" t="s">
        <v>188</v>
      </c>
      <c r="D16" s="16" t="s">
        <v>210</v>
      </c>
      <c r="E16" s="39" t="s">
        <v>211</v>
      </c>
    </row>
    <row r="17" spans="2:7" x14ac:dyDescent="0.25">
      <c r="C17" s="17" t="s">
        <v>62</v>
      </c>
      <c r="D17" s="17">
        <v>36</v>
      </c>
      <c r="E17" s="17">
        <v>132</v>
      </c>
    </row>
    <row r="20" spans="2:7" ht="15.75" thickBot="1" x14ac:dyDescent="0.3"/>
    <row r="21" spans="2:7" ht="16.5" thickTop="1" thickBot="1" x14ac:dyDescent="0.3">
      <c r="C21" s="612" t="s">
        <v>63</v>
      </c>
      <c r="D21" s="612"/>
      <c r="E21" s="612"/>
      <c r="G21" s="14" t="s">
        <v>64</v>
      </c>
    </row>
    <row r="22" spans="2:7" ht="30.75" thickTop="1" x14ac:dyDescent="0.25">
      <c r="C22" s="15" t="s">
        <v>188</v>
      </c>
      <c r="D22" s="16" t="s">
        <v>210</v>
      </c>
      <c r="E22" s="39" t="s">
        <v>211</v>
      </c>
    </row>
    <row r="23" spans="2:7" x14ac:dyDescent="0.25">
      <c r="C23" s="17" t="s">
        <v>65</v>
      </c>
      <c r="D23" s="17">
        <v>27</v>
      </c>
      <c r="E23" s="17">
        <v>110</v>
      </c>
      <c r="G23" s="14" t="s">
        <v>66</v>
      </c>
    </row>
    <row r="24" spans="2:7" x14ac:dyDescent="0.25">
      <c r="G24" s="14"/>
    </row>
    <row r="25" spans="2:7" x14ac:dyDescent="0.25">
      <c r="G25" s="14"/>
    </row>
    <row r="26" spans="2:7" ht="15.75" thickBot="1" x14ac:dyDescent="0.3">
      <c r="G26" s="14"/>
    </row>
    <row r="27" spans="2:7" ht="16.5" thickTop="1" thickBot="1" x14ac:dyDescent="0.3">
      <c r="C27" s="612" t="s">
        <v>109</v>
      </c>
      <c r="D27" s="612"/>
      <c r="E27" s="612"/>
      <c r="G27" s="14"/>
    </row>
    <row r="28" spans="2:7" ht="30.75" thickTop="1" x14ac:dyDescent="0.25">
      <c r="C28" s="15" t="s">
        <v>188</v>
      </c>
      <c r="D28" s="16" t="s">
        <v>210</v>
      </c>
      <c r="E28" s="39" t="s">
        <v>211</v>
      </c>
      <c r="G28" s="14"/>
    </row>
    <row r="29" spans="2:7" x14ac:dyDescent="0.25">
      <c r="B29" s="17" t="s">
        <v>189</v>
      </c>
      <c r="C29" s="35" t="s">
        <v>59</v>
      </c>
      <c r="D29" s="17">
        <v>18</v>
      </c>
      <c r="E29" s="17">
        <v>50</v>
      </c>
      <c r="G29" s="14"/>
    </row>
    <row r="30" spans="2:7" x14ac:dyDescent="0.25">
      <c r="B30" s="17" t="s">
        <v>76</v>
      </c>
      <c r="C30" s="35" t="s">
        <v>56</v>
      </c>
      <c r="D30" s="17">
        <v>30</v>
      </c>
      <c r="E30" s="17">
        <v>115</v>
      </c>
      <c r="G30" s="14"/>
    </row>
    <row r="31" spans="2:7" x14ac:dyDescent="0.25">
      <c r="B31" s="17" t="s">
        <v>190</v>
      </c>
      <c r="C31" s="35" t="s">
        <v>191</v>
      </c>
      <c r="D31" s="30">
        <v>104</v>
      </c>
      <c r="E31" s="17"/>
      <c r="G31" s="14"/>
    </row>
    <row r="32" spans="2:7" x14ac:dyDescent="0.25">
      <c r="B32" s="17" t="s">
        <v>192</v>
      </c>
      <c r="C32" s="17" t="s">
        <v>193</v>
      </c>
      <c r="D32" s="17">
        <v>53</v>
      </c>
      <c r="E32" s="17"/>
      <c r="G32" s="14"/>
    </row>
    <row r="33" spans="2:5" x14ac:dyDescent="0.25">
      <c r="B33" s="17" t="s">
        <v>194</v>
      </c>
      <c r="C33" s="35" t="s">
        <v>62</v>
      </c>
      <c r="D33" s="30">
        <v>36</v>
      </c>
      <c r="E33" s="17"/>
    </row>
    <row r="36" spans="2:5" ht="15.75" thickBot="1" x14ac:dyDescent="0.3"/>
    <row r="37" spans="2:5" ht="16.5" thickTop="1" thickBot="1" x14ac:dyDescent="0.3">
      <c r="C37" s="612" t="s">
        <v>67</v>
      </c>
      <c r="D37" s="612"/>
    </row>
    <row r="38" spans="2:5" ht="30.75" thickTop="1" x14ac:dyDescent="0.25">
      <c r="C38" s="15" t="s">
        <v>188</v>
      </c>
      <c r="D38" s="16" t="s">
        <v>210</v>
      </c>
    </row>
    <row r="39" spans="2:5" ht="30" x14ac:dyDescent="0.25">
      <c r="B39" s="18" t="s">
        <v>68</v>
      </c>
      <c r="C39" s="19" t="s">
        <v>69</v>
      </c>
      <c r="D39" s="17">
        <v>18</v>
      </c>
    </row>
    <row r="40" spans="2:5" ht="30" x14ac:dyDescent="0.25">
      <c r="B40" s="18" t="s">
        <v>70</v>
      </c>
      <c r="C40" s="19" t="s">
        <v>71</v>
      </c>
      <c r="D40" s="17">
        <v>36</v>
      </c>
    </row>
    <row r="41" spans="2:5" ht="30" x14ac:dyDescent="0.25">
      <c r="B41" s="20" t="s">
        <v>72</v>
      </c>
      <c r="C41" s="19" t="s">
        <v>73</v>
      </c>
      <c r="D41" s="17">
        <v>72</v>
      </c>
    </row>
    <row r="44" spans="2:5" ht="15.75" thickBot="1" x14ac:dyDescent="0.3"/>
    <row r="45" spans="2:5" ht="16.5" thickTop="1" thickBot="1" x14ac:dyDescent="0.3">
      <c r="B45" s="612" t="s">
        <v>195</v>
      </c>
      <c r="C45" s="612"/>
      <c r="D45" s="612"/>
    </row>
    <row r="46" spans="2:5" ht="29.25" customHeight="1" thickTop="1" x14ac:dyDescent="0.25">
      <c r="B46" s="38" t="s">
        <v>196</v>
      </c>
      <c r="C46" s="15" t="s">
        <v>188</v>
      </c>
      <c r="D46" s="39" t="s">
        <v>211</v>
      </c>
    </row>
    <row r="47" spans="2:5" x14ac:dyDescent="0.25">
      <c r="B47" s="17">
        <v>30</v>
      </c>
      <c r="C47" s="17" t="s">
        <v>197</v>
      </c>
      <c r="D47" s="17">
        <v>35</v>
      </c>
    </row>
    <row r="48" spans="2:5" x14ac:dyDescent="0.25">
      <c r="B48" s="17">
        <v>60</v>
      </c>
      <c r="C48" s="17" t="s">
        <v>198</v>
      </c>
      <c r="D48" s="17">
        <v>60</v>
      </c>
    </row>
    <row r="49" spans="2:9" x14ac:dyDescent="0.25">
      <c r="B49" s="17">
        <v>120</v>
      </c>
      <c r="C49" s="17" t="s">
        <v>191</v>
      </c>
      <c r="D49" s="17">
        <v>104</v>
      </c>
    </row>
    <row r="50" spans="2:9" x14ac:dyDescent="0.25">
      <c r="B50" s="17">
        <v>240</v>
      </c>
      <c r="C50" s="17" t="s">
        <v>199</v>
      </c>
      <c r="D50" s="17">
        <v>192</v>
      </c>
    </row>
    <row r="51" spans="2:9" x14ac:dyDescent="0.25">
      <c r="B51" s="615" t="s">
        <v>200</v>
      </c>
      <c r="C51" s="615"/>
      <c r="D51" s="615"/>
    </row>
    <row r="52" spans="2:9" ht="15.75" thickBot="1" x14ac:dyDescent="0.3"/>
    <row r="53" spans="2:9" ht="16.5" thickTop="1" thickBot="1" x14ac:dyDescent="0.3">
      <c r="E53" s="129"/>
      <c r="F53" s="131" t="s">
        <v>296</v>
      </c>
      <c r="H53" s="129"/>
      <c r="I53" s="131" t="s">
        <v>258</v>
      </c>
    </row>
    <row r="54" spans="2:9" ht="15.75" thickTop="1" x14ac:dyDescent="0.25">
      <c r="E54" s="180" t="s">
        <v>297</v>
      </c>
      <c r="F54" s="181">
        <v>3</v>
      </c>
      <c r="H54" s="130" t="s">
        <v>257</v>
      </c>
      <c r="I54" s="130">
        <v>0</v>
      </c>
    </row>
    <row r="55" spans="2:9" ht="30.75" thickBot="1" x14ac:dyDescent="0.3">
      <c r="E55" s="39" t="s">
        <v>298</v>
      </c>
      <c r="F55" s="182">
        <v>20</v>
      </c>
      <c r="H55" s="132" t="s">
        <v>259</v>
      </c>
      <c r="I55" s="133">
        <f>I54*10*((2.382+0.15)*(1.134+0.15))/720</f>
        <v>0</v>
      </c>
    </row>
    <row r="56" spans="2:9" ht="16.5" thickTop="1" thickBot="1" x14ac:dyDescent="0.3">
      <c r="C56" s="34" t="s">
        <v>201</v>
      </c>
      <c r="E56" s="39" t="s">
        <v>100</v>
      </c>
      <c r="F56" s="182">
        <f>3*5</f>
        <v>15</v>
      </c>
    </row>
    <row r="57" spans="2:9" ht="15.75" thickTop="1" x14ac:dyDescent="0.25">
      <c r="C57" s="36" t="s">
        <v>212</v>
      </c>
    </row>
    <row r="58" spans="2:9" x14ac:dyDescent="0.25">
      <c r="B58" s="17" t="s">
        <v>202</v>
      </c>
      <c r="C58" s="37">
        <v>1000</v>
      </c>
    </row>
    <row r="59" spans="2:9" x14ac:dyDescent="0.25">
      <c r="B59" s="17" t="s">
        <v>203</v>
      </c>
      <c r="C59" s="37">
        <v>1500</v>
      </c>
    </row>
  </sheetData>
  <mergeCells count="11">
    <mergeCell ref="O3:P3"/>
    <mergeCell ref="N5:N8"/>
    <mergeCell ref="N9:N12"/>
    <mergeCell ref="B45:D45"/>
    <mergeCell ref="B51:D51"/>
    <mergeCell ref="C3:E3"/>
    <mergeCell ref="C9:E9"/>
    <mergeCell ref="C15:E15"/>
    <mergeCell ref="C21:E21"/>
    <mergeCell ref="C27:E27"/>
    <mergeCell ref="C37:D37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B76C-D88C-446C-A46D-89ADD0D62795}">
  <dimension ref="B3:E14"/>
  <sheetViews>
    <sheetView workbookViewId="0">
      <selection activeCell="K22" sqref="K22:M22"/>
    </sheetView>
  </sheetViews>
  <sheetFormatPr baseColWidth="10" defaultColWidth="11.42578125" defaultRowHeight="15" x14ac:dyDescent="0.25"/>
  <cols>
    <col min="2" max="2" width="54.28515625" bestFit="1" customWidth="1"/>
    <col min="3" max="3" width="11.28515625" customWidth="1"/>
    <col min="4" max="4" width="18.28515625" bestFit="1" customWidth="1"/>
  </cols>
  <sheetData>
    <row r="3" spans="2:5" x14ac:dyDescent="0.25">
      <c r="D3" s="617" t="s">
        <v>74</v>
      </c>
      <c r="E3" s="617"/>
    </row>
    <row r="4" spans="2:5" ht="30" x14ac:dyDescent="0.25">
      <c r="D4" s="21" t="s">
        <v>75</v>
      </c>
      <c r="E4" s="22" t="s">
        <v>76</v>
      </c>
    </row>
    <row r="5" spans="2:5" x14ac:dyDescent="0.25">
      <c r="C5" s="23" t="s">
        <v>77</v>
      </c>
      <c r="D5" s="24" t="s">
        <v>78</v>
      </c>
      <c r="E5" s="24" t="s">
        <v>79</v>
      </c>
    </row>
    <row r="6" spans="2:5" x14ac:dyDescent="0.25">
      <c r="C6" s="23" t="s">
        <v>80</v>
      </c>
      <c r="D6" s="24" t="s">
        <v>81</v>
      </c>
      <c r="E6" s="24" t="s">
        <v>78</v>
      </c>
    </row>
    <row r="7" spans="2:5" x14ac:dyDescent="0.25">
      <c r="D7" s="25"/>
      <c r="E7" s="25"/>
    </row>
    <row r="9" spans="2:5" x14ac:dyDescent="0.25">
      <c r="B9" s="26" t="s">
        <v>82</v>
      </c>
    </row>
    <row r="10" spans="2:5" x14ac:dyDescent="0.25">
      <c r="B10" t="s">
        <v>83</v>
      </c>
    </row>
    <row r="11" spans="2:5" x14ac:dyDescent="0.25">
      <c r="B11" t="s">
        <v>84</v>
      </c>
    </row>
    <row r="13" spans="2:5" x14ac:dyDescent="0.25">
      <c r="B13" s="26" t="s">
        <v>85</v>
      </c>
    </row>
    <row r="14" spans="2:5" x14ac:dyDescent="0.25">
      <c r="B14" t="s">
        <v>86</v>
      </c>
    </row>
  </sheetData>
  <sheetProtection algorithmName="SHA-512" hashValue="XFrZ/JK0i62K6wRSwNBlRxd0ADbyxk+5TBHDUCA0hq1OXUKyj7UGpRWL7hXedeeiaw9Dbm/RPGTa4PyTYxEUfg==" saltValue="NB2yWabU6R70CfolHT+GMw==" spinCount="100000" sheet="1" formatCells="0" formatColumns="0" formatRows="0" insertColumns="0" insertRows="0" insertHyperlinks="0" deleteColumns="0" deleteRows="0" sort="0" autoFilter="0" pivotTables="0"/>
  <mergeCells count="1">
    <mergeCell ref="D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807F-AB59-4EB2-B5B6-01F90721D8BB}">
  <sheetPr>
    <tabColor theme="9"/>
  </sheetPr>
  <dimension ref="B1:R40"/>
  <sheetViews>
    <sheetView tabSelected="1" workbookViewId="0">
      <selection activeCell="L26" sqref="L26"/>
    </sheetView>
  </sheetViews>
  <sheetFormatPr baseColWidth="10" defaultColWidth="11.5703125" defaultRowHeight="15" x14ac:dyDescent="0.25"/>
  <cols>
    <col min="1" max="1" width="11.5703125" style="134"/>
    <col min="2" max="2" width="1.7109375" style="134" customWidth="1"/>
    <col min="3" max="9" width="10.7109375" style="134" customWidth="1"/>
    <col min="10" max="10" width="17.28515625" style="134" bestFit="1" customWidth="1"/>
    <col min="11" max="11" width="12.7109375" style="134" bestFit="1" customWidth="1"/>
    <col min="12" max="12" width="14" style="134" bestFit="1" customWidth="1"/>
    <col min="13" max="13" width="11.5703125" style="134"/>
    <col min="14" max="14" width="1.7109375" style="134" customWidth="1"/>
    <col min="15" max="16384" width="11.5703125" style="134"/>
  </cols>
  <sheetData>
    <row r="1" spans="2:18" ht="15.75" thickBot="1" x14ac:dyDescent="0.3"/>
    <row r="2" spans="2:18" ht="7.9" customHeight="1" thickBot="1" x14ac:dyDescent="0.3">
      <c r="B2" s="135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</row>
    <row r="3" spans="2:18" ht="49.9" customHeight="1" thickBot="1" x14ac:dyDescent="0.3">
      <c r="B3" s="138"/>
      <c r="C3" s="633" t="str">
        <f>'2. Caractéristiques du projet'!A1</f>
        <v>Projet Saint-Cyr-en-Val</v>
      </c>
      <c r="D3" s="634"/>
      <c r="E3" s="634"/>
      <c r="F3" s="634"/>
      <c r="G3" s="634"/>
      <c r="H3" s="634"/>
      <c r="I3" s="634"/>
      <c r="J3" s="634"/>
      <c r="K3" s="634"/>
      <c r="L3" s="634"/>
      <c r="M3" s="635"/>
      <c r="N3" s="139"/>
      <c r="O3" s="140"/>
    </row>
    <row r="4" spans="2:18" ht="7.9" customHeight="1" x14ac:dyDescent="0.25">
      <c r="B4" s="138"/>
      <c r="C4" s="141"/>
      <c r="D4" s="141"/>
      <c r="E4" s="141"/>
      <c r="F4" s="141"/>
      <c r="G4" s="141"/>
      <c r="H4" s="141"/>
      <c r="I4" s="141"/>
      <c r="J4" s="141"/>
      <c r="K4" s="141"/>
      <c r="N4" s="142"/>
    </row>
    <row r="5" spans="2:18" ht="15.75" x14ac:dyDescent="0.25">
      <c r="B5" s="138"/>
      <c r="C5" s="636" t="s">
        <v>260</v>
      </c>
      <c r="D5" s="637"/>
      <c r="E5" s="143" t="s">
        <v>493</v>
      </c>
      <c r="F5" s="144"/>
      <c r="G5" s="144"/>
      <c r="H5" s="144"/>
      <c r="I5" s="144"/>
      <c r="J5" s="144"/>
      <c r="K5" s="144"/>
      <c r="N5" s="142"/>
    </row>
    <row r="6" spans="2:18" ht="15.75" x14ac:dyDescent="0.25">
      <c r="B6" s="138"/>
      <c r="C6" s="638" t="s">
        <v>261</v>
      </c>
      <c r="D6" s="639"/>
      <c r="E6" s="145" t="s">
        <v>494</v>
      </c>
      <c r="F6" s="146"/>
      <c r="G6" s="146"/>
      <c r="H6" s="146"/>
      <c r="I6" s="146"/>
      <c r="J6" s="146"/>
      <c r="K6" s="146"/>
      <c r="N6" s="142"/>
    </row>
    <row r="7" spans="2:18" ht="7.9" customHeight="1" thickBot="1" x14ac:dyDescent="0.3">
      <c r="B7" s="138"/>
      <c r="E7" s="146"/>
      <c r="F7" s="146"/>
      <c r="G7" s="146"/>
      <c r="H7" s="146"/>
      <c r="I7" s="146"/>
      <c r="J7" s="146"/>
      <c r="K7" s="146"/>
      <c r="N7" s="142"/>
    </row>
    <row r="8" spans="2:18" ht="19.5" thickBot="1" x14ac:dyDescent="0.3">
      <c r="B8" s="138"/>
      <c r="C8" s="640" t="s">
        <v>262</v>
      </c>
      <c r="D8" s="641"/>
      <c r="E8" s="641"/>
      <c r="F8" s="641"/>
      <c r="G8" s="641"/>
      <c r="H8" s="641"/>
      <c r="I8" s="641"/>
      <c r="J8" s="641"/>
      <c r="K8" s="641"/>
      <c r="L8" s="641"/>
      <c r="M8" s="642"/>
      <c r="N8" s="147"/>
      <c r="O8" s="144"/>
    </row>
    <row r="9" spans="2:18" ht="20.25" x14ac:dyDescent="0.25">
      <c r="B9" s="138"/>
      <c r="C9" s="643" t="s">
        <v>289</v>
      </c>
      <c r="D9" s="643"/>
      <c r="E9" s="149"/>
      <c r="F9" s="643" t="s">
        <v>263</v>
      </c>
      <c r="G9" s="643"/>
      <c r="H9" s="148"/>
      <c r="I9" s="643" t="s">
        <v>264</v>
      </c>
      <c r="J9" s="643"/>
      <c r="K9" s="148"/>
      <c r="L9" s="643" t="s">
        <v>265</v>
      </c>
      <c r="M9" s="643"/>
      <c r="N9" s="142"/>
    </row>
    <row r="10" spans="2:18" ht="18.75" x14ac:dyDescent="0.25">
      <c r="B10" s="138"/>
      <c r="C10" s="625">
        <f ca="1">OFFSET('2. Caractéristiques du projet'!B39,0,MATCH(MAX('2. Caractéristiques du projet'!B39:Z39)+1,'2. Caractéristiques du projet'!B39:Z39,1)-1)</f>
        <v>2.9387799999999999</v>
      </c>
      <c r="D10" s="625"/>
      <c r="E10" s="150"/>
      <c r="F10" s="626">
        <f ca="1">OFFSET('2. Caractéristiques du projet'!B165,0,MATCH(MAX('2. Caractéristiques du projet'!B165:Z165)+1,'2. Caractéristiques du projet'!B165:Z165,1)-1)</f>
        <v>1198</v>
      </c>
      <c r="G10" s="626"/>
      <c r="H10" s="151"/>
      <c r="I10" s="627">
        <f ca="1">OFFSET('2. Caractéristiques du projet'!B166,0,MATCH(MAX('2. Caractéristiques du projet'!B166:Z166)+1,'2. Caractéristiques du projet'!B166:Z166,1)-1)</f>
        <v>0.89949999999999997</v>
      </c>
      <c r="J10" s="627"/>
      <c r="K10" s="151"/>
      <c r="L10" s="628">
        <f ca="1">OFFSET('2. Caractéristiques du projet'!B167,0,MATCH(MAX('2. Caractéristiques du projet'!B167:Z167)+1,'2. Caractéristiques du projet'!B167:Z167,1)-1)</f>
        <v>3.5206584400000001</v>
      </c>
      <c r="M10" s="628"/>
      <c r="N10" s="142"/>
      <c r="P10" s="152"/>
    </row>
    <row r="11" spans="2:18" x14ac:dyDescent="0.25">
      <c r="B11" s="138"/>
      <c r="C11" s="153"/>
      <c r="D11" s="153"/>
      <c r="E11" s="153"/>
      <c r="F11" s="153"/>
      <c r="G11" s="153"/>
      <c r="H11" s="153"/>
      <c r="N11" s="142"/>
    </row>
    <row r="12" spans="2:18" ht="18.75" x14ac:dyDescent="0.25">
      <c r="B12" s="138"/>
      <c r="E12" s="153"/>
      <c r="F12" s="153"/>
      <c r="G12" s="153"/>
      <c r="H12" s="153"/>
      <c r="J12" s="629" t="s">
        <v>266</v>
      </c>
      <c r="K12" s="630"/>
      <c r="L12" s="630"/>
      <c r="M12" s="631"/>
      <c r="N12" s="142"/>
      <c r="Q12" s="632"/>
      <c r="R12" s="632"/>
    </row>
    <row r="13" spans="2:18" ht="19.899999999999999" customHeight="1" x14ac:dyDescent="0.25">
      <c r="B13" s="138"/>
      <c r="E13" s="153"/>
      <c r="F13" s="153"/>
      <c r="G13" s="153"/>
      <c r="H13" s="153"/>
      <c r="J13" s="166" t="s">
        <v>288</v>
      </c>
      <c r="K13" s="155" t="b">
        <v>0</v>
      </c>
      <c r="L13" s="154" t="s">
        <v>268</v>
      </c>
      <c r="M13" s="167" t="b">
        <v>1</v>
      </c>
      <c r="N13" s="142"/>
    </row>
    <row r="14" spans="2:18" ht="19.899999999999999" customHeight="1" x14ac:dyDescent="0.25">
      <c r="B14" s="138"/>
      <c r="E14" s="153"/>
      <c r="F14" s="153"/>
      <c r="G14" s="153"/>
      <c r="H14" s="153"/>
      <c r="J14" s="166" t="s">
        <v>269</v>
      </c>
      <c r="K14" s="155" t="b">
        <v>1</v>
      </c>
      <c r="L14" s="154" t="s">
        <v>270</v>
      </c>
      <c r="M14" s="167" t="b">
        <v>1</v>
      </c>
      <c r="N14" s="156"/>
    </row>
    <row r="15" spans="2:18" ht="19.899999999999999" customHeight="1" x14ac:dyDescent="0.25">
      <c r="B15" s="138"/>
      <c r="E15" s="153"/>
      <c r="F15" s="153"/>
      <c r="G15" s="153"/>
      <c r="H15" s="153"/>
      <c r="J15" s="166" t="s">
        <v>271</v>
      </c>
      <c r="K15" s="155" t="b">
        <v>1</v>
      </c>
      <c r="L15" s="154" t="s">
        <v>272</v>
      </c>
      <c r="M15" s="173"/>
      <c r="N15" s="156"/>
    </row>
    <row r="16" spans="2:18" ht="19.899999999999999" customHeight="1" x14ac:dyDescent="0.25">
      <c r="B16" s="138"/>
      <c r="E16" s="153"/>
      <c r="F16" s="153"/>
      <c r="G16" s="153"/>
      <c r="H16" s="153"/>
      <c r="J16" s="168" t="s">
        <v>273</v>
      </c>
      <c r="K16" s="165" t="b">
        <v>1</v>
      </c>
      <c r="L16" s="164" t="s">
        <v>274</v>
      </c>
      <c r="M16" s="174"/>
      <c r="N16" s="156"/>
    </row>
    <row r="17" spans="2:14" x14ac:dyDescent="0.25">
      <c r="B17" s="138"/>
      <c r="E17" s="153"/>
      <c r="F17" s="153"/>
      <c r="G17" s="153"/>
      <c r="H17" s="153"/>
      <c r="N17" s="156"/>
    </row>
    <row r="18" spans="2:14" ht="30" customHeight="1" x14ac:dyDescent="0.25">
      <c r="B18" s="138"/>
      <c r="E18" s="153"/>
      <c r="F18" s="153"/>
      <c r="G18" s="153"/>
      <c r="H18" s="153"/>
      <c r="N18" s="156"/>
    </row>
    <row r="19" spans="2:14" s="153" customFormat="1" x14ac:dyDescent="0.25">
      <c r="B19" s="157"/>
      <c r="J19" s="620" t="s">
        <v>275</v>
      </c>
      <c r="K19" s="621"/>
      <c r="L19" s="621"/>
      <c r="M19" s="622"/>
      <c r="N19" s="156"/>
    </row>
    <row r="20" spans="2:14" s="153" customFormat="1" ht="19.899999999999999" customHeight="1" x14ac:dyDescent="0.25">
      <c r="B20" s="157"/>
      <c r="J20" s="166" t="s">
        <v>276</v>
      </c>
      <c r="K20" s="158" t="s">
        <v>277</v>
      </c>
      <c r="L20" s="154" t="s">
        <v>278</v>
      </c>
      <c r="M20" s="172">
        <f ca="1">OFFSET('2. Caractéristiques du projet'!B33,0,MATCH(MAX('2. Caractéristiques du projet'!B33:Z33)+1,'2. Caractéristiques du projet'!B33:Z33,1)-1)</f>
        <v>635</v>
      </c>
      <c r="N20" s="156"/>
    </row>
    <row r="21" spans="2:14" ht="19.899999999999999" customHeight="1" x14ac:dyDescent="0.25">
      <c r="B21" s="138"/>
      <c r="J21" s="166" t="s">
        <v>279</v>
      </c>
      <c r="K21" s="158" t="s">
        <v>280</v>
      </c>
      <c r="L21" s="154" t="s">
        <v>281</v>
      </c>
      <c r="M21" s="167" t="b">
        <v>1</v>
      </c>
      <c r="N21" s="142"/>
    </row>
    <row r="22" spans="2:14" ht="19.899999999999999" customHeight="1" x14ac:dyDescent="0.25">
      <c r="B22" s="138"/>
      <c r="C22" s="153"/>
      <c r="D22" s="153"/>
      <c r="E22" s="153"/>
      <c r="F22" s="153"/>
      <c r="G22" s="153"/>
      <c r="H22" s="153"/>
      <c r="J22" s="168" t="s">
        <v>282</v>
      </c>
      <c r="K22" s="623" t="s">
        <v>496</v>
      </c>
      <c r="L22" s="623"/>
      <c r="M22" s="624"/>
      <c r="N22" s="142"/>
    </row>
    <row r="23" spans="2:14" ht="19.899999999999999" customHeight="1" x14ac:dyDescent="0.25">
      <c r="B23" s="138"/>
      <c r="C23" s="153"/>
      <c r="D23" s="153"/>
      <c r="E23" s="153"/>
      <c r="F23" s="153"/>
      <c r="G23" s="153"/>
      <c r="H23" s="153"/>
      <c r="K23" s="153"/>
      <c r="L23" s="153"/>
      <c r="M23" s="153"/>
      <c r="N23" s="142"/>
    </row>
    <row r="24" spans="2:14" ht="19.899999999999999" customHeight="1" x14ac:dyDescent="0.25">
      <c r="B24" s="138"/>
      <c r="C24" s="153"/>
      <c r="D24" s="153"/>
      <c r="E24" s="153"/>
      <c r="F24" s="153"/>
      <c r="G24" s="153"/>
      <c r="H24" s="153"/>
      <c r="K24" s="153"/>
      <c r="L24" s="153"/>
      <c r="M24" s="153"/>
      <c r="N24" s="156"/>
    </row>
    <row r="25" spans="2:14" x14ac:dyDescent="0.25">
      <c r="B25" s="138"/>
      <c r="C25" s="153"/>
      <c r="D25" s="153"/>
      <c r="E25" s="153"/>
      <c r="F25" s="153"/>
      <c r="G25" s="153"/>
      <c r="H25" s="153"/>
      <c r="K25" s="153"/>
      <c r="L25" s="153"/>
      <c r="M25" s="153"/>
      <c r="N25" s="156"/>
    </row>
    <row r="26" spans="2:14" x14ac:dyDescent="0.25">
      <c r="B26" s="138"/>
      <c r="C26" s="153"/>
      <c r="D26" s="153"/>
      <c r="E26" s="153"/>
      <c r="F26" s="153"/>
      <c r="G26" s="153"/>
      <c r="H26" s="153"/>
      <c r="K26" s="153"/>
      <c r="L26" s="153"/>
      <c r="M26" s="153"/>
      <c r="N26" s="156"/>
    </row>
    <row r="27" spans="2:14" x14ac:dyDescent="0.25">
      <c r="B27" s="138"/>
      <c r="C27" s="153"/>
      <c r="D27" s="153"/>
      <c r="E27" s="153"/>
      <c r="F27" s="153"/>
      <c r="G27" s="153"/>
      <c r="H27" s="153"/>
      <c r="N27" s="156"/>
    </row>
    <row r="28" spans="2:14" x14ac:dyDescent="0.25">
      <c r="B28" s="138"/>
      <c r="C28" s="153"/>
      <c r="D28" s="153"/>
      <c r="E28" s="153"/>
      <c r="F28" s="153"/>
      <c r="G28" s="153"/>
      <c r="H28" s="153"/>
      <c r="N28" s="156"/>
    </row>
    <row r="29" spans="2:14" x14ac:dyDescent="0.25">
      <c r="B29" s="138"/>
      <c r="C29" s="153"/>
      <c r="D29" s="153"/>
      <c r="E29" s="153"/>
      <c r="F29" s="153"/>
      <c r="G29" s="153"/>
      <c r="H29" s="153"/>
      <c r="N29" s="156"/>
    </row>
    <row r="30" spans="2:14" x14ac:dyDescent="0.25">
      <c r="B30" s="138"/>
      <c r="C30" s="618" t="s">
        <v>495</v>
      </c>
      <c r="D30" s="619"/>
      <c r="E30" s="619"/>
      <c r="F30" s="619"/>
      <c r="G30" s="619"/>
      <c r="H30" s="619"/>
      <c r="I30" s="619"/>
      <c r="J30" s="619"/>
      <c r="K30" s="619"/>
      <c r="L30" s="619"/>
      <c r="M30" s="619"/>
      <c r="N30" s="156"/>
    </row>
    <row r="31" spans="2:14" x14ac:dyDescent="0.25">
      <c r="B31" s="138"/>
      <c r="C31" s="619"/>
      <c r="D31" s="619"/>
      <c r="E31" s="619"/>
      <c r="F31" s="619"/>
      <c r="G31" s="619"/>
      <c r="H31" s="619"/>
      <c r="I31" s="619"/>
      <c r="J31" s="619"/>
      <c r="K31" s="619"/>
      <c r="L31" s="619"/>
      <c r="M31" s="619"/>
      <c r="N31" s="156"/>
    </row>
    <row r="32" spans="2:14" x14ac:dyDescent="0.25">
      <c r="B32" s="138"/>
      <c r="C32" s="619"/>
      <c r="D32" s="619"/>
      <c r="E32" s="619"/>
      <c r="F32" s="619"/>
      <c r="G32" s="619"/>
      <c r="H32" s="619"/>
      <c r="I32" s="619"/>
      <c r="J32" s="619"/>
      <c r="K32" s="619"/>
      <c r="L32" s="619"/>
      <c r="M32" s="619"/>
      <c r="N32" s="156"/>
    </row>
    <row r="33" spans="2:14" x14ac:dyDescent="0.25">
      <c r="B33" s="138"/>
      <c r="C33" s="619"/>
      <c r="D33" s="619"/>
      <c r="E33" s="619"/>
      <c r="F33" s="619"/>
      <c r="G33" s="619"/>
      <c r="H33" s="619"/>
      <c r="I33" s="619"/>
      <c r="J33" s="619"/>
      <c r="K33" s="619"/>
      <c r="L33" s="619"/>
      <c r="M33" s="619"/>
      <c r="N33" s="156"/>
    </row>
    <row r="34" spans="2:14" x14ac:dyDescent="0.25">
      <c r="B34" s="138"/>
      <c r="C34" s="619"/>
      <c r="D34" s="619"/>
      <c r="E34" s="619"/>
      <c r="F34" s="619"/>
      <c r="G34" s="619"/>
      <c r="H34" s="619"/>
      <c r="I34" s="619"/>
      <c r="J34" s="619"/>
      <c r="K34" s="619"/>
      <c r="L34" s="619"/>
      <c r="M34" s="619"/>
      <c r="N34" s="156"/>
    </row>
    <row r="35" spans="2:14" x14ac:dyDescent="0.25">
      <c r="B35" s="138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156"/>
    </row>
    <row r="36" spans="2:14" x14ac:dyDescent="0.25">
      <c r="B36" s="138"/>
      <c r="C36" s="619"/>
      <c r="D36" s="619"/>
      <c r="E36" s="619"/>
      <c r="F36" s="619"/>
      <c r="G36" s="619"/>
      <c r="H36" s="619"/>
      <c r="I36" s="619"/>
      <c r="J36" s="619"/>
      <c r="K36" s="619"/>
      <c r="L36" s="619"/>
      <c r="M36" s="619"/>
      <c r="N36" s="156"/>
    </row>
    <row r="37" spans="2:14" ht="15.75" thickBot="1" x14ac:dyDescent="0.3">
      <c r="B37" s="159"/>
      <c r="C37" s="160"/>
      <c r="D37" s="160"/>
      <c r="E37" s="160"/>
      <c r="F37" s="160"/>
      <c r="G37" s="160"/>
      <c r="H37" s="160"/>
      <c r="I37" s="161"/>
      <c r="J37" s="161"/>
      <c r="K37" s="161"/>
      <c r="L37" s="161"/>
      <c r="M37" s="161"/>
      <c r="N37" s="162"/>
    </row>
    <row r="38" spans="2:14" ht="0.6" customHeight="1" x14ac:dyDescent="0.25">
      <c r="B38" s="138"/>
      <c r="C38" s="153"/>
      <c r="D38" s="153"/>
      <c r="E38" s="153"/>
      <c r="F38" s="153"/>
      <c r="G38" s="153"/>
      <c r="H38" s="153"/>
      <c r="N38" s="142"/>
    </row>
    <row r="39" spans="2:14" hidden="1" x14ac:dyDescent="0.25">
      <c r="B39" s="138"/>
      <c r="N39" s="142"/>
    </row>
    <row r="40" spans="2:14" hidden="1" x14ac:dyDescent="0.25">
      <c r="B40" s="138"/>
      <c r="N40" s="142"/>
    </row>
  </sheetData>
  <mergeCells count="17">
    <mergeCell ref="Q12:R12"/>
    <mergeCell ref="C3:M3"/>
    <mergeCell ref="C5:D5"/>
    <mergeCell ref="C6:D6"/>
    <mergeCell ref="C8:M8"/>
    <mergeCell ref="C9:D9"/>
    <mergeCell ref="F9:G9"/>
    <mergeCell ref="I9:J9"/>
    <mergeCell ref="L9:M9"/>
    <mergeCell ref="C30:M36"/>
    <mergeCell ref="J19:M19"/>
    <mergeCell ref="K22:M22"/>
    <mergeCell ref="C10:D10"/>
    <mergeCell ref="F10:G10"/>
    <mergeCell ref="I10:J10"/>
    <mergeCell ref="L10:M10"/>
    <mergeCell ref="J12:M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9EA7-8F3F-4AC0-AFF2-24C629463B92}">
  <sheetPr>
    <tabColor theme="6"/>
  </sheetPr>
  <dimension ref="B1:R40"/>
  <sheetViews>
    <sheetView workbookViewId="0">
      <selection activeCell="E7" sqref="E7"/>
    </sheetView>
  </sheetViews>
  <sheetFormatPr baseColWidth="10" defaultColWidth="11.5703125" defaultRowHeight="15" x14ac:dyDescent="0.25"/>
  <cols>
    <col min="1" max="1" width="11.5703125" style="134"/>
    <col min="2" max="2" width="1.7109375" style="134" customWidth="1"/>
    <col min="3" max="9" width="10.7109375" style="134" customWidth="1"/>
    <col min="10" max="10" width="17.28515625" style="134" bestFit="1" customWidth="1"/>
    <col min="11" max="11" width="12.7109375" style="134" bestFit="1" customWidth="1"/>
    <col min="12" max="12" width="14" style="134" bestFit="1" customWidth="1"/>
    <col min="13" max="13" width="11.5703125" style="134"/>
    <col min="14" max="14" width="1.7109375" style="134" customWidth="1"/>
    <col min="15" max="16384" width="11.5703125" style="134"/>
  </cols>
  <sheetData>
    <row r="1" spans="2:18" ht="15.75" thickBot="1" x14ac:dyDescent="0.3"/>
    <row r="2" spans="2:18" ht="7.9" customHeight="1" thickBot="1" x14ac:dyDescent="0.3">
      <c r="B2" s="135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</row>
    <row r="3" spans="2:18" ht="49.9" customHeight="1" thickBot="1" x14ac:dyDescent="0.3">
      <c r="B3" s="138"/>
      <c r="C3" s="633" t="str">
        <f>'2. Caractéristiques du projet'!A1</f>
        <v>Projet Saint-Cyr-en-Val</v>
      </c>
      <c r="D3" s="634"/>
      <c r="E3" s="634"/>
      <c r="F3" s="634"/>
      <c r="G3" s="634"/>
      <c r="H3" s="634"/>
      <c r="I3" s="634"/>
      <c r="J3" s="634"/>
      <c r="K3" s="634"/>
      <c r="L3" s="634"/>
      <c r="M3" s="635"/>
      <c r="N3" s="139"/>
      <c r="O3" s="140"/>
    </row>
    <row r="4" spans="2:18" ht="7.9" customHeight="1" x14ac:dyDescent="0.25">
      <c r="B4" s="138"/>
      <c r="C4" s="141"/>
      <c r="D4" s="141"/>
      <c r="E4" s="141"/>
      <c r="F4" s="141"/>
      <c r="G4" s="141"/>
      <c r="H4" s="141"/>
      <c r="I4" s="141"/>
      <c r="J4" s="141"/>
      <c r="K4" s="141"/>
      <c r="N4" s="142"/>
    </row>
    <row r="5" spans="2:18" ht="15.75" x14ac:dyDescent="0.25">
      <c r="B5" s="138"/>
      <c r="C5" s="636" t="s">
        <v>260</v>
      </c>
      <c r="D5" s="637"/>
      <c r="E5" s="143" t="s">
        <v>493</v>
      </c>
      <c r="F5" s="144"/>
      <c r="G5" s="144"/>
      <c r="H5" s="144"/>
      <c r="I5" s="144"/>
      <c r="J5" s="144"/>
      <c r="K5" s="144"/>
      <c r="N5" s="142"/>
    </row>
    <row r="6" spans="2:18" ht="15.75" x14ac:dyDescent="0.25">
      <c r="B6" s="138"/>
      <c r="C6" s="638" t="s">
        <v>261</v>
      </c>
      <c r="D6" s="639"/>
      <c r="E6" s="145" t="s">
        <v>494</v>
      </c>
      <c r="F6" s="146"/>
      <c r="G6" s="146"/>
      <c r="H6" s="146"/>
      <c r="I6" s="146"/>
      <c r="J6" s="146"/>
      <c r="K6" s="146"/>
      <c r="N6" s="142"/>
    </row>
    <row r="7" spans="2:18" ht="7.9" customHeight="1" thickBot="1" x14ac:dyDescent="0.3">
      <c r="B7" s="138"/>
      <c r="E7" s="146"/>
      <c r="F7" s="146"/>
      <c r="G7" s="146"/>
      <c r="H7" s="146"/>
      <c r="I7" s="146"/>
      <c r="J7" s="146"/>
      <c r="K7" s="146"/>
      <c r="N7" s="142"/>
    </row>
    <row r="8" spans="2:18" ht="19.5" thickBot="1" x14ac:dyDescent="0.3">
      <c r="B8" s="138"/>
      <c r="C8" s="640" t="s">
        <v>262</v>
      </c>
      <c r="D8" s="641"/>
      <c r="E8" s="641"/>
      <c r="F8" s="641"/>
      <c r="G8" s="641"/>
      <c r="H8" s="641"/>
      <c r="I8" s="641"/>
      <c r="J8" s="641"/>
      <c r="K8" s="641"/>
      <c r="L8" s="641"/>
      <c r="M8" s="642"/>
      <c r="N8" s="147"/>
      <c r="O8" s="144"/>
    </row>
    <row r="9" spans="2:18" ht="20.25" x14ac:dyDescent="0.25">
      <c r="B9" s="138"/>
      <c r="C9" s="643" t="s">
        <v>289</v>
      </c>
      <c r="D9" s="643"/>
      <c r="E9" s="149"/>
      <c r="F9" s="643" t="s">
        <v>263</v>
      </c>
      <c r="G9" s="643"/>
      <c r="H9" s="148"/>
      <c r="I9" s="643" t="s">
        <v>264</v>
      </c>
      <c r="J9" s="643"/>
      <c r="K9" s="148"/>
      <c r="L9" s="643" t="s">
        <v>265</v>
      </c>
      <c r="M9" s="643"/>
      <c r="N9" s="142"/>
    </row>
    <row r="10" spans="2:18" ht="18.75" x14ac:dyDescent="0.25">
      <c r="B10" s="138"/>
      <c r="C10" s="625">
        <f ca="1">OFFSET('2. Caractéristiques du projet'!B39,0,MATCH(MAX('2. Caractéristiques du projet'!B39:Z39)+1,'2. Caractéristiques du projet'!B39:Z39,1)-1)</f>
        <v>2.9387799999999999</v>
      </c>
      <c r="D10" s="625"/>
      <c r="E10" s="150"/>
      <c r="F10" s="626">
        <f ca="1">OFFSET('2. Caractéristiques du projet'!B165,0,MATCH(MAX('2. Caractéristiques du projet'!B165:Z165)+1,'2. Caractéristiques du projet'!B165:Z165,1)-1)</f>
        <v>1198</v>
      </c>
      <c r="G10" s="626"/>
      <c r="H10" s="151"/>
      <c r="I10" s="627">
        <f ca="1">OFFSET('2. Caractéristiques du projet'!B166,0,MATCH(MAX('2. Caractéristiques du projet'!B166:Z166)+1,'2. Caractéristiques du projet'!B166:Z166,1)-1)</f>
        <v>0.89949999999999997</v>
      </c>
      <c r="J10" s="627"/>
      <c r="K10" s="151"/>
      <c r="L10" s="628">
        <f ca="1">OFFSET('2. Caractéristiques du projet'!B167,0,MATCH(MAX('2. Caractéristiques du projet'!B167:Z167)+1,'2. Caractéristiques du projet'!B167:Z167,1)-1)</f>
        <v>3.5206584400000001</v>
      </c>
      <c r="M10" s="628"/>
      <c r="N10" s="142"/>
      <c r="P10" s="152"/>
    </row>
    <row r="11" spans="2:18" x14ac:dyDescent="0.25">
      <c r="B11" s="138"/>
      <c r="C11" s="153"/>
      <c r="D11" s="153"/>
      <c r="E11" s="153"/>
      <c r="F11" s="153"/>
      <c r="G11" s="153"/>
      <c r="H11" s="153"/>
      <c r="N11" s="142"/>
    </row>
    <row r="12" spans="2:18" ht="18.75" x14ac:dyDescent="0.25">
      <c r="B12" s="138"/>
      <c r="E12" s="153"/>
      <c r="F12" s="153"/>
      <c r="G12" s="153"/>
      <c r="H12" s="153"/>
      <c r="J12" s="629" t="s">
        <v>266</v>
      </c>
      <c r="K12" s="630"/>
      <c r="L12" s="630"/>
      <c r="M12" s="631"/>
      <c r="N12" s="142"/>
      <c r="Q12" s="632"/>
      <c r="R12" s="632"/>
    </row>
    <row r="13" spans="2:18" ht="19.899999999999999" customHeight="1" x14ac:dyDescent="0.25">
      <c r="B13" s="138"/>
      <c r="E13" s="153"/>
      <c r="F13" s="153"/>
      <c r="G13" s="153"/>
      <c r="H13" s="153"/>
      <c r="J13" s="166" t="s">
        <v>267</v>
      </c>
      <c r="K13" s="155" t="b">
        <v>0</v>
      </c>
      <c r="L13" s="154" t="s">
        <v>268</v>
      </c>
      <c r="M13" s="167" t="b">
        <v>0</v>
      </c>
      <c r="N13" s="142"/>
    </row>
    <row r="14" spans="2:18" ht="19.899999999999999" customHeight="1" x14ac:dyDescent="0.25">
      <c r="B14" s="138"/>
      <c r="E14" s="153"/>
      <c r="F14" s="153"/>
      <c r="G14" s="153"/>
      <c r="H14" s="153"/>
      <c r="J14" s="166" t="s">
        <v>269</v>
      </c>
      <c r="K14" s="155" t="b">
        <v>0</v>
      </c>
      <c r="L14" s="154" t="s">
        <v>270</v>
      </c>
      <c r="M14" s="167" t="b">
        <v>0</v>
      </c>
      <c r="N14" s="156"/>
    </row>
    <row r="15" spans="2:18" ht="19.899999999999999" customHeight="1" x14ac:dyDescent="0.25">
      <c r="B15" s="138"/>
      <c r="E15" s="153"/>
      <c r="F15" s="153"/>
      <c r="G15" s="153"/>
      <c r="H15" s="153"/>
      <c r="J15" s="166" t="s">
        <v>271</v>
      </c>
      <c r="K15" s="155" t="b">
        <v>0</v>
      </c>
      <c r="L15" s="154" t="s">
        <v>272</v>
      </c>
      <c r="M15" s="173"/>
      <c r="N15" s="156"/>
    </row>
    <row r="16" spans="2:18" ht="19.899999999999999" customHeight="1" x14ac:dyDescent="0.25">
      <c r="B16" s="138"/>
      <c r="E16" s="153"/>
      <c r="F16" s="153"/>
      <c r="G16" s="153"/>
      <c r="H16" s="153"/>
      <c r="J16" s="168" t="s">
        <v>273</v>
      </c>
      <c r="K16" s="165" t="b">
        <v>0</v>
      </c>
      <c r="L16" s="164" t="s">
        <v>274</v>
      </c>
      <c r="M16" s="174"/>
      <c r="N16" s="156"/>
    </row>
    <row r="17" spans="2:14" x14ac:dyDescent="0.25">
      <c r="B17" s="138"/>
      <c r="E17" s="153"/>
      <c r="F17" s="153"/>
      <c r="G17" s="153"/>
      <c r="H17" s="153"/>
      <c r="N17" s="156"/>
    </row>
    <row r="18" spans="2:14" ht="30" customHeight="1" x14ac:dyDescent="0.25">
      <c r="B18" s="138"/>
      <c r="E18" s="153"/>
      <c r="F18" s="153"/>
      <c r="G18" s="153"/>
      <c r="H18" s="153"/>
      <c r="N18" s="156"/>
    </row>
    <row r="19" spans="2:14" s="153" customFormat="1" x14ac:dyDescent="0.25">
      <c r="B19" s="157"/>
      <c r="J19" s="620" t="s">
        <v>275</v>
      </c>
      <c r="K19" s="621"/>
      <c r="L19" s="621"/>
      <c r="M19" s="622"/>
      <c r="N19" s="156"/>
    </row>
    <row r="20" spans="2:14" s="153" customFormat="1" ht="19.899999999999999" customHeight="1" x14ac:dyDescent="0.25">
      <c r="B20" s="157"/>
      <c r="J20" s="166" t="s">
        <v>276</v>
      </c>
      <c r="K20" s="158" t="s">
        <v>277</v>
      </c>
      <c r="L20" s="154" t="s">
        <v>278</v>
      </c>
      <c r="M20" s="172">
        <f ca="1">OFFSET('2. Caractéristiques du projet'!B33,0,MATCH(MAX('2. Caractéristiques du projet'!B33:Z33)+1,'2. Caractéristiques du projet'!B33:Z33,1)-1)</f>
        <v>635</v>
      </c>
      <c r="N20" s="156"/>
    </row>
    <row r="21" spans="2:14" ht="19.899999999999999" customHeight="1" x14ac:dyDescent="0.25">
      <c r="B21" s="138"/>
      <c r="J21" s="166" t="s">
        <v>279</v>
      </c>
      <c r="K21" s="158" t="s">
        <v>280</v>
      </c>
      <c r="L21" s="154" t="s">
        <v>281</v>
      </c>
      <c r="M21" s="167" t="b">
        <v>1</v>
      </c>
      <c r="N21" s="142"/>
    </row>
    <row r="22" spans="2:14" ht="19.899999999999999" customHeight="1" x14ac:dyDescent="0.25">
      <c r="B22" s="138"/>
      <c r="C22" s="153"/>
      <c r="D22" s="153"/>
      <c r="E22" s="153"/>
      <c r="F22" s="153"/>
      <c r="G22" s="153"/>
      <c r="H22" s="153"/>
      <c r="J22" s="168" t="s">
        <v>282</v>
      </c>
      <c r="K22" s="623" t="s">
        <v>283</v>
      </c>
      <c r="L22" s="623"/>
      <c r="M22" s="624"/>
      <c r="N22" s="142"/>
    </row>
    <row r="23" spans="2:14" ht="19.899999999999999" customHeight="1" x14ac:dyDescent="0.25">
      <c r="B23" s="138"/>
      <c r="C23" s="153"/>
      <c r="D23" s="153"/>
      <c r="E23" s="153"/>
      <c r="F23" s="153"/>
      <c r="G23" s="153"/>
      <c r="H23" s="153"/>
      <c r="K23" s="153"/>
      <c r="L23" s="153"/>
      <c r="M23" s="153"/>
      <c r="N23" s="142"/>
    </row>
    <row r="24" spans="2:14" ht="19.899999999999999" customHeight="1" x14ac:dyDescent="0.25">
      <c r="B24" s="138"/>
      <c r="C24" s="153"/>
      <c r="D24" s="153"/>
      <c r="E24" s="153"/>
      <c r="F24" s="153"/>
      <c r="G24" s="153"/>
      <c r="H24" s="153"/>
      <c r="K24" s="153"/>
      <c r="L24" s="153"/>
      <c r="M24" s="153"/>
      <c r="N24" s="156"/>
    </row>
    <row r="25" spans="2:14" x14ac:dyDescent="0.25">
      <c r="B25" s="138"/>
      <c r="C25" s="153"/>
      <c r="D25" s="153"/>
      <c r="E25" s="153"/>
      <c r="F25" s="153"/>
      <c r="G25" s="153"/>
      <c r="H25" s="153"/>
      <c r="K25" s="153"/>
      <c r="L25" s="153"/>
      <c r="M25" s="153"/>
      <c r="N25" s="156"/>
    </row>
    <row r="26" spans="2:14" x14ac:dyDescent="0.25">
      <c r="B26" s="138"/>
      <c r="C26" s="153"/>
      <c r="D26" s="153"/>
      <c r="E26" s="153"/>
      <c r="F26" s="153"/>
      <c r="G26" s="153"/>
      <c r="H26" s="153"/>
      <c r="K26" s="153"/>
      <c r="L26" s="153"/>
      <c r="M26" s="153"/>
      <c r="N26" s="156"/>
    </row>
    <row r="27" spans="2:14" x14ac:dyDescent="0.25">
      <c r="B27" s="138"/>
      <c r="C27" s="153"/>
      <c r="D27" s="153"/>
      <c r="E27" s="153"/>
      <c r="F27" s="153"/>
      <c r="G27" s="153"/>
      <c r="H27" s="153"/>
      <c r="N27" s="156"/>
    </row>
    <row r="28" spans="2:14" x14ac:dyDescent="0.25">
      <c r="B28" s="138"/>
      <c r="C28" s="153"/>
      <c r="D28" s="153"/>
      <c r="E28" s="153"/>
      <c r="F28" s="153"/>
      <c r="G28" s="153"/>
      <c r="H28" s="153"/>
      <c r="N28" s="156"/>
    </row>
    <row r="29" spans="2:14" x14ac:dyDescent="0.25">
      <c r="B29" s="138"/>
      <c r="C29" s="153"/>
      <c r="D29" s="153"/>
      <c r="E29" s="153"/>
      <c r="F29" s="153"/>
      <c r="G29" s="153"/>
      <c r="H29" s="153"/>
      <c r="N29" s="156"/>
    </row>
    <row r="30" spans="2:14" x14ac:dyDescent="0.25">
      <c r="B30" s="138"/>
      <c r="C30" s="618" t="s">
        <v>299</v>
      </c>
      <c r="D30" s="619"/>
      <c r="E30" s="619"/>
      <c r="F30" s="619"/>
      <c r="G30" s="619"/>
      <c r="H30" s="619"/>
      <c r="I30" s="619"/>
      <c r="J30" s="619"/>
      <c r="K30" s="619"/>
      <c r="L30" s="619"/>
      <c r="M30" s="619"/>
      <c r="N30" s="156"/>
    </row>
    <row r="31" spans="2:14" x14ac:dyDescent="0.25">
      <c r="B31" s="138"/>
      <c r="C31" s="619"/>
      <c r="D31" s="619"/>
      <c r="E31" s="619"/>
      <c r="F31" s="619"/>
      <c r="G31" s="619"/>
      <c r="H31" s="619"/>
      <c r="I31" s="619"/>
      <c r="J31" s="619"/>
      <c r="K31" s="619"/>
      <c r="L31" s="619"/>
      <c r="M31" s="619"/>
      <c r="N31" s="156"/>
    </row>
    <row r="32" spans="2:14" x14ac:dyDescent="0.25">
      <c r="B32" s="138"/>
      <c r="C32" s="619"/>
      <c r="D32" s="619"/>
      <c r="E32" s="619"/>
      <c r="F32" s="619"/>
      <c r="G32" s="619"/>
      <c r="H32" s="619"/>
      <c r="I32" s="619"/>
      <c r="J32" s="619"/>
      <c r="K32" s="619"/>
      <c r="L32" s="619"/>
      <c r="M32" s="619"/>
      <c r="N32" s="156"/>
    </row>
    <row r="33" spans="2:14" x14ac:dyDescent="0.25">
      <c r="B33" s="138"/>
      <c r="C33" s="619"/>
      <c r="D33" s="619"/>
      <c r="E33" s="619"/>
      <c r="F33" s="619"/>
      <c r="G33" s="619"/>
      <c r="H33" s="619"/>
      <c r="I33" s="619"/>
      <c r="J33" s="619"/>
      <c r="K33" s="619"/>
      <c r="L33" s="619"/>
      <c r="M33" s="619"/>
      <c r="N33" s="156"/>
    </row>
    <row r="34" spans="2:14" x14ac:dyDescent="0.25">
      <c r="B34" s="138"/>
      <c r="C34" s="619"/>
      <c r="D34" s="619"/>
      <c r="E34" s="619"/>
      <c r="F34" s="619"/>
      <c r="G34" s="619"/>
      <c r="H34" s="619"/>
      <c r="I34" s="619"/>
      <c r="J34" s="619"/>
      <c r="K34" s="619"/>
      <c r="L34" s="619"/>
      <c r="M34" s="619"/>
      <c r="N34" s="156"/>
    </row>
    <row r="35" spans="2:14" x14ac:dyDescent="0.25">
      <c r="B35" s="138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156"/>
    </row>
    <row r="36" spans="2:14" x14ac:dyDescent="0.25">
      <c r="B36" s="138"/>
      <c r="C36" s="619"/>
      <c r="D36" s="619"/>
      <c r="E36" s="619"/>
      <c r="F36" s="619"/>
      <c r="G36" s="619"/>
      <c r="H36" s="619"/>
      <c r="I36" s="619"/>
      <c r="J36" s="619"/>
      <c r="K36" s="619"/>
      <c r="L36" s="619"/>
      <c r="M36" s="619"/>
      <c r="N36" s="156"/>
    </row>
    <row r="37" spans="2:14" ht="15.75" thickBot="1" x14ac:dyDescent="0.3">
      <c r="B37" s="159"/>
      <c r="C37" s="160"/>
      <c r="D37" s="160"/>
      <c r="E37" s="160"/>
      <c r="F37" s="160"/>
      <c r="G37" s="160"/>
      <c r="H37" s="160"/>
      <c r="I37" s="161"/>
      <c r="J37" s="161"/>
      <c r="K37" s="161"/>
      <c r="L37" s="161"/>
      <c r="M37" s="161"/>
      <c r="N37" s="162"/>
    </row>
    <row r="38" spans="2:14" ht="0.6" customHeight="1" x14ac:dyDescent="0.25">
      <c r="B38" s="138"/>
      <c r="C38" s="153"/>
      <c r="D38" s="153"/>
      <c r="E38" s="153"/>
      <c r="F38" s="153"/>
      <c r="G38" s="153"/>
      <c r="H38" s="153"/>
      <c r="N38" s="142"/>
    </row>
    <row r="39" spans="2:14" ht="14.45" hidden="1" customHeight="1" x14ac:dyDescent="0.25">
      <c r="B39" s="138"/>
      <c r="N39" s="142"/>
    </row>
    <row r="40" spans="2:14" ht="14.45" hidden="1" customHeight="1" x14ac:dyDescent="0.25">
      <c r="B40" s="138"/>
      <c r="N40" s="142"/>
    </row>
  </sheetData>
  <mergeCells count="17">
    <mergeCell ref="Q12:R12"/>
    <mergeCell ref="C3:M3"/>
    <mergeCell ref="C5:D5"/>
    <mergeCell ref="C6:D6"/>
    <mergeCell ref="C8:M8"/>
    <mergeCell ref="C9:D9"/>
    <mergeCell ref="F9:G9"/>
    <mergeCell ref="I9:J9"/>
    <mergeCell ref="L9:M9"/>
    <mergeCell ref="C30:M36"/>
    <mergeCell ref="J19:M19"/>
    <mergeCell ref="K22:M22"/>
    <mergeCell ref="C10:D10"/>
    <mergeCell ref="F10:G10"/>
    <mergeCell ref="I10:J10"/>
    <mergeCell ref="L10:M10"/>
    <mergeCell ref="J12:M1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7358-CFC5-4BA4-9FD1-72E1A9318F87}">
  <sheetPr>
    <tabColor theme="6"/>
  </sheetPr>
  <dimension ref="B1:R40"/>
  <sheetViews>
    <sheetView topLeftCell="A26" workbookViewId="0">
      <selection activeCell="C30" sqref="C30:M36"/>
    </sheetView>
  </sheetViews>
  <sheetFormatPr baseColWidth="10" defaultColWidth="11.5703125" defaultRowHeight="15" x14ac:dyDescent="0.25"/>
  <cols>
    <col min="1" max="1" width="11.5703125" style="134"/>
    <col min="2" max="2" width="1.7109375" style="134" customWidth="1"/>
    <col min="3" max="9" width="10.7109375" style="134" customWidth="1"/>
    <col min="10" max="10" width="17.28515625" style="134" bestFit="1" customWidth="1"/>
    <col min="11" max="11" width="12.7109375" style="134" bestFit="1" customWidth="1"/>
    <col min="12" max="12" width="14" style="134" bestFit="1" customWidth="1"/>
    <col min="13" max="13" width="11.5703125" style="134"/>
    <col min="14" max="14" width="1.7109375" style="134" customWidth="1"/>
    <col min="15" max="16384" width="11.5703125" style="134"/>
  </cols>
  <sheetData>
    <row r="1" spans="2:18" ht="15.75" thickBot="1" x14ac:dyDescent="0.3"/>
    <row r="2" spans="2:18" ht="7.9" customHeight="1" thickBot="1" x14ac:dyDescent="0.3">
      <c r="B2" s="135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</row>
    <row r="3" spans="2:18" ht="49.9" customHeight="1" thickBot="1" x14ac:dyDescent="0.3">
      <c r="B3" s="138"/>
      <c r="C3" s="633" t="str">
        <f>'2. Caractéristiques du projet'!A1</f>
        <v>Projet Saint-Cyr-en-Val</v>
      </c>
      <c r="D3" s="634"/>
      <c r="E3" s="634"/>
      <c r="F3" s="634"/>
      <c r="G3" s="634"/>
      <c r="H3" s="634"/>
      <c r="I3" s="634"/>
      <c r="J3" s="634"/>
      <c r="K3" s="634"/>
      <c r="L3" s="634"/>
      <c r="M3" s="635"/>
      <c r="N3" s="139"/>
      <c r="O3" s="140"/>
    </row>
    <row r="4" spans="2:18" ht="7.9" customHeight="1" x14ac:dyDescent="0.25">
      <c r="B4" s="138"/>
      <c r="C4" s="141"/>
      <c r="D4" s="141"/>
      <c r="E4" s="141"/>
      <c r="F4" s="141"/>
      <c r="G4" s="141"/>
      <c r="H4" s="141"/>
      <c r="I4" s="141"/>
      <c r="J4" s="141"/>
      <c r="K4" s="141"/>
      <c r="N4" s="142"/>
    </row>
    <row r="5" spans="2:18" ht="15.75" x14ac:dyDescent="0.25">
      <c r="B5" s="138"/>
      <c r="C5" s="636" t="s">
        <v>260</v>
      </c>
      <c r="D5" s="637"/>
      <c r="E5" s="143"/>
      <c r="F5" s="144"/>
      <c r="G5" s="144"/>
      <c r="H5" s="144"/>
      <c r="I5" s="144"/>
      <c r="J5" s="144"/>
      <c r="K5" s="144"/>
      <c r="N5" s="142"/>
    </row>
    <row r="6" spans="2:18" ht="15.75" x14ac:dyDescent="0.25">
      <c r="B6" s="138"/>
      <c r="C6" s="638" t="s">
        <v>261</v>
      </c>
      <c r="D6" s="639"/>
      <c r="E6" s="145" t="s">
        <v>284</v>
      </c>
      <c r="F6" s="146"/>
      <c r="G6" s="146"/>
      <c r="H6" s="146"/>
      <c r="I6" s="146"/>
      <c r="J6" s="146"/>
      <c r="K6" s="146"/>
      <c r="N6" s="142"/>
    </row>
    <row r="7" spans="2:18" ht="7.9" customHeight="1" thickBot="1" x14ac:dyDescent="0.3">
      <c r="B7" s="138"/>
      <c r="E7" s="146"/>
      <c r="F7" s="146"/>
      <c r="G7" s="146"/>
      <c r="H7" s="146"/>
      <c r="I7" s="146"/>
      <c r="J7" s="146"/>
      <c r="K7" s="146"/>
      <c r="N7" s="142"/>
    </row>
    <row r="8" spans="2:18" ht="19.5" thickBot="1" x14ac:dyDescent="0.3">
      <c r="B8" s="138"/>
      <c r="C8" s="640" t="s">
        <v>262</v>
      </c>
      <c r="D8" s="641"/>
      <c r="E8" s="641"/>
      <c r="F8" s="641"/>
      <c r="G8" s="641"/>
      <c r="H8" s="641"/>
      <c r="I8" s="641"/>
      <c r="J8" s="641"/>
      <c r="K8" s="641"/>
      <c r="L8" s="641"/>
      <c r="M8" s="642"/>
      <c r="N8" s="147"/>
      <c r="O8" s="144"/>
    </row>
    <row r="9" spans="2:18" ht="20.25" x14ac:dyDescent="0.25">
      <c r="B9" s="138"/>
      <c r="C9" s="643" t="s">
        <v>289</v>
      </c>
      <c r="D9" s="643"/>
      <c r="E9" s="149"/>
      <c r="F9" s="643" t="s">
        <v>263</v>
      </c>
      <c r="G9" s="643"/>
      <c r="H9" s="148"/>
      <c r="I9" s="643" t="s">
        <v>264</v>
      </c>
      <c r="J9" s="643"/>
      <c r="K9" s="148"/>
      <c r="L9" s="643" t="s">
        <v>265</v>
      </c>
      <c r="M9" s="643"/>
      <c r="N9" s="142"/>
    </row>
    <row r="10" spans="2:18" ht="18.75" x14ac:dyDescent="0.25">
      <c r="B10" s="138"/>
      <c r="C10" s="625">
        <f ca="1">OFFSET('2. Caractéristiques du projet'!B39,0,MATCH(MAX('2. Caractéristiques du projet'!B39:Z39)+1,'2. Caractéristiques du projet'!B39:Z39,1)-1)</f>
        <v>2.9387799999999999</v>
      </c>
      <c r="D10" s="625"/>
      <c r="E10" s="150"/>
      <c r="F10" s="626">
        <f ca="1">OFFSET('2. Caractéristiques du projet'!B165,0,MATCH(MAX('2. Caractéristiques du projet'!B165:Z165)+1,'2. Caractéristiques du projet'!B165:Z165,1)-1)</f>
        <v>1198</v>
      </c>
      <c r="G10" s="626"/>
      <c r="H10" s="151"/>
      <c r="I10" s="627">
        <f ca="1">OFFSET('2. Caractéristiques du projet'!B166,0,MATCH(MAX('2. Caractéristiques du projet'!B166:Z166)+1,'2. Caractéristiques du projet'!B166:Z166,1)-1)</f>
        <v>0.89949999999999997</v>
      </c>
      <c r="J10" s="627"/>
      <c r="K10" s="151"/>
      <c r="L10" s="628">
        <f ca="1">OFFSET('2. Caractéristiques du projet'!B167,0,MATCH(MAX('2. Caractéristiques du projet'!B167:Z167)+1,'2. Caractéristiques du projet'!B167:Z167,1)-1)</f>
        <v>3.5206584400000001</v>
      </c>
      <c r="M10" s="628"/>
      <c r="N10" s="142"/>
      <c r="P10" s="152"/>
    </row>
    <row r="11" spans="2:18" x14ac:dyDescent="0.25">
      <c r="B11" s="138"/>
      <c r="C11" s="153"/>
      <c r="D11" s="153"/>
      <c r="E11" s="153"/>
      <c r="F11" s="153"/>
      <c r="G11" s="153"/>
      <c r="H11" s="153"/>
      <c r="N11" s="142"/>
    </row>
    <row r="12" spans="2:18" ht="18.75" x14ac:dyDescent="0.25">
      <c r="B12" s="138"/>
      <c r="E12" s="153"/>
      <c r="F12" s="153"/>
      <c r="G12" s="153"/>
      <c r="H12" s="153"/>
      <c r="J12" s="629" t="s">
        <v>266</v>
      </c>
      <c r="K12" s="630"/>
      <c r="L12" s="630"/>
      <c r="M12" s="631"/>
      <c r="N12" s="142"/>
      <c r="Q12" s="632"/>
      <c r="R12" s="632"/>
    </row>
    <row r="13" spans="2:18" ht="19.899999999999999" customHeight="1" x14ac:dyDescent="0.25">
      <c r="B13" s="138"/>
      <c r="E13" s="153"/>
      <c r="F13" s="153"/>
      <c r="G13" s="153"/>
      <c r="H13" s="153"/>
      <c r="J13" s="166" t="s">
        <v>285</v>
      </c>
      <c r="K13" s="155" t="b">
        <v>0</v>
      </c>
      <c r="L13" s="154" t="s">
        <v>268</v>
      </c>
      <c r="M13" s="167" t="b">
        <v>0</v>
      </c>
      <c r="N13" s="142"/>
    </row>
    <row r="14" spans="2:18" ht="19.899999999999999" customHeight="1" x14ac:dyDescent="0.25">
      <c r="B14" s="138"/>
      <c r="E14" s="153"/>
      <c r="F14" s="153"/>
      <c r="G14" s="153"/>
      <c r="H14" s="153"/>
      <c r="J14" s="166" t="s">
        <v>269</v>
      </c>
      <c r="K14" s="155" t="b">
        <v>0</v>
      </c>
      <c r="L14" s="154" t="s">
        <v>270</v>
      </c>
      <c r="M14" s="167" t="b">
        <v>0</v>
      </c>
      <c r="N14" s="156"/>
    </row>
    <row r="15" spans="2:18" ht="19.899999999999999" customHeight="1" x14ac:dyDescent="0.25">
      <c r="B15" s="138"/>
      <c r="E15" s="153"/>
      <c r="F15" s="153"/>
      <c r="G15" s="153"/>
      <c r="H15" s="153"/>
      <c r="J15" s="166" t="s">
        <v>271</v>
      </c>
      <c r="K15" s="155" t="b">
        <v>0</v>
      </c>
      <c r="L15" s="154" t="s">
        <v>272</v>
      </c>
      <c r="M15" s="167" t="b">
        <v>0</v>
      </c>
      <c r="N15" s="156"/>
    </row>
    <row r="16" spans="2:18" ht="19.899999999999999" customHeight="1" x14ac:dyDescent="0.25">
      <c r="B16" s="138"/>
      <c r="E16" s="153"/>
      <c r="F16" s="153"/>
      <c r="G16" s="153"/>
      <c r="H16" s="153"/>
      <c r="J16" s="168" t="s">
        <v>273</v>
      </c>
      <c r="K16" s="165" t="b">
        <v>0</v>
      </c>
      <c r="L16" s="164" t="s">
        <v>274</v>
      </c>
      <c r="M16" s="169" t="b">
        <v>0</v>
      </c>
      <c r="N16" s="156"/>
    </row>
    <row r="17" spans="2:14" x14ac:dyDescent="0.25">
      <c r="B17" s="138"/>
      <c r="E17" s="153"/>
      <c r="F17" s="153"/>
      <c r="G17" s="153"/>
      <c r="H17" s="153"/>
      <c r="N17" s="156"/>
    </row>
    <row r="18" spans="2:14" x14ac:dyDescent="0.25">
      <c r="B18" s="138"/>
      <c r="E18" s="153"/>
      <c r="F18" s="153"/>
      <c r="G18" s="153"/>
      <c r="H18" s="153"/>
      <c r="J18" s="620" t="s">
        <v>286</v>
      </c>
      <c r="K18" s="621"/>
      <c r="L18" s="621"/>
      <c r="M18" s="622"/>
      <c r="N18" s="156"/>
    </row>
    <row r="19" spans="2:14" ht="30" x14ac:dyDescent="0.25">
      <c r="B19" s="138"/>
      <c r="E19" s="153"/>
      <c r="F19" s="153"/>
      <c r="G19" s="153"/>
      <c r="H19" s="153"/>
      <c r="J19" s="170" t="s">
        <v>291</v>
      </c>
      <c r="K19" s="179">
        <f ca="1">OFFSET('2. Caractéristiques du projet'!B39,0,MATCH(MAX('2. Caractéristiques du projet'!B39:Z39)+1,'2. Caractéristiques du projet'!B39:Z39,1)-1)</f>
        <v>2.9387799999999999</v>
      </c>
      <c r="L19" s="163" t="s">
        <v>293</v>
      </c>
      <c r="M19" s="171" t="s">
        <v>287</v>
      </c>
      <c r="N19" s="156"/>
    </row>
    <row r="20" spans="2:14" ht="30" customHeight="1" x14ac:dyDescent="0.25">
      <c r="B20" s="138"/>
      <c r="E20" s="153"/>
      <c r="F20" s="153"/>
      <c r="G20" s="153"/>
      <c r="H20" s="153"/>
      <c r="J20" s="175" t="s">
        <v>292</v>
      </c>
      <c r="K20" s="176">
        <v>7.2</v>
      </c>
      <c r="L20" s="177" t="s">
        <v>294</v>
      </c>
      <c r="M20" s="178">
        <f ca="1">IF(M19="/",K19/K20,K19/M19)</f>
        <v>0.40816388888888888</v>
      </c>
      <c r="N20" s="156"/>
    </row>
    <row r="21" spans="2:14" ht="19.899999999999999" customHeight="1" x14ac:dyDescent="0.25">
      <c r="B21" s="138"/>
      <c r="E21" s="153"/>
      <c r="F21" s="153"/>
      <c r="G21" s="153"/>
      <c r="H21" s="153"/>
      <c r="J21" s="644" t="s">
        <v>290</v>
      </c>
      <c r="K21" s="645"/>
      <c r="L21" s="646"/>
      <c r="M21" s="624"/>
      <c r="N21" s="156"/>
    </row>
    <row r="22" spans="2:14" ht="19.899999999999999" customHeight="1" x14ac:dyDescent="0.25">
      <c r="B22" s="138"/>
      <c r="E22" s="153"/>
      <c r="F22" s="153"/>
      <c r="G22" s="153"/>
      <c r="H22" s="153"/>
      <c r="N22" s="156"/>
    </row>
    <row r="23" spans="2:14" s="153" customFormat="1" x14ac:dyDescent="0.25">
      <c r="B23" s="157"/>
      <c r="J23" s="620" t="s">
        <v>275</v>
      </c>
      <c r="K23" s="621"/>
      <c r="L23" s="621"/>
      <c r="M23" s="622"/>
      <c r="N23" s="156"/>
    </row>
    <row r="24" spans="2:14" s="153" customFormat="1" ht="19.899999999999999" customHeight="1" x14ac:dyDescent="0.25">
      <c r="B24" s="157"/>
      <c r="J24" s="166" t="s">
        <v>276</v>
      </c>
      <c r="K24" s="158" t="s">
        <v>277</v>
      </c>
      <c r="L24" s="154" t="s">
        <v>278</v>
      </c>
      <c r="M24" s="172">
        <f ca="1">OFFSET('2. Caractéristiques du projet'!B33,0,MATCH(MAX('2. Caractéristiques du projet'!B33:Z33)+1,'2. Caractéristiques du projet'!B33:Z33,1)-1)</f>
        <v>635</v>
      </c>
      <c r="N24" s="156"/>
    </row>
    <row r="25" spans="2:14" ht="19.899999999999999" customHeight="1" x14ac:dyDescent="0.25">
      <c r="B25" s="138"/>
      <c r="J25" s="166" t="s">
        <v>279</v>
      </c>
      <c r="K25" s="158" t="s">
        <v>280</v>
      </c>
      <c r="L25" s="154" t="s">
        <v>281</v>
      </c>
      <c r="M25" s="167" t="b">
        <v>1</v>
      </c>
      <c r="N25" s="142"/>
    </row>
    <row r="26" spans="2:14" ht="19.899999999999999" customHeight="1" x14ac:dyDescent="0.25">
      <c r="B26" s="138"/>
      <c r="C26" s="153"/>
      <c r="D26" s="153"/>
      <c r="E26" s="153"/>
      <c r="F26" s="153"/>
      <c r="G26" s="153"/>
      <c r="H26" s="153"/>
      <c r="J26" s="168" t="s">
        <v>282</v>
      </c>
      <c r="K26" s="623" t="s">
        <v>283</v>
      </c>
      <c r="L26" s="623"/>
      <c r="M26" s="624"/>
      <c r="N26" s="142"/>
    </row>
    <row r="27" spans="2:14" ht="19.899999999999999" customHeight="1" x14ac:dyDescent="0.25">
      <c r="B27" s="138"/>
      <c r="C27" s="153"/>
      <c r="D27" s="153"/>
      <c r="E27" s="153"/>
      <c r="F27" s="153"/>
      <c r="G27" s="153"/>
      <c r="H27" s="153"/>
      <c r="K27" s="153"/>
      <c r="L27" s="153"/>
      <c r="M27" s="153"/>
      <c r="N27" s="142"/>
    </row>
    <row r="28" spans="2:14" ht="19.899999999999999" customHeight="1" x14ac:dyDescent="0.25">
      <c r="B28" s="138"/>
      <c r="C28" s="153"/>
      <c r="D28" s="153"/>
      <c r="E28" s="153"/>
      <c r="F28" s="153"/>
      <c r="G28" s="153"/>
      <c r="H28" s="153"/>
      <c r="K28" s="153"/>
      <c r="L28" s="153"/>
      <c r="M28" s="153"/>
      <c r="N28" s="156"/>
    </row>
    <row r="29" spans="2:14" x14ac:dyDescent="0.25">
      <c r="B29" s="138"/>
      <c r="C29" s="153"/>
      <c r="D29" s="153"/>
      <c r="E29" s="153"/>
      <c r="F29" s="153"/>
      <c r="G29" s="153"/>
      <c r="H29" s="153"/>
      <c r="K29" s="153"/>
      <c r="L29" s="153"/>
      <c r="M29" s="153"/>
      <c r="N29" s="156"/>
    </row>
    <row r="30" spans="2:14" x14ac:dyDescent="0.25">
      <c r="B30" s="138"/>
      <c r="C30" s="618" t="s">
        <v>299</v>
      </c>
      <c r="D30" s="619"/>
      <c r="E30" s="619"/>
      <c r="F30" s="619"/>
      <c r="G30" s="619"/>
      <c r="H30" s="619"/>
      <c r="I30" s="619"/>
      <c r="J30" s="619"/>
      <c r="K30" s="619"/>
      <c r="L30" s="619"/>
      <c r="M30" s="619"/>
      <c r="N30" s="156"/>
    </row>
    <row r="31" spans="2:14" x14ac:dyDescent="0.25">
      <c r="B31" s="138"/>
      <c r="C31" s="619"/>
      <c r="D31" s="619"/>
      <c r="E31" s="619"/>
      <c r="F31" s="619"/>
      <c r="G31" s="619"/>
      <c r="H31" s="619"/>
      <c r="I31" s="619"/>
      <c r="J31" s="619"/>
      <c r="K31" s="619"/>
      <c r="L31" s="619"/>
      <c r="M31" s="619"/>
      <c r="N31" s="156"/>
    </row>
    <row r="32" spans="2:14" x14ac:dyDescent="0.25">
      <c r="B32" s="138"/>
      <c r="C32" s="619"/>
      <c r="D32" s="619"/>
      <c r="E32" s="619"/>
      <c r="F32" s="619"/>
      <c r="G32" s="619"/>
      <c r="H32" s="619"/>
      <c r="I32" s="619"/>
      <c r="J32" s="619"/>
      <c r="K32" s="619"/>
      <c r="L32" s="619"/>
      <c r="M32" s="619"/>
      <c r="N32" s="156"/>
    </row>
    <row r="33" spans="2:14" x14ac:dyDescent="0.25">
      <c r="B33" s="138"/>
      <c r="C33" s="619"/>
      <c r="D33" s="619"/>
      <c r="E33" s="619"/>
      <c r="F33" s="619"/>
      <c r="G33" s="619"/>
      <c r="H33" s="619"/>
      <c r="I33" s="619"/>
      <c r="J33" s="619"/>
      <c r="K33" s="619"/>
      <c r="L33" s="619"/>
      <c r="M33" s="619"/>
      <c r="N33" s="156"/>
    </row>
    <row r="34" spans="2:14" x14ac:dyDescent="0.25">
      <c r="B34" s="138"/>
      <c r="C34" s="619"/>
      <c r="D34" s="619"/>
      <c r="E34" s="619"/>
      <c r="F34" s="619"/>
      <c r="G34" s="619"/>
      <c r="H34" s="619"/>
      <c r="I34" s="619"/>
      <c r="J34" s="619"/>
      <c r="K34" s="619"/>
      <c r="L34" s="619"/>
      <c r="M34" s="619"/>
      <c r="N34" s="156"/>
    </row>
    <row r="35" spans="2:14" x14ac:dyDescent="0.25">
      <c r="B35" s="138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156"/>
    </row>
    <row r="36" spans="2:14" x14ac:dyDescent="0.25">
      <c r="B36" s="138"/>
      <c r="C36" s="619"/>
      <c r="D36" s="619"/>
      <c r="E36" s="619"/>
      <c r="F36" s="619"/>
      <c r="G36" s="619"/>
      <c r="H36" s="619"/>
      <c r="I36" s="619"/>
      <c r="J36" s="619"/>
      <c r="K36" s="619"/>
      <c r="L36" s="619"/>
      <c r="M36" s="619"/>
      <c r="N36" s="156"/>
    </row>
    <row r="37" spans="2:14" ht="15.75" thickBot="1" x14ac:dyDescent="0.3">
      <c r="B37" s="159"/>
      <c r="C37" s="160"/>
      <c r="D37" s="160"/>
      <c r="E37" s="160"/>
      <c r="F37" s="160"/>
      <c r="G37" s="160"/>
      <c r="H37" s="160"/>
      <c r="I37" s="161"/>
      <c r="J37" s="161"/>
      <c r="K37" s="161"/>
      <c r="L37" s="161"/>
      <c r="M37" s="161"/>
      <c r="N37" s="162"/>
    </row>
    <row r="38" spans="2:14" ht="0.6" customHeight="1" x14ac:dyDescent="0.25">
      <c r="B38" s="138"/>
      <c r="C38" s="153"/>
      <c r="D38" s="153"/>
      <c r="E38" s="153"/>
      <c r="F38" s="153"/>
      <c r="G38" s="153"/>
      <c r="H38" s="153"/>
      <c r="N38" s="142"/>
    </row>
    <row r="39" spans="2:14" hidden="1" x14ac:dyDescent="0.25">
      <c r="B39" s="138"/>
      <c r="N39" s="142"/>
    </row>
    <row r="40" spans="2:14" hidden="1" x14ac:dyDescent="0.25">
      <c r="B40" s="138"/>
      <c r="N40" s="142"/>
    </row>
  </sheetData>
  <mergeCells count="20">
    <mergeCell ref="Q12:R12"/>
    <mergeCell ref="C3:M3"/>
    <mergeCell ref="C5:D5"/>
    <mergeCell ref="C6:D6"/>
    <mergeCell ref="C8:M8"/>
    <mergeCell ref="C9:D9"/>
    <mergeCell ref="F9:G9"/>
    <mergeCell ref="I9:J9"/>
    <mergeCell ref="L9:M9"/>
    <mergeCell ref="C30:M36"/>
    <mergeCell ref="J23:M23"/>
    <mergeCell ref="K26:M26"/>
    <mergeCell ref="J18:M18"/>
    <mergeCell ref="C10:D10"/>
    <mergeCell ref="F10:G10"/>
    <mergeCell ref="I10:J10"/>
    <mergeCell ref="L10:M10"/>
    <mergeCell ref="J12:M12"/>
    <mergeCell ref="J21:K21"/>
    <mergeCell ref="L21:M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76F2-67ED-4F43-B54B-569877E6ADD9}">
  <sheetPr>
    <tabColor theme="1" tint="0.34998626667073579"/>
  </sheetPr>
  <dimension ref="A1"/>
  <sheetViews>
    <sheetView workbookViewId="0">
      <selection activeCell="I28" sqref="I28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FE8EEC6F299B46B0A49079B624F72A" ma:contentTypeVersion="15" ma:contentTypeDescription="Crée un document." ma:contentTypeScope="" ma:versionID="3f522c63d2ae0b414fb9cf64b488f125">
  <xsd:schema xmlns:xsd="http://www.w3.org/2001/XMLSchema" xmlns:xs="http://www.w3.org/2001/XMLSchema" xmlns:p="http://schemas.microsoft.com/office/2006/metadata/properties" xmlns:ns2="a12ce41b-738f-4f71-9fde-9872d149dd84" xmlns:ns3="ce1b9820-3dc3-4bb1-a3a2-86da58f0f22c" targetNamespace="http://schemas.microsoft.com/office/2006/metadata/properties" ma:root="true" ma:fieldsID="ea37059e4fd280f38bf9db318a4ddfd7" ns2:_="" ns3:_="">
    <xsd:import namespace="a12ce41b-738f-4f71-9fde-9872d149dd84"/>
    <xsd:import namespace="ce1b9820-3dc3-4bb1-a3a2-86da58f0f22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  <xsd:element ref="ns3:Version_x002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ce41b-738f-4f71-9fde-9872d149dd8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eur d’ID de document" ma:description="Valeur de l’ID de document affecté à cet élément." ma:indexed="true" ma:internalName="_dlc_DocId" ma:readOnly="true">
      <xsd:simpleType>
        <xsd:restriction base="dms:Text"/>
      </xsd:simpleType>
    </xsd:element>
    <xsd:element name="_dlc_DocIdUrl" ma:index="9" nillable="true" ma:displayName="ID de document" ma:description="Lien permanent vers ce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2" nillable="true" ma:displayName="Taxonomy Catch All Column" ma:hidden="true" ma:list="{5fc3ebb2-f877-4b30-94e1-1d25a926da57}" ma:internalName="TaxCatchAll" ma:showField="CatchAllData" ma:web="a12ce41b-738f-4f71-9fde-9872d149d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b9820-3dc3-4bb1-a3a2-86da58f0f2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19bffe26-7739-47bb-8e83-cffc5ce63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Version_x002e_" ma:index="25" nillable="true" ma:displayName="Version." ma:format="Dropdown" ma:internalName="Version_x002e_">
      <xsd:simpleType>
        <xsd:union memberTypes="dms:Text">
          <xsd:simpleType>
            <xsd:restriction base="dms:Choice">
              <xsd:enumeration value="En rédaction"/>
              <xsd:enumeration value="En approbation"/>
              <xsd:enumeration value="Définitive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12ce41b-738f-4f71-9fde-9872d149dd84">52JMHFCM54FC-1459352069-1810321</_dlc_DocId>
    <_dlc_DocIdUrl xmlns="a12ce41b-738f-4f71-9fde-9872d149dd84">
      <Url>https://unite69.sharepoint.com/sites/Documents/_layouts/15/DocIdRedir.aspx?ID=52JMHFCM54FC-1459352069-1810321</Url>
      <Description>52JMHFCM54FC-1459352069-1810321</Description>
    </_dlc_DocIdUrl>
    <TaxCatchAll xmlns="a12ce41b-738f-4f71-9fde-9872d149dd84" xsi:nil="true"/>
    <lcf76f155ced4ddcb4097134ff3c332f xmlns="ce1b9820-3dc3-4bb1-a3a2-86da58f0f22c">
      <Terms xmlns="http://schemas.microsoft.com/office/infopath/2007/PartnerControls"/>
    </lcf76f155ced4ddcb4097134ff3c332f>
    <Version_x002e_ xmlns="ce1b9820-3dc3-4bb1-a3a2-86da58f0f22c" xsi:nil="true"/>
  </documentManagement>
</p:properties>
</file>

<file path=customXml/itemProps1.xml><?xml version="1.0" encoding="utf-8"?>
<ds:datastoreItem xmlns:ds="http://schemas.openxmlformats.org/officeDocument/2006/customXml" ds:itemID="{01E6A50A-4308-4C48-A666-39E8CD1F1C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17B149-C449-4E27-976F-2C9B51CF988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1ABF6DA-C738-4148-8A14-C941C066A146}"/>
</file>

<file path=customXml/itemProps4.xml><?xml version="1.0" encoding="utf-8"?>
<ds:datastoreItem xmlns:ds="http://schemas.openxmlformats.org/officeDocument/2006/customXml" ds:itemID="{720E96CC-61DC-4392-91D9-EA0D4D1E05AE}">
  <ds:schemaRefs>
    <ds:schemaRef ds:uri="http://schemas.microsoft.com/office/2006/metadata/properties"/>
    <ds:schemaRef ds:uri="http://schemas.microsoft.com/office/infopath/2007/PartnerControls"/>
    <ds:schemaRef ds:uri="a12ce41b-738f-4f71-9fde-9872d149dd84"/>
    <ds:schemaRef ds:uri="c887ee98-09f9-47e2-b639-c3ff76aa46db"/>
    <ds:schemaRef ds:uri="2cd1d1a5-26e0-4d67-aef2-8fddb9da9078"/>
    <ds:schemaRef ds:uri="32725a7e-a481-4a02-a6db-58dfc2cbda3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0. Tuto</vt:lpstr>
      <vt:lpstr>1. Rapport visite de site</vt:lpstr>
      <vt:lpstr>2. Caractéristiques du projet</vt:lpstr>
      <vt:lpstr>3. Détails AgriPV</vt:lpstr>
      <vt:lpstr>Standards UNITe</vt:lpstr>
      <vt:lpstr>Dimensions postes et pieux</vt:lpstr>
      <vt:lpstr>Batteries de stockage</vt:lpstr>
      <vt:lpstr>4.a Revue ESQ</vt:lpstr>
      <vt:lpstr>4.b Revue APS</vt:lpstr>
      <vt:lpstr>4.c Revue APD</vt:lpstr>
      <vt:lpstr>5. Passation Dev-Constru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2026-08-26T08:30:07Z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0x01010061FE8EEC6F299B46B0A49079B624F72A</vt:lpwstr>
  </property>
  <property fmtid="{D5CDD505-2E9C-101B-9397-08002B2CF9AE}" pid="3" name="_dlc_DocIdItemGuid">
    <vt:lpwstr>75624954-1684-4fcc-908b-e6198509fdaa</vt:lpwstr>
  </property>
  <property fmtid="{D5CDD505-2E9C-101B-9397-08002B2CF9AE}" pid="4" name="MediaServiceImageTags">
    <vt:lpwstr/>
  </property>
</Properties>
</file>