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Malaria (Gates)\"/>
    </mc:Choice>
  </mc:AlternateContent>
  <bookViews>
    <workbookView xWindow="480" yWindow="105" windowWidth="22995" windowHeight="11055"/>
  </bookViews>
  <sheets>
    <sheet name="Arrhenius equation AMS" sheetId="1" r:id="rId1"/>
    <sheet name="Arrhenius equation MTP" sheetId="2" r:id="rId2"/>
    <sheet name="Arrhenius equation MTP (E)" sheetId="3" r:id="rId3"/>
    <sheet name="Arrhenius equation MTP (Z)" sheetId="4" r:id="rId4"/>
  </sheets>
  <calcPr calcId="152511"/>
</workbook>
</file>

<file path=xl/calcChain.xml><?xml version="1.0" encoding="utf-8"?>
<calcChain xmlns="http://schemas.openxmlformats.org/spreadsheetml/2006/main">
  <c r="D15" i="4" l="1"/>
  <c r="D16" i="4"/>
  <c r="D17" i="4"/>
  <c r="D18" i="4"/>
  <c r="D14" i="4"/>
  <c r="D6" i="4"/>
  <c r="D7" i="4"/>
  <c r="D8" i="4"/>
  <c r="D9" i="4"/>
  <c r="D5" i="4"/>
  <c r="D6" i="3"/>
  <c r="D7" i="3"/>
  <c r="D8" i="3"/>
  <c r="D9" i="3"/>
  <c r="D5" i="3"/>
  <c r="D15" i="3"/>
  <c r="D16" i="3"/>
  <c r="D17" i="3"/>
  <c r="D18" i="3"/>
  <c r="D14" i="3"/>
  <c r="D15" i="2"/>
  <c r="D16" i="2"/>
  <c r="D17" i="2"/>
  <c r="D18" i="2"/>
  <c r="D14" i="2"/>
  <c r="D6" i="2"/>
  <c r="D7" i="2"/>
  <c r="D8" i="2"/>
  <c r="D9" i="2"/>
  <c r="D5" i="2"/>
  <c r="D15" i="1"/>
  <c r="D16" i="1"/>
  <c r="D17" i="1"/>
  <c r="D18" i="1"/>
  <c r="D14" i="1"/>
  <c r="D6" i="1"/>
  <c r="D7" i="1"/>
  <c r="D8" i="1"/>
  <c r="D9" i="1"/>
  <c r="D5" i="1"/>
  <c r="E14" i="1" l="1"/>
  <c r="B14" i="1"/>
  <c r="B5" i="1"/>
  <c r="E5" i="1"/>
  <c r="E14" i="2"/>
  <c r="E5" i="2"/>
  <c r="B14" i="2"/>
  <c r="B5" i="2"/>
  <c r="E14" i="4"/>
  <c r="E5" i="4"/>
  <c r="B14" i="4"/>
  <c r="B5" i="4"/>
  <c r="E14" i="3"/>
  <c r="E5" i="3"/>
  <c r="B14" i="3"/>
  <c r="B5" i="3"/>
  <c r="B45" i="4" l="1"/>
  <c r="C45" i="4" s="1"/>
  <c r="D45" i="4" s="1"/>
  <c r="E45" i="4" s="1"/>
  <c r="F45" i="4" s="1"/>
  <c r="B44" i="4"/>
  <c r="C44" i="4" s="1"/>
  <c r="D44" i="4" s="1"/>
  <c r="E44" i="4" s="1"/>
  <c r="F44" i="4" s="1"/>
  <c r="C43" i="4"/>
  <c r="D43" i="4" s="1"/>
  <c r="E43" i="4" s="1"/>
  <c r="F43" i="4" s="1"/>
  <c r="B43" i="4"/>
  <c r="C31" i="4"/>
  <c r="D31" i="4" s="1"/>
  <c r="E31" i="4" s="1"/>
  <c r="F31" i="4" s="1"/>
  <c r="B31" i="4"/>
  <c r="C30" i="4"/>
  <c r="D30" i="4" s="1"/>
  <c r="E30" i="4" s="1"/>
  <c r="F30" i="4" s="1"/>
  <c r="B30" i="4"/>
  <c r="B29" i="4"/>
  <c r="C29" i="4" s="1"/>
  <c r="D29" i="4" s="1"/>
  <c r="E29" i="4" s="1"/>
  <c r="F29" i="4" s="1"/>
  <c r="E18" i="4"/>
  <c r="E9" i="4"/>
  <c r="E8" i="4"/>
  <c r="B8" i="4"/>
  <c r="E7" i="4"/>
  <c r="B7" i="4"/>
  <c r="E6" i="4"/>
  <c r="B6" i="4"/>
  <c r="C43" i="3"/>
  <c r="D43" i="3" s="1"/>
  <c r="E43" i="3" s="1"/>
  <c r="F43" i="3" s="1"/>
  <c r="E18" i="3"/>
  <c r="E9" i="3"/>
  <c r="B18" i="4"/>
  <c r="E17" i="4"/>
  <c r="B17" i="4"/>
  <c r="E16" i="4"/>
  <c r="B16" i="4"/>
  <c r="E15" i="4"/>
  <c r="B15" i="4"/>
  <c r="B9" i="4"/>
  <c r="B45" i="3"/>
  <c r="C45" i="3" s="1"/>
  <c r="B44" i="3"/>
  <c r="C44" i="3" s="1"/>
  <c r="D44" i="3" s="1"/>
  <c r="E44" i="3" s="1"/>
  <c r="F44" i="3" s="1"/>
  <c r="B43" i="3"/>
  <c r="B31" i="3"/>
  <c r="C31" i="3" s="1"/>
  <c r="B30" i="3"/>
  <c r="C30" i="3" s="1"/>
  <c r="D30" i="3" s="1"/>
  <c r="E30" i="3" s="1"/>
  <c r="F30" i="3" s="1"/>
  <c r="B29" i="3"/>
  <c r="C29" i="3" s="1"/>
  <c r="D29" i="3" s="1"/>
  <c r="E29" i="3" s="1"/>
  <c r="F29" i="3" s="1"/>
  <c r="C45" i="2"/>
  <c r="D45" i="2" s="1"/>
  <c r="E45" i="2" s="1"/>
  <c r="F45" i="2" s="1"/>
  <c r="B45" i="2"/>
  <c r="B44" i="2"/>
  <c r="C44" i="2" s="1"/>
  <c r="D44" i="2" s="1"/>
  <c r="E44" i="2" s="1"/>
  <c r="F44" i="2" s="1"/>
  <c r="B43" i="2"/>
  <c r="C43" i="2" s="1"/>
  <c r="D43" i="2" s="1"/>
  <c r="E43" i="2" s="1"/>
  <c r="F43" i="2" s="1"/>
  <c r="B31" i="2"/>
  <c r="C31" i="2" s="1"/>
  <c r="D31" i="2" s="1"/>
  <c r="E31" i="2" s="1"/>
  <c r="F31" i="2" s="1"/>
  <c r="B30" i="2"/>
  <c r="C30" i="2" s="1"/>
  <c r="D30" i="2" s="1"/>
  <c r="E30" i="2" s="1"/>
  <c r="F30" i="2" s="1"/>
  <c r="B29" i="2"/>
  <c r="C29" i="2" s="1"/>
  <c r="D29" i="2" s="1"/>
  <c r="E29" i="2" s="1"/>
  <c r="F29" i="2" s="1"/>
  <c r="B18" i="3"/>
  <c r="E17" i="3"/>
  <c r="B17" i="3"/>
  <c r="E16" i="3"/>
  <c r="B16" i="3"/>
  <c r="E15" i="3"/>
  <c r="B15" i="3"/>
  <c r="B9" i="3"/>
  <c r="E8" i="3"/>
  <c r="B8" i="3"/>
  <c r="E7" i="3"/>
  <c r="B7" i="3"/>
  <c r="E6" i="3"/>
  <c r="B6" i="3"/>
  <c r="D45" i="3" l="1"/>
  <c r="E45" i="3" s="1"/>
  <c r="F45" i="3" s="1"/>
  <c r="D31" i="3"/>
  <c r="E31" i="3" s="1"/>
  <c r="F31" i="3" s="1"/>
  <c r="E18" i="2" l="1"/>
  <c r="B18" i="2"/>
  <c r="E17" i="2"/>
  <c r="B17" i="2"/>
  <c r="E16" i="2"/>
  <c r="B16" i="2"/>
  <c r="E15" i="2"/>
  <c r="B15" i="2"/>
  <c r="E9" i="2"/>
  <c r="B9" i="2"/>
  <c r="E8" i="2"/>
  <c r="B8" i="2"/>
  <c r="E7" i="2"/>
  <c r="B7" i="2"/>
  <c r="E6" i="2"/>
  <c r="B6" i="2"/>
  <c r="B45" i="1"/>
  <c r="B44" i="1"/>
  <c r="C44" i="1" s="1"/>
  <c r="D44" i="1" s="1"/>
  <c r="E44" i="1" s="1"/>
  <c r="F44" i="1" s="1"/>
  <c r="B43" i="1"/>
  <c r="B30" i="1"/>
  <c r="C30" i="1" s="1"/>
  <c r="D30" i="1" s="1"/>
  <c r="E30" i="1" s="1"/>
  <c r="F30" i="1" s="1"/>
  <c r="B31" i="1"/>
  <c r="C31" i="1" s="1"/>
  <c r="D31" i="1" s="1"/>
  <c r="E31" i="1" s="1"/>
  <c r="F31" i="1" s="1"/>
  <c r="B29" i="1"/>
  <c r="C29" i="1" s="1"/>
  <c r="D29" i="1" s="1"/>
  <c r="E29" i="1" s="1"/>
  <c r="F29" i="1" s="1"/>
  <c r="E18" i="1"/>
  <c r="B18" i="1"/>
  <c r="E17" i="1"/>
  <c r="B17" i="1"/>
  <c r="E16" i="1"/>
  <c r="B16" i="1"/>
  <c r="E15" i="1"/>
  <c r="B15" i="1"/>
  <c r="E9" i="1"/>
  <c r="B9" i="1"/>
  <c r="E8" i="1"/>
  <c r="B8" i="1"/>
  <c r="E7" i="1"/>
  <c r="B7" i="1"/>
  <c r="E6" i="1"/>
  <c r="B6" i="1"/>
  <c r="C43" i="1" l="1"/>
  <c r="D43" i="1" s="1"/>
  <c r="E43" i="1" s="1"/>
  <c r="F43" i="1" s="1"/>
  <c r="C45" i="1"/>
  <c r="D45" i="1" s="1"/>
  <c r="E45" i="1" s="1"/>
  <c r="F45" i="1" s="1"/>
</calcChain>
</file>

<file path=xl/sharedStrings.xml><?xml version="1.0" encoding="utf-8"?>
<sst xmlns="http://schemas.openxmlformats.org/spreadsheetml/2006/main" count="265" uniqueCount="47">
  <si>
    <t>Temperature</t>
  </si>
  <si>
    <r>
      <t>1/T(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</rPr>
      <t>K)</t>
    </r>
  </si>
  <si>
    <t>k</t>
  </si>
  <si>
    <t>Ln k</t>
  </si>
  <si>
    <t>Time points (days)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</si>
  <si>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</si>
  <si>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0, 0.125, 0.25, 1, 1.125, 1.25, 2,2.125, 2.25, 3</t>
  </si>
  <si>
    <t>0, 0.125, 0.25, 1, 1.125, 1.25</t>
  </si>
  <si>
    <t>0, 0.125, 0.25</t>
  </si>
  <si>
    <t>0, 0.125, 0.25, 0.63, 0.75, 0.88</t>
  </si>
  <si>
    <t>0, 0.125, 0.25, 0.375</t>
  </si>
  <si>
    <t xml:space="preserve"> </t>
  </si>
  <si>
    <t>Allyl methyl sulphide</t>
  </si>
  <si>
    <t>Ion extraction</t>
  </si>
  <si>
    <t>Estimated time for a 10% loss</t>
  </si>
  <si>
    <t>Results in hours</t>
  </si>
  <si>
    <t>Deconvolution</t>
  </si>
  <si>
    <t>Equation</t>
  </si>
  <si>
    <t>Arrhenius equation Intercept</t>
  </si>
  <si>
    <t>Arrhenius equation Slope</t>
  </si>
  <si>
    <t>Temperature (°K)</t>
  </si>
  <si>
    <t>Temperature (°C)</t>
  </si>
  <si>
    <t>t=(1/k)Ln(No/N) (days)</t>
  </si>
  <si>
    <t>Arrhenius equation Allyl methyl sulphide</t>
  </si>
  <si>
    <t>0, 0.125, 0.25, 0.625, 0.75, 0.875</t>
  </si>
  <si>
    <t>0, 0.125, 0.25, 0.375, 0.625</t>
  </si>
  <si>
    <t>0, 0.125, 0.25, 0.625, 0.75, 0.875, 1.625</t>
  </si>
  <si>
    <t>0, 0.125, 0.25, 0.375, 0.625, 0.875, 1</t>
  </si>
  <si>
    <t>Arrhenius equation 1-Methylthio-propane</t>
  </si>
  <si>
    <t>1-Methylthio-propane</t>
  </si>
  <si>
    <r>
      <t>Arrhenius equation (</t>
    </r>
    <r>
      <rPr>
        <i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>)-1-Methylthio-1-propene</t>
    </r>
  </si>
  <si>
    <r>
      <t>(</t>
    </r>
    <r>
      <rPr>
        <i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>)-1-Methylthio-1-propene</t>
    </r>
  </si>
  <si>
    <r>
      <t>Arrhenius equation (</t>
    </r>
    <r>
      <rPr>
        <i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>)-1-Methylthio-1-propene</t>
    </r>
  </si>
  <si>
    <r>
      <t>(</t>
    </r>
    <r>
      <rPr>
        <i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>)-1-Methylthio-1-propene</t>
    </r>
  </si>
  <si>
    <t>Stability trial 3</t>
  </si>
  <si>
    <t>0, 0.25, 1, 1.25, 2, 2.25, 3.04, 3.29, 6, 27.13, 28, 34</t>
  </si>
  <si>
    <t>0, 0.25, 1, 1.25, 2, 2.25, 3.04, 3.29, 6, 27.13, 28</t>
  </si>
  <si>
    <t>Slope (- k)</t>
  </si>
  <si>
    <t>Ln k =24.829 - 7659.7 (1/T)</t>
  </si>
  <si>
    <t>Ln k =26.855 - 8196.3 (1/T)</t>
  </si>
  <si>
    <t>Ln k =24.1 - 7422.8 (1/T)</t>
  </si>
  <si>
    <t>Ln k =23.367 - 7177.3 (1/T)</t>
  </si>
  <si>
    <t>Slope (-k)</t>
  </si>
  <si>
    <t>Ln k =20.797 - 6687.3 (1/T)</t>
  </si>
  <si>
    <t>Ln k =20.979 - 6698.5 (1/T)</t>
  </si>
  <si>
    <t>Ln k =20.897 - 6626.7 (1/T)</t>
  </si>
  <si>
    <t>Ln k =20.591 - 6480 (1/T)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</si>
</sst>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Allyl</a:t>
            </a:r>
            <a:r>
              <a:rPr lang="en-US" baseline="0"/>
              <a:t> methyl sulphide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2712824094688"/>
          <c:y val="0.23980228335495921"/>
          <c:w val="0.7691594101132313"/>
          <c:h val="0.66106609222821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'Arrhenius equation AMS'!$E$3</c:f>
              <c:strCache>
                <c:ptCount val="1"/>
                <c:pt idx="0">
                  <c:v>Ion extraction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3397342379739509"/>
                  <c:y val="-0.67059376804462378"/>
                </c:manualLayout>
              </c:layout>
              <c:numFmt formatCode="General" sourceLinked="0"/>
              <c:spPr>
                <a:ln>
                  <a:solidFill>
                    <a:schemeClr val="accent1"/>
                  </a:solidFill>
                </a:ln>
              </c:spPr>
            </c:trendlineLbl>
          </c:trendline>
          <c:xVal>
            <c:numRef>
              <c:f>'Arrhenius equation AMS'!$B$5:$B$9</c:f>
              <c:numCache>
                <c:formatCode>0.0000</c:formatCode>
                <c:ptCount val="5"/>
                <c:pt idx="0">
                  <c:v>3.5787138102565943E-3</c:v>
                </c:pt>
                <c:pt idx="1">
                  <c:v>3.3021827427929863E-3</c:v>
                </c:pt>
                <c:pt idx="2">
                  <c:v>3.1900979360066357E-3</c:v>
                </c:pt>
                <c:pt idx="3">
                  <c:v>3.0820440115884857E-3</c:v>
                </c:pt>
                <c:pt idx="4">
                  <c:v>2.9972425368660835E-3</c:v>
                </c:pt>
              </c:numCache>
            </c:numRef>
          </c:xVal>
          <c:yVal>
            <c:numRef>
              <c:f>'Arrhenius equation AMS'!$E$5:$E$9</c:f>
              <c:numCache>
                <c:formatCode>0.0000</c:formatCode>
                <c:ptCount val="5"/>
                <c:pt idx="0">
                  <c:v>-2.6765515340428392</c:v>
                </c:pt>
                <c:pt idx="1">
                  <c:v>-0.36874752517300163</c:v>
                </c:pt>
                <c:pt idx="2">
                  <c:v>0.42859552549701868</c:v>
                </c:pt>
                <c:pt idx="3">
                  <c:v>1.4412322558755568</c:v>
                </c:pt>
                <c:pt idx="4">
                  <c:v>1.6147438112242818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'Arrhenius equation AMS'!$E$12</c:f>
              <c:strCache>
                <c:ptCount val="1"/>
                <c:pt idx="0">
                  <c:v>Deconvolution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5.372004980460655E-3"/>
                  <c:y val="-0.65686397412815933"/>
                </c:manualLayout>
              </c:layout>
              <c:numFmt formatCode="General" sourceLinked="0"/>
              <c:spPr>
                <a:ln>
                  <a:solidFill>
                    <a:schemeClr val="accent2"/>
                  </a:solidFill>
                </a:ln>
              </c:spPr>
            </c:trendlineLbl>
          </c:trendline>
          <c:xVal>
            <c:numRef>
              <c:f>'Arrhenius equation AMS'!$B$14:$B$18</c:f>
              <c:numCache>
                <c:formatCode>0.0000</c:formatCode>
                <c:ptCount val="5"/>
                <c:pt idx="0">
                  <c:v>3.5787138102565943E-3</c:v>
                </c:pt>
                <c:pt idx="1">
                  <c:v>3.3021827427929863E-3</c:v>
                </c:pt>
                <c:pt idx="2">
                  <c:v>3.1900979360066357E-3</c:v>
                </c:pt>
                <c:pt idx="3">
                  <c:v>3.0820440115884857E-3</c:v>
                </c:pt>
                <c:pt idx="4">
                  <c:v>2.9972425368660835E-3</c:v>
                </c:pt>
              </c:numCache>
            </c:numRef>
          </c:xVal>
          <c:yVal>
            <c:numRef>
              <c:f>'Arrhenius equation AMS'!$E$14:$E$18</c:f>
              <c:numCache>
                <c:formatCode>0.0000</c:formatCode>
                <c:ptCount val="5"/>
                <c:pt idx="0">
                  <c:v>-2.4453013951956408</c:v>
                </c:pt>
                <c:pt idx="1">
                  <c:v>-0.12647066405394902</c:v>
                </c:pt>
                <c:pt idx="2">
                  <c:v>0.30785227924116398</c:v>
                </c:pt>
                <c:pt idx="3">
                  <c:v>1.9757185733980305</c:v>
                </c:pt>
                <c:pt idx="4">
                  <c:v>2.1883632089037492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83024"/>
        <c:axId val="434982240"/>
      </c:scatterChart>
      <c:valAx>
        <c:axId val="43498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 (°K)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34982240"/>
        <c:crossesAt val="-3"/>
        <c:crossBetween val="midCat"/>
      </c:valAx>
      <c:valAx>
        <c:axId val="434982240"/>
        <c:scaling>
          <c:orientation val="minMax"/>
          <c:max val="3.5"/>
          <c:min val="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 k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34983024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9.0274644969625173E-2"/>
          <c:y val="8.4835343294506482E-2"/>
          <c:w val="0.75770575880246083"/>
          <c:h val="6.615938235180876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1-Methylthio-propane</a:t>
            </a:r>
          </a:p>
        </c:rich>
      </c:tx>
      <c:layout>
        <c:manualLayout>
          <c:xMode val="edge"/>
          <c:yMode val="edge"/>
          <c:x val="0.31159829159286118"/>
          <c:y val="1.63265306122448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42712824094688"/>
          <c:y val="0.23980228335495921"/>
          <c:w val="0.76915941011323175"/>
          <c:h val="0.66106609222821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'Arrhenius equation MTP'!$E$3</c:f>
              <c:strCache>
                <c:ptCount val="1"/>
                <c:pt idx="0">
                  <c:v>Ion extraction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5236889494246953"/>
                  <c:y val="-0.64742135493932829"/>
                </c:manualLayout>
              </c:layout>
              <c:numFmt formatCode="General" sourceLinked="0"/>
              <c:spPr>
                <a:ln>
                  <a:solidFill>
                    <a:schemeClr val="accent1"/>
                  </a:solidFill>
                </a:ln>
              </c:spPr>
            </c:trendlineLbl>
          </c:trendline>
          <c:xVal>
            <c:numRef>
              <c:f>'Arrhenius equation MTP'!$B$5:$B$9</c:f>
              <c:numCache>
                <c:formatCode>0.0000</c:formatCode>
                <c:ptCount val="5"/>
                <c:pt idx="0">
                  <c:v>3.5787138102565943E-3</c:v>
                </c:pt>
                <c:pt idx="1">
                  <c:v>3.3021827427929863E-3</c:v>
                </c:pt>
                <c:pt idx="2">
                  <c:v>3.1900979360066357E-3</c:v>
                </c:pt>
                <c:pt idx="3">
                  <c:v>3.0820440115884857E-3</c:v>
                </c:pt>
                <c:pt idx="4">
                  <c:v>2.9972425368660835E-3</c:v>
                </c:pt>
              </c:numCache>
            </c:numRef>
          </c:xVal>
          <c:yVal>
            <c:numRef>
              <c:f>'Arrhenius equation MTP'!$E$5:$E$9</c:f>
              <c:numCache>
                <c:formatCode>0.0000</c:formatCode>
                <c:ptCount val="5"/>
                <c:pt idx="0">
                  <c:v>-2.5433835795469761</c:v>
                </c:pt>
                <c:pt idx="1">
                  <c:v>-0.27483166047296109</c:v>
                </c:pt>
                <c:pt idx="2">
                  <c:v>0.40599829926982312</c:v>
                </c:pt>
                <c:pt idx="3">
                  <c:v>1.3044062016472064</c:v>
                </c:pt>
                <c:pt idx="4">
                  <c:v>1.7261181179746177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'Arrhenius equation MTP'!$E$12</c:f>
              <c:strCache>
                <c:ptCount val="1"/>
                <c:pt idx="0">
                  <c:v>Deconvolution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1.0526003569127791E-2"/>
                  <c:y val="-0.63313679992899441"/>
                </c:manualLayout>
              </c:layout>
              <c:numFmt formatCode="General" sourceLinked="0"/>
              <c:spPr>
                <a:ln>
                  <a:solidFill>
                    <a:schemeClr val="accent2"/>
                  </a:solidFill>
                </a:ln>
              </c:spPr>
            </c:trendlineLbl>
          </c:trendline>
          <c:xVal>
            <c:numRef>
              <c:f>'Arrhenius equation MTP'!$B$14:$B$18</c:f>
              <c:numCache>
                <c:formatCode>0.0000</c:formatCode>
                <c:ptCount val="5"/>
                <c:pt idx="0">
                  <c:v>3.5787138102565943E-3</c:v>
                </c:pt>
                <c:pt idx="1">
                  <c:v>3.3021827427929863E-3</c:v>
                </c:pt>
                <c:pt idx="2">
                  <c:v>3.1900979360066357E-3</c:v>
                </c:pt>
                <c:pt idx="3">
                  <c:v>3.0820440115884857E-3</c:v>
                </c:pt>
                <c:pt idx="4">
                  <c:v>2.9972425368660835E-3</c:v>
                </c:pt>
              </c:numCache>
            </c:numRef>
          </c:xVal>
          <c:yVal>
            <c:numRef>
              <c:f>'Arrhenius equation MTP'!$E$14:$E$18</c:f>
              <c:numCache>
                <c:formatCode>0.0000</c:formatCode>
                <c:ptCount val="5"/>
                <c:pt idx="0">
                  <c:v>-2.3528263094307924</c:v>
                </c:pt>
                <c:pt idx="1">
                  <c:v>-0.25553761912521378</c:v>
                </c:pt>
                <c:pt idx="2">
                  <c:v>0.36311416756763409</c:v>
                </c:pt>
                <c:pt idx="3">
                  <c:v>1.4420601390257479</c:v>
                </c:pt>
                <c:pt idx="4">
                  <c:v>1.7216767183239536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84200"/>
        <c:axId val="434981848"/>
      </c:scatterChart>
      <c:valAx>
        <c:axId val="43498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 (°K)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34981848"/>
        <c:crossesAt val="-3"/>
        <c:crossBetween val="midCat"/>
      </c:valAx>
      <c:valAx>
        <c:axId val="434981848"/>
        <c:scaling>
          <c:orientation val="minMax"/>
          <c:min val="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 k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34984200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8152817104758451E-2"/>
          <c:y val="9.0645240773474758E-2"/>
          <c:w val="0.75770575880246083"/>
          <c:h val="6.615938235180876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(</a:t>
            </a:r>
            <a:r>
              <a:rPr lang="en-US" i="1" baseline="0"/>
              <a:t>E</a:t>
            </a:r>
            <a:r>
              <a:rPr lang="en-US" baseline="0"/>
              <a:t>)-Methylthio-1-propene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2712824094688"/>
          <c:y val="0.23980228335495921"/>
          <c:w val="0.76915941011323208"/>
          <c:h val="0.6610660922282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'Arrhenius equation MTP (E)'!$E$3</c:f>
              <c:strCache>
                <c:ptCount val="1"/>
                <c:pt idx="0">
                  <c:v>Ion extraction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401100538108412"/>
                  <c:y val="-0.63006255059239091"/>
                </c:manualLayout>
              </c:layout>
              <c:numFmt formatCode="General" sourceLinked="0"/>
              <c:spPr>
                <a:ln>
                  <a:solidFill>
                    <a:schemeClr val="accent1"/>
                  </a:solidFill>
                </a:ln>
              </c:spPr>
            </c:trendlineLbl>
          </c:trendline>
          <c:xVal>
            <c:numRef>
              <c:f>'Arrhenius equation MTP (E)'!$B$5:$B$9</c:f>
              <c:numCache>
                <c:formatCode>0.0000</c:formatCode>
                <c:ptCount val="5"/>
                <c:pt idx="0">
                  <c:v>3.5787138102565943E-3</c:v>
                </c:pt>
                <c:pt idx="1">
                  <c:v>3.3021827427929863E-3</c:v>
                </c:pt>
                <c:pt idx="2">
                  <c:v>3.1900979360066357E-3</c:v>
                </c:pt>
                <c:pt idx="3">
                  <c:v>3.0820440115884857E-3</c:v>
                </c:pt>
                <c:pt idx="4">
                  <c:v>2.9972425368660835E-3</c:v>
                </c:pt>
              </c:numCache>
            </c:numRef>
          </c:xVal>
          <c:yVal>
            <c:numRef>
              <c:f>'Arrhenius equation MTP (E)'!$E$5:$E$9</c:f>
              <c:numCache>
                <c:formatCode>0.0000</c:formatCode>
                <c:ptCount val="5"/>
                <c:pt idx="0">
                  <c:v>-3.2701691192557512</c:v>
                </c:pt>
                <c:pt idx="1">
                  <c:v>-1.0141792326932804</c:v>
                </c:pt>
                <c:pt idx="2">
                  <c:v>-0.57128359280310481</c:v>
                </c:pt>
                <c:pt idx="3">
                  <c:v>0.2171254789886467</c:v>
                </c:pt>
                <c:pt idx="4">
                  <c:v>0.62165117885487542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'Arrhenius equation MTP (E)'!$E$12</c:f>
              <c:strCache>
                <c:ptCount val="1"/>
                <c:pt idx="0">
                  <c:v>Deconvolution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1.0637724338511741E-2"/>
                  <c:y val="-0.6166880074570118"/>
                </c:manualLayout>
              </c:layout>
              <c:numFmt formatCode="General" sourceLinked="0"/>
              <c:spPr>
                <a:ln>
                  <a:solidFill>
                    <a:schemeClr val="accent2"/>
                  </a:solidFill>
                </a:ln>
              </c:spPr>
            </c:trendlineLbl>
          </c:trendline>
          <c:xVal>
            <c:numRef>
              <c:f>'Arrhenius equation MTP (E)'!$B$14:$B$18</c:f>
              <c:numCache>
                <c:formatCode>0.0000</c:formatCode>
                <c:ptCount val="5"/>
                <c:pt idx="0">
                  <c:v>3.5787138102565943E-3</c:v>
                </c:pt>
                <c:pt idx="1">
                  <c:v>3.3021827427929863E-3</c:v>
                </c:pt>
                <c:pt idx="2">
                  <c:v>3.1900979360066357E-3</c:v>
                </c:pt>
                <c:pt idx="3">
                  <c:v>3.0820440115884857E-3</c:v>
                </c:pt>
                <c:pt idx="4">
                  <c:v>2.9972425368660835E-3</c:v>
                </c:pt>
              </c:numCache>
            </c:numRef>
          </c:xVal>
          <c:yVal>
            <c:numRef>
              <c:f>'Arrhenius equation MTP (E)'!$E$14:$E$18</c:f>
              <c:numCache>
                <c:formatCode>0.0000</c:formatCode>
                <c:ptCount val="5"/>
                <c:pt idx="0">
                  <c:v>-3.1419147837320724</c:v>
                </c:pt>
                <c:pt idx="1">
                  <c:v>-0.83771063175129801</c:v>
                </c:pt>
                <c:pt idx="2">
                  <c:v>-0.4097743796962629</c:v>
                </c:pt>
                <c:pt idx="3">
                  <c:v>0.30660195730429179</c:v>
                </c:pt>
                <c:pt idx="4">
                  <c:v>0.79367101832624443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81456"/>
        <c:axId val="434984984"/>
      </c:scatterChart>
      <c:valAx>
        <c:axId val="4349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 (°K)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34984984"/>
        <c:crossesAt val="-4"/>
        <c:crossBetween val="midCat"/>
      </c:valAx>
      <c:valAx>
        <c:axId val="434984984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 k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3498145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5963367173126434E-2"/>
          <c:y val="9.0645135298089444E-2"/>
          <c:w val="0.75770575880246083"/>
          <c:h val="6.615938235180876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(</a:t>
            </a:r>
            <a:r>
              <a:rPr lang="en-US" i="1" baseline="0"/>
              <a:t>Z</a:t>
            </a:r>
            <a:r>
              <a:rPr lang="en-US" baseline="0"/>
              <a:t>)-1-Methylthio-1-propene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2712824094688"/>
          <c:y val="0.23980228335495921"/>
          <c:w val="0.76915941011323252"/>
          <c:h val="0.66106609222821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'Arrhenius equation MTP (Z)'!$E$3</c:f>
              <c:strCache>
                <c:ptCount val="1"/>
                <c:pt idx="0">
                  <c:v>Ion extraction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4765590448467193"/>
                  <c:y val="-0.67013953488372091"/>
                </c:manualLayout>
              </c:layout>
              <c:numFmt formatCode="General" sourceLinked="0"/>
              <c:spPr>
                <a:ln>
                  <a:solidFill>
                    <a:schemeClr val="accent1"/>
                  </a:solidFill>
                </a:ln>
              </c:spPr>
            </c:trendlineLbl>
          </c:trendline>
          <c:xVal>
            <c:numRef>
              <c:f>'Arrhenius equation MTP (Z)'!$B$5:$B$9</c:f>
              <c:numCache>
                <c:formatCode>0.0000</c:formatCode>
                <c:ptCount val="5"/>
                <c:pt idx="0">
                  <c:v>3.5787138102565943E-3</c:v>
                </c:pt>
                <c:pt idx="1">
                  <c:v>3.3021827427929863E-3</c:v>
                </c:pt>
                <c:pt idx="2">
                  <c:v>3.1900979360066357E-3</c:v>
                </c:pt>
                <c:pt idx="3">
                  <c:v>3.0820440115884857E-3</c:v>
                </c:pt>
                <c:pt idx="4">
                  <c:v>2.9972425368660835E-3</c:v>
                </c:pt>
              </c:numCache>
            </c:numRef>
          </c:xVal>
          <c:yVal>
            <c:numRef>
              <c:f>'Arrhenius equation MTP (Z)'!$E$5:$E$9</c:f>
              <c:numCache>
                <c:formatCode>0.0000</c:formatCode>
                <c:ptCount val="5"/>
                <c:pt idx="0">
                  <c:v>-2.9838037026887174</c:v>
                </c:pt>
                <c:pt idx="1">
                  <c:v>-0.67668345452928025</c:v>
                </c:pt>
                <c:pt idx="2">
                  <c:v>-0.23521613254847901</c:v>
                </c:pt>
                <c:pt idx="3">
                  <c:v>0.48335164676523557</c:v>
                </c:pt>
                <c:pt idx="4">
                  <c:v>0.87492692393284732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'Arrhenius equation MTP (Z)'!$E$12</c:f>
              <c:strCache>
                <c:ptCount val="1"/>
                <c:pt idx="0">
                  <c:v>Deconvolution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1.7725646037712393E-2"/>
                  <c:y val="-0.67153463956540316"/>
                </c:manualLayout>
              </c:layout>
              <c:numFmt formatCode="General" sourceLinked="0"/>
              <c:spPr>
                <a:ln>
                  <a:solidFill>
                    <a:schemeClr val="accent2"/>
                  </a:solidFill>
                </a:ln>
              </c:spPr>
            </c:trendlineLbl>
          </c:trendline>
          <c:xVal>
            <c:numRef>
              <c:f>'Arrhenius equation MTP (Z)'!$B$14:$B$18</c:f>
              <c:numCache>
                <c:formatCode>0.0000</c:formatCode>
                <c:ptCount val="5"/>
                <c:pt idx="0">
                  <c:v>3.5787138102565943E-3</c:v>
                </c:pt>
                <c:pt idx="1">
                  <c:v>3.3021827427929863E-3</c:v>
                </c:pt>
                <c:pt idx="2">
                  <c:v>3.1900979360066357E-3</c:v>
                </c:pt>
                <c:pt idx="3">
                  <c:v>3.0820440115884857E-3</c:v>
                </c:pt>
                <c:pt idx="4">
                  <c:v>2.9972425368660835E-3</c:v>
                </c:pt>
              </c:numCache>
            </c:numRef>
          </c:xVal>
          <c:yVal>
            <c:numRef>
              <c:f>'Arrhenius equation MTP (Z)'!$E$14:$E$18</c:f>
              <c:numCache>
                <c:formatCode>0.0000</c:formatCode>
                <c:ptCount val="5"/>
                <c:pt idx="0">
                  <c:v>-2.7598699498320065</c:v>
                </c:pt>
                <c:pt idx="1">
                  <c:v>-0.50104032303119372</c:v>
                </c:pt>
                <c:pt idx="2">
                  <c:v>-9.1457610488834912E-2</c:v>
                </c:pt>
                <c:pt idx="3">
                  <c:v>0.64882949990882</c:v>
                </c:pt>
                <c:pt idx="4">
                  <c:v>1.0059486038046905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89296"/>
        <c:axId val="434990864"/>
      </c:scatterChart>
      <c:valAx>
        <c:axId val="43498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 (°K)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34990864"/>
        <c:crossesAt val="-3"/>
        <c:crossBetween val="midCat"/>
      </c:valAx>
      <c:valAx>
        <c:axId val="434990864"/>
        <c:scaling>
          <c:orientation val="minMax"/>
          <c:max val="3"/>
          <c:min val="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 k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3498929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8.7262763065481003E-2"/>
          <c:y val="7.3329015691220412E-2"/>
          <c:w val="0.75770575880246083"/>
          <c:h val="6.615938235180876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2000251</xdr:colOff>
      <xdr:row>22</xdr:row>
      <xdr:rowOff>133350</xdr:rowOff>
    </xdr:from>
    <xdr:to>
      <xdr:col>10</xdr:col>
      <xdr:colOff>1076325</xdr:colOff>
      <xdr:row>46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2247901</xdr:colOff>
      <xdr:row>23</xdr:row>
      <xdr:rowOff>180975</xdr:rowOff>
    </xdr:from>
    <xdr:to>
      <xdr:col>11</xdr:col>
      <xdr:colOff>495300</xdr:colOff>
      <xdr:row>46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2247900</xdr:colOff>
      <xdr:row>22</xdr:row>
      <xdr:rowOff>114300</xdr:rowOff>
    </xdr:from>
    <xdr:to>
      <xdr:col>11</xdr:col>
      <xdr:colOff>514350</xdr:colOff>
      <xdr:row>45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2505074</xdr:colOff>
      <xdr:row>24</xdr:row>
      <xdr:rowOff>9525</xdr:rowOff>
    </xdr:from>
    <xdr:to>
      <xdr:col>12</xdr:col>
      <xdr:colOff>542925</xdr:colOff>
      <xdr:row>45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15" workbookViewId="0">
      <selection activeCell="F51" sqref="F51"/>
    </sheetView>
  </sheetViews>
  <sheetFormatPr defaultRowHeight="12.75" x14ac:dyDescent="0.2"/>
  <cols>
    <col min="1" max="2" width="18.140625" customWidth="1"/>
    <col min="3" max="3" width="16.42578125" customWidth="1"/>
    <col min="4" max="4" width="12.7109375" customWidth="1"/>
    <col min="5" max="5" width="20.42578125" customWidth="1"/>
    <col min="6" max="6" width="42.28515625" customWidth="1"/>
    <col min="7" max="7" width="10.5703125" customWidth="1"/>
    <col min="10" max="10" width="14" customWidth="1"/>
    <col min="11" max="11" width="16.85546875" customWidth="1"/>
  </cols>
  <sheetData>
    <row r="1" spans="1:7" x14ac:dyDescent="0.2">
      <c r="A1" t="s">
        <v>23</v>
      </c>
    </row>
    <row r="2" spans="1:7" x14ac:dyDescent="0.2">
      <c r="A2" s="1"/>
      <c r="B2" s="1"/>
      <c r="C2" s="1"/>
    </row>
    <row r="3" spans="1:7" x14ac:dyDescent="0.2">
      <c r="A3" s="20" t="s">
        <v>34</v>
      </c>
      <c r="B3" s="20"/>
      <c r="C3" s="20" t="s">
        <v>11</v>
      </c>
      <c r="D3" s="20" t="s">
        <v>11</v>
      </c>
      <c r="E3" s="20" t="s">
        <v>13</v>
      </c>
      <c r="F3" s="20"/>
      <c r="G3" s="20"/>
    </row>
    <row r="4" spans="1:7" ht="17.25" x14ac:dyDescent="0.25">
      <c r="A4" s="15" t="s">
        <v>0</v>
      </c>
      <c r="B4" s="15" t="s">
        <v>1</v>
      </c>
      <c r="C4" s="15" t="s">
        <v>37</v>
      </c>
      <c r="D4" s="15" t="s">
        <v>2</v>
      </c>
      <c r="E4" s="15" t="s">
        <v>3</v>
      </c>
      <c r="F4" s="15" t="s">
        <v>4</v>
      </c>
      <c r="G4" s="15" t="s">
        <v>5</v>
      </c>
    </row>
    <row r="5" spans="1:7" x14ac:dyDescent="0.2">
      <c r="A5" s="17">
        <v>6.28</v>
      </c>
      <c r="B5" s="18">
        <f>1/(A5+273.15)</f>
        <v>3.5787138102565943E-3</v>
      </c>
      <c r="C5" s="17">
        <v>-6.88E-2</v>
      </c>
      <c r="D5" s="30">
        <f>C5*-1</f>
        <v>6.88E-2</v>
      </c>
      <c r="E5" s="18">
        <f>LN(D5)</f>
        <v>-2.6765515340428392</v>
      </c>
      <c r="F5" s="17" t="s">
        <v>36</v>
      </c>
      <c r="G5" s="27">
        <v>0.88529999999999998</v>
      </c>
    </row>
    <row r="6" spans="1:7" x14ac:dyDescent="0.2">
      <c r="A6" s="17">
        <v>29.68</v>
      </c>
      <c r="B6" s="18">
        <f>1/(A6+273.15)</f>
        <v>3.3021827427929863E-3</v>
      </c>
      <c r="C6" s="17">
        <v>-0.69159999999999999</v>
      </c>
      <c r="D6" s="18">
        <f t="shared" ref="D6:D9" si="0">C6*-1</f>
        <v>0.69159999999999999</v>
      </c>
      <c r="E6" s="18">
        <f>LN(D6)</f>
        <v>-0.36874752517300163</v>
      </c>
      <c r="F6" s="17" t="s">
        <v>6</v>
      </c>
      <c r="G6" s="27">
        <v>0.95750000000000002</v>
      </c>
    </row>
    <row r="7" spans="1:7" x14ac:dyDescent="0.2">
      <c r="A7" s="17">
        <v>40.32</v>
      </c>
      <c r="B7" s="18">
        <f t="shared" ref="B7:B9" si="1">1/(A7+273.15)</f>
        <v>3.1900979360066357E-3</v>
      </c>
      <c r="C7" s="17">
        <v>-1.5350999999999999</v>
      </c>
      <c r="D7" s="18">
        <f t="shared" si="0"/>
        <v>1.5350999999999999</v>
      </c>
      <c r="E7" s="18">
        <f t="shared" ref="E7:E9" si="2">LN(D7)</f>
        <v>0.42859552549701868</v>
      </c>
      <c r="F7" s="17" t="s">
        <v>7</v>
      </c>
      <c r="G7" s="27">
        <v>0.9879</v>
      </c>
    </row>
    <row r="8" spans="1:7" x14ac:dyDescent="0.2">
      <c r="A8" s="17">
        <v>51.31</v>
      </c>
      <c r="B8" s="18">
        <f t="shared" si="1"/>
        <v>3.0820440115884857E-3</v>
      </c>
      <c r="C8" s="17">
        <v>-4.2259000000000002</v>
      </c>
      <c r="D8" s="18">
        <f t="shared" si="0"/>
        <v>4.2259000000000002</v>
      </c>
      <c r="E8" s="18">
        <f t="shared" si="2"/>
        <v>1.4412322558755568</v>
      </c>
      <c r="F8" s="17" t="s">
        <v>8</v>
      </c>
      <c r="G8" s="27">
        <v>0.98470000000000002</v>
      </c>
    </row>
    <row r="9" spans="1:7" x14ac:dyDescent="0.2">
      <c r="A9" s="15">
        <v>60.49</v>
      </c>
      <c r="B9" s="19">
        <f t="shared" si="1"/>
        <v>2.9972425368660835E-3</v>
      </c>
      <c r="C9" s="15">
        <v>-5.0266000000000002</v>
      </c>
      <c r="D9" s="19">
        <f t="shared" si="0"/>
        <v>5.0266000000000002</v>
      </c>
      <c r="E9" s="19">
        <f t="shared" si="2"/>
        <v>1.6147438112242818</v>
      </c>
      <c r="F9" s="15" t="s">
        <v>8</v>
      </c>
      <c r="G9" s="28">
        <v>0.99739999999999995</v>
      </c>
    </row>
    <row r="10" spans="1:7" x14ac:dyDescent="0.2">
      <c r="A10" s="1"/>
      <c r="B10" s="1"/>
      <c r="C10" s="8"/>
    </row>
    <row r="11" spans="1:7" x14ac:dyDescent="0.2">
      <c r="A11" s="1"/>
      <c r="B11" s="1"/>
      <c r="C11" s="3"/>
      <c r="D11" s="1"/>
      <c r="E11" s="1"/>
      <c r="F11" s="1"/>
      <c r="G11" s="1"/>
    </row>
    <row r="12" spans="1:7" x14ac:dyDescent="0.2">
      <c r="A12" s="20" t="s">
        <v>34</v>
      </c>
      <c r="B12" s="20"/>
      <c r="C12" s="20" t="s">
        <v>11</v>
      </c>
      <c r="D12" s="20" t="s">
        <v>11</v>
      </c>
      <c r="E12" s="20" t="s">
        <v>16</v>
      </c>
      <c r="F12" s="20"/>
      <c r="G12" s="20"/>
    </row>
    <row r="13" spans="1:7" ht="17.25" x14ac:dyDescent="0.25">
      <c r="A13" s="15" t="s">
        <v>0</v>
      </c>
      <c r="B13" s="15" t="s">
        <v>1</v>
      </c>
      <c r="C13" s="15" t="s">
        <v>37</v>
      </c>
      <c r="D13" s="15" t="s">
        <v>2</v>
      </c>
      <c r="E13" s="15" t="s">
        <v>3</v>
      </c>
      <c r="F13" s="15" t="s">
        <v>4</v>
      </c>
      <c r="G13" s="15" t="s">
        <v>5</v>
      </c>
    </row>
    <row r="14" spans="1:7" x14ac:dyDescent="0.2">
      <c r="A14" s="17">
        <v>6.28</v>
      </c>
      <c r="B14" s="18">
        <f>1/(A14+273.15)</f>
        <v>3.5787138102565943E-3</v>
      </c>
      <c r="C14" s="17">
        <v>-8.6699999999999999E-2</v>
      </c>
      <c r="D14" s="30">
        <f>C14*-1</f>
        <v>8.6699999999999999E-2</v>
      </c>
      <c r="E14" s="18">
        <f>LN(D14)</f>
        <v>-2.4453013951956408</v>
      </c>
      <c r="F14" s="17" t="s">
        <v>36</v>
      </c>
      <c r="G14" s="27">
        <v>0.90349999999999997</v>
      </c>
    </row>
    <row r="15" spans="1:7" x14ac:dyDescent="0.2">
      <c r="A15" s="17">
        <v>29.68</v>
      </c>
      <c r="B15" s="18">
        <f>1/(A15+273.15)</f>
        <v>3.3021827427929863E-3</v>
      </c>
      <c r="C15" s="17">
        <v>-0.88119999999999998</v>
      </c>
      <c r="D15" s="18">
        <f t="shared" ref="D15:D18" si="3">C15*-1</f>
        <v>0.88119999999999998</v>
      </c>
      <c r="E15" s="18">
        <f>LN(D15)</f>
        <v>-0.12647066405394902</v>
      </c>
      <c r="F15" s="17" t="s">
        <v>6</v>
      </c>
      <c r="G15" s="27">
        <v>0.86280000000000001</v>
      </c>
    </row>
    <row r="16" spans="1:7" x14ac:dyDescent="0.2">
      <c r="A16" s="17">
        <v>40.32</v>
      </c>
      <c r="B16" s="18">
        <f t="shared" ref="B16:B18" si="4">1/(A16+273.15)</f>
        <v>3.1900979360066357E-3</v>
      </c>
      <c r="C16" s="17">
        <v>-1.3605</v>
      </c>
      <c r="D16" s="18">
        <f t="shared" si="3"/>
        <v>1.3605</v>
      </c>
      <c r="E16" s="18">
        <f t="shared" ref="E16:E18" si="5">LN(D16)</f>
        <v>0.30785227924116398</v>
      </c>
      <c r="F16" s="17" t="s">
        <v>7</v>
      </c>
      <c r="G16" s="27">
        <v>0.98399999999999999</v>
      </c>
    </row>
    <row r="17" spans="1:7" x14ac:dyDescent="0.2">
      <c r="A17" s="17">
        <v>51.31</v>
      </c>
      <c r="B17" s="18">
        <f t="shared" si="4"/>
        <v>3.0820440115884857E-3</v>
      </c>
      <c r="C17" s="17">
        <v>-7.2118000000000002</v>
      </c>
      <c r="D17" s="18">
        <f t="shared" si="3"/>
        <v>7.2118000000000002</v>
      </c>
      <c r="E17" s="18">
        <f t="shared" si="5"/>
        <v>1.9757185733980305</v>
      </c>
      <c r="F17" s="17" t="s">
        <v>9</v>
      </c>
      <c r="G17" s="27">
        <v>0.999</v>
      </c>
    </row>
    <row r="18" spans="1:7" x14ac:dyDescent="0.2">
      <c r="A18" s="15">
        <v>60.49</v>
      </c>
      <c r="B18" s="19">
        <f t="shared" si="4"/>
        <v>2.9972425368660835E-3</v>
      </c>
      <c r="C18" s="15">
        <v>-8.9206000000000003</v>
      </c>
      <c r="D18" s="19">
        <f t="shared" si="3"/>
        <v>8.9206000000000003</v>
      </c>
      <c r="E18" s="19">
        <f t="shared" si="5"/>
        <v>2.1883632089037492</v>
      </c>
      <c r="F18" s="15" t="s">
        <v>10</v>
      </c>
      <c r="G18" s="28">
        <v>0.98299999999999998</v>
      </c>
    </row>
    <row r="20" spans="1:7" x14ac:dyDescent="0.2">
      <c r="A20" s="9" t="s">
        <v>34</v>
      </c>
      <c r="B20" s="9" t="s">
        <v>12</v>
      </c>
      <c r="C20" s="1"/>
      <c r="D20" s="1" t="s">
        <v>11</v>
      </c>
    </row>
    <row r="21" spans="1:7" x14ac:dyDescent="0.2">
      <c r="A21" t="s">
        <v>13</v>
      </c>
      <c r="B21" t="s">
        <v>11</v>
      </c>
    </row>
    <row r="22" spans="1:7" x14ac:dyDescent="0.2">
      <c r="A22" t="s">
        <v>17</v>
      </c>
      <c r="B22" s="9" t="s">
        <v>38</v>
      </c>
    </row>
    <row r="23" spans="1:7" x14ac:dyDescent="0.2">
      <c r="A23" t="s">
        <v>11</v>
      </c>
    </row>
    <row r="24" spans="1:7" ht="25.5" x14ac:dyDescent="0.2">
      <c r="A24" s="14" t="s">
        <v>19</v>
      </c>
      <c r="B24" s="14" t="s">
        <v>18</v>
      </c>
    </row>
    <row r="25" spans="1:7" x14ac:dyDescent="0.2">
      <c r="A25" s="16">
        <v>-7659.7</v>
      </c>
      <c r="B25" s="16">
        <v>24.829000000000001</v>
      </c>
    </row>
    <row r="27" spans="1:7" x14ac:dyDescent="0.2">
      <c r="A27" s="9" t="s">
        <v>14</v>
      </c>
    </row>
    <row r="28" spans="1:7" x14ac:dyDescent="0.2">
      <c r="A28" s="14" t="s">
        <v>21</v>
      </c>
      <c r="B28" s="14" t="s">
        <v>20</v>
      </c>
      <c r="C28" s="14" t="s">
        <v>3</v>
      </c>
      <c r="D28" s="14" t="s">
        <v>2</v>
      </c>
      <c r="E28" s="16" t="s">
        <v>22</v>
      </c>
      <c r="F28" s="14" t="s">
        <v>15</v>
      </c>
    </row>
    <row r="29" spans="1:7" x14ac:dyDescent="0.2">
      <c r="A29" s="17">
        <v>4</v>
      </c>
      <c r="B29" s="17">
        <f>A29+273.15</f>
        <v>277.14999999999998</v>
      </c>
      <c r="C29" s="18">
        <f>B$25+A$25*(1/B29)</f>
        <v>-2.8083804798845406</v>
      </c>
      <c r="D29" s="18">
        <f>EXP(C29)</f>
        <v>6.0302574585437779E-2</v>
      </c>
      <c r="E29" s="18">
        <f>(1/D29)*LN(1/0.9)</f>
        <v>1.7471976342991735</v>
      </c>
      <c r="F29" s="23">
        <f>E29*24</f>
        <v>41.932743223180168</v>
      </c>
    </row>
    <row r="30" spans="1:7" x14ac:dyDescent="0.2">
      <c r="A30" s="17">
        <v>22</v>
      </c>
      <c r="B30" s="17">
        <f t="shared" ref="B30:B31" si="6">A30+273.15</f>
        <v>295.14999999999998</v>
      </c>
      <c r="C30" s="18">
        <f t="shared" ref="C30:C31" si="7">B$25+A$25*(1/B30)</f>
        <v>-1.1228888700660704</v>
      </c>
      <c r="D30" s="18">
        <f t="shared" ref="D30:D31" si="8">EXP(C30)</f>
        <v>0.32533857487654955</v>
      </c>
      <c r="E30" s="18">
        <f t="shared" ref="E30:E31" si="9">(1/D30)*LN(1/0.9)</f>
        <v>0.32384882640432555</v>
      </c>
      <c r="F30" s="23">
        <f t="shared" ref="F30:F31" si="10">E30*24</f>
        <v>7.7723718337038132</v>
      </c>
    </row>
    <row r="31" spans="1:7" x14ac:dyDescent="0.2">
      <c r="A31" s="15">
        <v>30</v>
      </c>
      <c r="B31" s="15">
        <f t="shared" si="6"/>
        <v>303.14999999999998</v>
      </c>
      <c r="C31" s="19">
        <f t="shared" si="7"/>
        <v>-0.43802952333828316</v>
      </c>
      <c r="D31" s="19">
        <f t="shared" si="8"/>
        <v>0.64530673096714353</v>
      </c>
      <c r="E31" s="19">
        <f t="shared" si="9"/>
        <v>0.16327199237472528</v>
      </c>
      <c r="F31" s="24">
        <f t="shared" si="10"/>
        <v>3.9185278169934068</v>
      </c>
    </row>
    <row r="34" spans="1:6" x14ac:dyDescent="0.2">
      <c r="A34" s="9" t="s">
        <v>34</v>
      </c>
      <c r="B34" s="9" t="s">
        <v>12</v>
      </c>
      <c r="C34" s="1"/>
      <c r="D34" s="1" t="s">
        <v>11</v>
      </c>
    </row>
    <row r="35" spans="1:6" x14ac:dyDescent="0.2">
      <c r="A35" s="9" t="s">
        <v>16</v>
      </c>
      <c r="B35" t="s">
        <v>11</v>
      </c>
    </row>
    <row r="36" spans="1:6" x14ac:dyDescent="0.2">
      <c r="A36" s="9" t="s">
        <v>17</v>
      </c>
      <c r="B36" s="9" t="s">
        <v>39</v>
      </c>
    </row>
    <row r="37" spans="1:6" x14ac:dyDescent="0.2">
      <c r="A37" t="s">
        <v>11</v>
      </c>
    </row>
    <row r="38" spans="1:6" ht="25.5" x14ac:dyDescent="0.2">
      <c r="A38" s="14" t="s">
        <v>19</v>
      </c>
      <c r="B38" s="14" t="s">
        <v>18</v>
      </c>
    </row>
    <row r="39" spans="1:6" x14ac:dyDescent="0.2">
      <c r="A39" s="16">
        <v>-8196.2999999999993</v>
      </c>
      <c r="B39" s="16">
        <v>26.855</v>
      </c>
    </row>
    <row r="41" spans="1:6" x14ac:dyDescent="0.2">
      <c r="A41" s="9" t="s">
        <v>14</v>
      </c>
    </row>
    <row r="42" spans="1:6" x14ac:dyDescent="0.2">
      <c r="A42" s="14" t="s">
        <v>21</v>
      </c>
      <c r="B42" s="14" t="s">
        <v>20</v>
      </c>
      <c r="C42" s="14" t="s">
        <v>3</v>
      </c>
      <c r="D42" s="14" t="s">
        <v>2</v>
      </c>
      <c r="E42" s="16" t="s">
        <v>22</v>
      </c>
      <c r="F42" s="14" t="s">
        <v>15</v>
      </c>
    </row>
    <row r="43" spans="1:6" x14ac:dyDescent="0.2">
      <c r="A43" s="17">
        <v>4</v>
      </c>
      <c r="B43" s="17">
        <f>A43+273.15</f>
        <v>277.14999999999998</v>
      </c>
      <c r="C43" s="18">
        <f>B$39+A$39*(1/B43)</f>
        <v>-2.7185161464910692</v>
      </c>
      <c r="D43" s="18">
        <f>EXP(C43)</f>
        <v>6.5972575470009232E-2</v>
      </c>
      <c r="E43" s="18">
        <f>(1/D43)*LN(1/0.9)</f>
        <v>1.5970350544480814</v>
      </c>
      <c r="F43" s="23">
        <f>E43*24</f>
        <v>38.328841306753951</v>
      </c>
    </row>
    <row r="44" spans="1:6" x14ac:dyDescent="0.2">
      <c r="A44" s="17">
        <v>22</v>
      </c>
      <c r="B44" s="17">
        <f t="shared" ref="B44:B45" si="11">A44+273.15</f>
        <v>295.14999999999998</v>
      </c>
      <c r="C44" s="18">
        <f t="shared" ref="C44:C45" si="12">B$39+A$39*(1/B44)</f>
        <v>-0.91494748432999984</v>
      </c>
      <c r="D44" s="18">
        <f t="shared" ref="D44:D45" si="13">EXP(C44)</f>
        <v>0.40053766004208535</v>
      </c>
      <c r="E44" s="18">
        <f t="shared" ref="E44:E45" si="14">(1/D44)*LN(1/0.9)</f>
        <v>0.2630477135327447</v>
      </c>
      <c r="F44" s="23">
        <f t="shared" ref="F44:F45" si="15">E44*24</f>
        <v>6.3131451247858728</v>
      </c>
    </row>
    <row r="45" spans="1:6" x14ac:dyDescent="0.2">
      <c r="A45" s="15">
        <v>30</v>
      </c>
      <c r="B45" s="15">
        <f t="shared" si="11"/>
        <v>303.14999999999998</v>
      </c>
      <c r="C45" s="19">
        <f t="shared" si="12"/>
        <v>-0.18211034141513949</v>
      </c>
      <c r="D45" s="19">
        <f t="shared" si="13"/>
        <v>0.83350936473862813</v>
      </c>
      <c r="E45" s="19">
        <f t="shared" si="14"/>
        <v>0.12640591709592286</v>
      </c>
      <c r="F45" s="24">
        <f t="shared" si="15"/>
        <v>3.0337420103021486</v>
      </c>
    </row>
    <row r="59" spans="10:10" x14ac:dyDescent="0.2">
      <c r="J59" s="1"/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7" workbookViewId="0">
      <selection activeCell="F23" sqref="F23"/>
    </sheetView>
  </sheetViews>
  <sheetFormatPr defaultRowHeight="12.75" x14ac:dyDescent="0.2"/>
  <cols>
    <col min="1" max="1" width="16.28515625" customWidth="1"/>
    <col min="2" max="2" width="17.28515625" customWidth="1"/>
    <col min="3" max="3" width="17.140625" customWidth="1"/>
    <col min="4" max="4" width="12.7109375" customWidth="1"/>
    <col min="5" max="5" width="16.42578125" customWidth="1"/>
    <col min="6" max="6" width="46.28515625" customWidth="1"/>
    <col min="7" max="7" width="13.7109375" customWidth="1"/>
  </cols>
  <sheetData>
    <row r="1" spans="1:7" x14ac:dyDescent="0.2">
      <c r="A1" t="s">
        <v>28</v>
      </c>
    </row>
    <row r="3" spans="1:7" x14ac:dyDescent="0.2">
      <c r="A3" s="20" t="s">
        <v>34</v>
      </c>
      <c r="B3" s="20"/>
      <c r="C3" s="20" t="s">
        <v>11</v>
      </c>
      <c r="D3" s="20" t="s">
        <v>11</v>
      </c>
      <c r="E3" s="20" t="s">
        <v>13</v>
      </c>
      <c r="F3" s="20"/>
      <c r="G3" s="20"/>
    </row>
    <row r="4" spans="1:7" ht="17.25" x14ac:dyDescent="0.25">
      <c r="A4" s="15" t="s">
        <v>0</v>
      </c>
      <c r="B4" s="15" t="s">
        <v>1</v>
      </c>
      <c r="C4" s="15" t="s">
        <v>37</v>
      </c>
      <c r="D4" s="15" t="s">
        <v>2</v>
      </c>
      <c r="E4" s="15" t="s">
        <v>3</v>
      </c>
      <c r="F4" s="15" t="s">
        <v>4</v>
      </c>
      <c r="G4" s="15" t="s">
        <v>5</v>
      </c>
    </row>
    <row r="5" spans="1:7" x14ac:dyDescent="0.2">
      <c r="A5" s="17">
        <v>6.28</v>
      </c>
      <c r="B5" s="18">
        <f>1/(A5+273.15)</f>
        <v>3.5787138102565943E-3</v>
      </c>
      <c r="C5" s="17">
        <v>-7.8600000000000003E-2</v>
      </c>
      <c r="D5" s="18">
        <f>C5*-1</f>
        <v>7.8600000000000003E-2</v>
      </c>
      <c r="E5" s="18">
        <f>LN(D5)</f>
        <v>-2.5433835795469761</v>
      </c>
      <c r="F5" s="17" t="s">
        <v>35</v>
      </c>
      <c r="G5" s="27">
        <v>0.95989999999999998</v>
      </c>
    </row>
    <row r="6" spans="1:7" x14ac:dyDescent="0.2">
      <c r="A6" s="17">
        <v>29.68</v>
      </c>
      <c r="B6" s="18">
        <f>1/(A6+273.15)</f>
        <v>3.3021827427929863E-3</v>
      </c>
      <c r="C6" s="17">
        <v>-0.75970000000000004</v>
      </c>
      <c r="D6" s="18">
        <f t="shared" ref="D6:D9" si="0">C6*-1</f>
        <v>0.75970000000000004</v>
      </c>
      <c r="E6" s="18">
        <f>LN(D6)</f>
        <v>-0.27483166047296109</v>
      </c>
      <c r="F6" s="17" t="s">
        <v>6</v>
      </c>
      <c r="G6" s="27">
        <v>0.96220000000000006</v>
      </c>
    </row>
    <row r="7" spans="1:7" x14ac:dyDescent="0.2">
      <c r="A7" s="17">
        <v>40.32</v>
      </c>
      <c r="B7" s="18">
        <f t="shared" ref="B7:B9" si="1">1/(A7+273.15)</f>
        <v>3.1900979360066357E-3</v>
      </c>
      <c r="C7" s="17">
        <v>-1.5007999999999999</v>
      </c>
      <c r="D7" s="18">
        <f t="shared" si="0"/>
        <v>1.5007999999999999</v>
      </c>
      <c r="E7" s="18">
        <f t="shared" ref="E7:E9" si="2">LN(D7)</f>
        <v>0.40599829926982312</v>
      </c>
      <c r="F7" s="17" t="s">
        <v>7</v>
      </c>
      <c r="G7" s="27">
        <v>0.98899999999999999</v>
      </c>
    </row>
    <row r="8" spans="1:7" x14ac:dyDescent="0.2">
      <c r="A8" s="17">
        <v>51.31</v>
      </c>
      <c r="B8" s="18">
        <f t="shared" si="1"/>
        <v>3.0820440115884857E-3</v>
      </c>
      <c r="C8" s="17">
        <v>-3.6855000000000002</v>
      </c>
      <c r="D8" s="18">
        <f t="shared" si="0"/>
        <v>3.6855000000000002</v>
      </c>
      <c r="E8" s="18">
        <f t="shared" si="2"/>
        <v>1.3044062016472064</v>
      </c>
      <c r="F8" s="17" t="s">
        <v>24</v>
      </c>
      <c r="G8" s="27">
        <v>0.9859</v>
      </c>
    </row>
    <row r="9" spans="1:7" x14ac:dyDescent="0.2">
      <c r="A9" s="15">
        <v>60.49</v>
      </c>
      <c r="B9" s="19">
        <f t="shared" si="1"/>
        <v>2.9972425368660835E-3</v>
      </c>
      <c r="C9" s="15">
        <v>-5.6188000000000002</v>
      </c>
      <c r="D9" s="19">
        <f t="shared" si="0"/>
        <v>5.6188000000000002</v>
      </c>
      <c r="E9" s="19">
        <f t="shared" si="2"/>
        <v>1.7261181179746177</v>
      </c>
      <c r="F9" s="15" t="s">
        <v>25</v>
      </c>
      <c r="G9" s="28">
        <v>0.95989999999999998</v>
      </c>
    </row>
    <row r="10" spans="1:7" x14ac:dyDescent="0.2">
      <c r="A10" s="1"/>
      <c r="B10" s="1"/>
      <c r="C10" s="8"/>
    </row>
    <row r="11" spans="1:7" x14ac:dyDescent="0.2">
      <c r="A11" s="1"/>
      <c r="B11" s="1"/>
      <c r="C11" s="3"/>
      <c r="D11" s="1"/>
      <c r="E11" s="1"/>
      <c r="F11" s="1"/>
      <c r="G11" s="1"/>
    </row>
    <row r="12" spans="1:7" x14ac:dyDescent="0.2">
      <c r="A12" s="20" t="s">
        <v>34</v>
      </c>
      <c r="B12" s="20"/>
      <c r="C12" s="20" t="s">
        <v>11</v>
      </c>
      <c r="D12" s="20" t="s">
        <v>11</v>
      </c>
      <c r="E12" s="20" t="s">
        <v>16</v>
      </c>
      <c r="F12" s="20"/>
      <c r="G12" s="20"/>
    </row>
    <row r="13" spans="1:7" ht="17.25" x14ac:dyDescent="0.25">
      <c r="A13" s="15" t="s">
        <v>0</v>
      </c>
      <c r="B13" s="15" t="s">
        <v>1</v>
      </c>
      <c r="C13" s="15" t="s">
        <v>37</v>
      </c>
      <c r="D13" s="15" t="s">
        <v>2</v>
      </c>
      <c r="E13" s="15" t="s">
        <v>3</v>
      </c>
      <c r="F13" s="15" t="s">
        <v>4</v>
      </c>
      <c r="G13" s="15" t="s">
        <v>5</v>
      </c>
    </row>
    <row r="14" spans="1:7" x14ac:dyDescent="0.2">
      <c r="A14" s="17">
        <v>6.28</v>
      </c>
      <c r="B14" s="18">
        <f>1/(A14+273.15)</f>
        <v>3.5787138102565943E-3</v>
      </c>
      <c r="C14" s="17">
        <v>-9.5100000000000004E-2</v>
      </c>
      <c r="D14" s="18">
        <f>C14*-1</f>
        <v>9.5100000000000004E-2</v>
      </c>
      <c r="E14" s="18">
        <f>LN(D14)</f>
        <v>-2.3528263094307924</v>
      </c>
      <c r="F14" s="17" t="s">
        <v>35</v>
      </c>
      <c r="G14" s="27">
        <v>0.9133</v>
      </c>
    </row>
    <row r="15" spans="1:7" x14ac:dyDescent="0.2">
      <c r="A15" s="17">
        <v>29.68</v>
      </c>
      <c r="B15" s="18">
        <f>1/(A15+273.15)</f>
        <v>3.3021827427929863E-3</v>
      </c>
      <c r="C15" s="17">
        <v>-0.77449999999999997</v>
      </c>
      <c r="D15" s="18">
        <f t="shared" ref="D15:D18" si="3">C15*-1</f>
        <v>0.77449999999999997</v>
      </c>
      <c r="E15" s="18">
        <f>LN(D15)</f>
        <v>-0.25553761912521378</v>
      </c>
      <c r="F15" s="17" t="s">
        <v>6</v>
      </c>
      <c r="G15" s="27">
        <v>0.79930000000000001</v>
      </c>
    </row>
    <row r="16" spans="1:7" x14ac:dyDescent="0.2">
      <c r="A16" s="17">
        <v>40.32</v>
      </c>
      <c r="B16" s="18">
        <f t="shared" ref="B16:B18" si="4">1/(A16+273.15)</f>
        <v>3.1900979360066357E-3</v>
      </c>
      <c r="C16" s="17">
        <v>-1.4378</v>
      </c>
      <c r="D16" s="18">
        <f t="shared" si="3"/>
        <v>1.4378</v>
      </c>
      <c r="E16" s="18">
        <f t="shared" ref="E16:E18" si="5">LN(D16)</f>
        <v>0.36311416756763409</v>
      </c>
      <c r="F16" s="17" t="s">
        <v>7</v>
      </c>
      <c r="G16" s="27">
        <v>0.88890000000000002</v>
      </c>
    </row>
    <row r="17" spans="1:7" x14ac:dyDescent="0.2">
      <c r="A17" s="17">
        <v>51.31</v>
      </c>
      <c r="B17" s="18">
        <f t="shared" si="4"/>
        <v>3.0820440115884857E-3</v>
      </c>
      <c r="C17" s="17">
        <v>-4.2294</v>
      </c>
      <c r="D17" s="18">
        <f t="shared" si="3"/>
        <v>4.2294</v>
      </c>
      <c r="E17" s="18">
        <f t="shared" si="5"/>
        <v>1.4420601390257479</v>
      </c>
      <c r="F17" s="17" t="s">
        <v>24</v>
      </c>
      <c r="G17" s="27">
        <v>0.98419999999999996</v>
      </c>
    </row>
    <row r="18" spans="1:7" x14ac:dyDescent="0.2">
      <c r="A18" s="15">
        <v>60.49</v>
      </c>
      <c r="B18" s="19">
        <f t="shared" si="4"/>
        <v>2.9972425368660835E-3</v>
      </c>
      <c r="C18" s="15">
        <v>-5.5938999999999997</v>
      </c>
      <c r="D18" s="19">
        <f t="shared" si="3"/>
        <v>5.5938999999999997</v>
      </c>
      <c r="E18" s="19">
        <f t="shared" si="5"/>
        <v>1.7216767183239536</v>
      </c>
      <c r="F18" s="15" t="s">
        <v>25</v>
      </c>
      <c r="G18" s="28">
        <v>0.97589999999999999</v>
      </c>
    </row>
    <row r="20" spans="1:7" x14ac:dyDescent="0.2">
      <c r="A20" s="9" t="s">
        <v>34</v>
      </c>
      <c r="B20" s="9" t="s">
        <v>29</v>
      </c>
      <c r="C20" s="1"/>
      <c r="D20" s="1" t="s">
        <v>11</v>
      </c>
    </row>
    <row r="21" spans="1:7" x14ac:dyDescent="0.2">
      <c r="A21" t="s">
        <v>13</v>
      </c>
      <c r="B21" t="s">
        <v>11</v>
      </c>
    </row>
    <row r="22" spans="1:7" x14ac:dyDescent="0.2">
      <c r="A22" t="s">
        <v>17</v>
      </c>
      <c r="B22" s="9" t="s">
        <v>40</v>
      </c>
    </row>
    <row r="23" spans="1:7" x14ac:dyDescent="0.2">
      <c r="A23" t="s">
        <v>11</v>
      </c>
    </row>
    <row r="24" spans="1:7" ht="25.5" x14ac:dyDescent="0.2">
      <c r="A24" s="14" t="s">
        <v>19</v>
      </c>
      <c r="B24" s="14" t="s">
        <v>18</v>
      </c>
    </row>
    <row r="25" spans="1:7" x14ac:dyDescent="0.2">
      <c r="A25" s="16">
        <v>-7422.8</v>
      </c>
      <c r="B25" s="16">
        <v>24.1</v>
      </c>
    </row>
    <row r="27" spans="1:7" x14ac:dyDescent="0.2">
      <c r="A27" s="9" t="s">
        <v>14</v>
      </c>
    </row>
    <row r="28" spans="1:7" x14ac:dyDescent="0.2">
      <c r="A28" s="10" t="s">
        <v>21</v>
      </c>
      <c r="B28" s="11" t="s">
        <v>20</v>
      </c>
      <c r="C28" s="11" t="s">
        <v>3</v>
      </c>
      <c r="D28" s="11" t="s">
        <v>2</v>
      </c>
      <c r="E28" s="12" t="s">
        <v>22</v>
      </c>
      <c r="F28" s="13" t="s">
        <v>15</v>
      </c>
    </row>
    <row r="29" spans="1:7" x14ac:dyDescent="0.2">
      <c r="A29" s="2">
        <v>4</v>
      </c>
      <c r="B29" s="3">
        <f>A29+273.15</f>
        <v>277.14999999999998</v>
      </c>
      <c r="C29" s="4">
        <f>B$25+A$25*(1/B29)</f>
        <v>-2.6826086956521742</v>
      </c>
      <c r="D29" s="4">
        <f>EXP(C29)</f>
        <v>6.8384526845579011E-2</v>
      </c>
      <c r="E29" s="25">
        <f>(1/D29)*LN(1/0.9)</f>
        <v>1.5407069481630522</v>
      </c>
      <c r="F29" s="21">
        <f>E29*24</f>
        <v>36.976966755913253</v>
      </c>
    </row>
    <row r="30" spans="1:7" x14ac:dyDescent="0.2">
      <c r="A30" s="2">
        <v>22</v>
      </c>
      <c r="B30" s="3">
        <f t="shared" ref="B30:B31" si="6">A30+273.15</f>
        <v>295.14999999999998</v>
      </c>
      <c r="C30" s="4">
        <f t="shared" ref="C30:C31" si="7">B$25+A$25*(1/B30)</f>
        <v>-1.0492461460274463</v>
      </c>
      <c r="D30" s="4">
        <f t="shared" ref="D30:D31" si="8">EXP(C30)</f>
        <v>0.35020165053253893</v>
      </c>
      <c r="E30" s="25">
        <f t="shared" ref="E30:E31" si="9">(1/D30)*LN(1/0.9)</f>
        <v>0.30085670783563828</v>
      </c>
      <c r="F30" s="21">
        <f t="shared" ref="F30:F31" si="10">E30*24</f>
        <v>7.2205609880553183</v>
      </c>
    </row>
    <row r="31" spans="1:7" x14ac:dyDescent="0.2">
      <c r="A31" s="5">
        <v>30</v>
      </c>
      <c r="B31" s="7">
        <f t="shared" si="6"/>
        <v>303.14999999999998</v>
      </c>
      <c r="C31" s="6">
        <f t="shared" si="7"/>
        <v>-0.38556820056077967</v>
      </c>
      <c r="D31" s="6">
        <f t="shared" si="8"/>
        <v>0.68006411359309471</v>
      </c>
      <c r="E31" s="26">
        <f t="shared" si="9"/>
        <v>0.15492732751498647</v>
      </c>
      <c r="F31" s="22">
        <f t="shared" si="10"/>
        <v>3.7182558603596751</v>
      </c>
    </row>
    <row r="34" spans="1:6" x14ac:dyDescent="0.2">
      <c r="A34" s="9" t="s">
        <v>34</v>
      </c>
      <c r="B34" s="9" t="s">
        <v>29</v>
      </c>
      <c r="C34" s="1"/>
      <c r="D34" s="1" t="s">
        <v>11</v>
      </c>
    </row>
    <row r="35" spans="1:6" x14ac:dyDescent="0.2">
      <c r="A35" t="s">
        <v>16</v>
      </c>
      <c r="B35" t="s">
        <v>11</v>
      </c>
    </row>
    <row r="36" spans="1:6" x14ac:dyDescent="0.2">
      <c r="A36" t="s">
        <v>17</v>
      </c>
      <c r="B36" s="9" t="s">
        <v>41</v>
      </c>
    </row>
    <row r="37" spans="1:6" x14ac:dyDescent="0.2">
      <c r="A37" t="s">
        <v>11</v>
      </c>
    </row>
    <row r="38" spans="1:6" ht="25.5" x14ac:dyDescent="0.2">
      <c r="A38" s="14" t="s">
        <v>19</v>
      </c>
      <c r="B38" s="14" t="s">
        <v>18</v>
      </c>
    </row>
    <row r="39" spans="1:6" x14ac:dyDescent="0.2">
      <c r="A39" s="15">
        <v>-7177.3</v>
      </c>
      <c r="B39" s="15">
        <v>23.367000000000001</v>
      </c>
    </row>
    <row r="41" spans="1:6" x14ac:dyDescent="0.2">
      <c r="A41" s="9" t="s">
        <v>14</v>
      </c>
    </row>
    <row r="42" spans="1:6" x14ac:dyDescent="0.2">
      <c r="A42" s="14" t="s">
        <v>21</v>
      </c>
      <c r="B42" s="14" t="s">
        <v>20</v>
      </c>
      <c r="C42" s="14" t="s">
        <v>3</v>
      </c>
      <c r="D42" s="14" t="s">
        <v>2</v>
      </c>
      <c r="E42" s="16" t="s">
        <v>22</v>
      </c>
      <c r="F42" s="14" t="s">
        <v>15</v>
      </c>
    </row>
    <row r="43" spans="1:6" x14ac:dyDescent="0.2">
      <c r="A43" s="17">
        <v>4</v>
      </c>
      <c r="B43" s="17">
        <f>A43+273.15</f>
        <v>277.14999999999998</v>
      </c>
      <c r="C43" s="18">
        <f>B$39+A$39*(1/B43)</f>
        <v>-2.5298067833303293</v>
      </c>
      <c r="D43" s="18">
        <f>EXP(C43)</f>
        <v>7.9674413223545085E-2</v>
      </c>
      <c r="E43" s="27">
        <f>(1/D43)*LN(1/0.9)</f>
        <v>1.3223883477147542</v>
      </c>
      <c r="F43" s="23">
        <f>E43*24</f>
        <v>31.737320345154103</v>
      </c>
    </row>
    <row r="44" spans="1:6" x14ac:dyDescent="0.2">
      <c r="A44" s="17">
        <v>22</v>
      </c>
      <c r="B44" s="17">
        <f t="shared" ref="B44:B45" si="11">A44+273.15</f>
        <v>295.14999999999998</v>
      </c>
      <c r="C44" s="18">
        <f t="shared" ref="C44:C45" si="12">B$39+A$39*(1/B44)</f>
        <v>-0.95046569540911463</v>
      </c>
      <c r="D44" s="18">
        <f t="shared" ref="D44:D45" si="13">EXP(C44)</f>
        <v>0.38656096186554401</v>
      </c>
      <c r="E44" s="27">
        <f t="shared" ref="E44:E45" si="14">(1/D44)*LN(1/0.9)</f>
        <v>0.2725586027863659</v>
      </c>
      <c r="F44" s="23">
        <f t="shared" ref="F44:F45" si="15">E44*24</f>
        <v>6.5414064668727816</v>
      </c>
    </row>
    <row r="45" spans="1:6" x14ac:dyDescent="0.2">
      <c r="A45" s="15">
        <v>30</v>
      </c>
      <c r="B45" s="15">
        <f t="shared" si="11"/>
        <v>303.14999999999998</v>
      </c>
      <c r="C45" s="19">
        <f t="shared" si="12"/>
        <v>-0.30873808345703679</v>
      </c>
      <c r="D45" s="19">
        <f t="shared" si="13"/>
        <v>0.73437308930015899</v>
      </c>
      <c r="E45" s="28">
        <f t="shared" si="14"/>
        <v>0.14347001162342776</v>
      </c>
      <c r="F45" s="24">
        <f t="shared" si="15"/>
        <v>3.4432802789622663</v>
      </c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6" workbookViewId="0">
      <selection activeCell="F22" sqref="F22"/>
    </sheetView>
  </sheetViews>
  <sheetFormatPr defaultRowHeight="12.75" x14ac:dyDescent="0.2"/>
  <cols>
    <col min="1" max="1" width="17.28515625" customWidth="1"/>
    <col min="2" max="2" width="16.140625" customWidth="1"/>
    <col min="3" max="3" width="14.42578125" customWidth="1"/>
    <col min="4" max="4" width="11.5703125" customWidth="1"/>
    <col min="5" max="5" width="16.85546875" customWidth="1"/>
    <col min="6" max="6" width="44.28515625" customWidth="1"/>
    <col min="7" max="7" width="19.140625" customWidth="1"/>
  </cols>
  <sheetData>
    <row r="1" spans="1:7" x14ac:dyDescent="0.2">
      <c r="A1" t="s">
        <v>30</v>
      </c>
    </row>
    <row r="3" spans="1:7" x14ac:dyDescent="0.2">
      <c r="A3" s="20" t="s">
        <v>34</v>
      </c>
      <c r="B3" s="20"/>
      <c r="C3" s="20" t="s">
        <v>11</v>
      </c>
      <c r="D3" s="20"/>
      <c r="E3" s="20" t="s">
        <v>13</v>
      </c>
      <c r="F3" s="20"/>
      <c r="G3" s="20"/>
    </row>
    <row r="4" spans="1:7" ht="17.25" x14ac:dyDescent="0.25">
      <c r="A4" s="15" t="s">
        <v>0</v>
      </c>
      <c r="B4" s="15" t="s">
        <v>1</v>
      </c>
      <c r="C4" s="15" t="s">
        <v>37</v>
      </c>
      <c r="D4" s="15" t="s">
        <v>2</v>
      </c>
      <c r="E4" s="15" t="s">
        <v>3</v>
      </c>
      <c r="F4" s="15" t="s">
        <v>4</v>
      </c>
      <c r="G4" s="15" t="s">
        <v>5</v>
      </c>
    </row>
    <row r="5" spans="1:7" x14ac:dyDescent="0.2">
      <c r="A5" s="17">
        <v>6.28</v>
      </c>
      <c r="B5" s="18">
        <f>1/(A5+273.15)</f>
        <v>3.5787138102565943E-3</v>
      </c>
      <c r="C5" s="18">
        <v>-3.7999999999999999E-2</v>
      </c>
      <c r="D5" s="18">
        <f>C5*-1</f>
        <v>3.7999999999999999E-2</v>
      </c>
      <c r="E5" s="18">
        <f>LN(D5)</f>
        <v>-3.2701691192557512</v>
      </c>
      <c r="F5" s="17" t="s">
        <v>35</v>
      </c>
      <c r="G5" s="27">
        <v>0.90659999999999996</v>
      </c>
    </row>
    <row r="6" spans="1:7" x14ac:dyDescent="0.2">
      <c r="A6" s="17">
        <v>29.68</v>
      </c>
      <c r="B6" s="18">
        <f>1/(A6+273.15)</f>
        <v>3.3021827427929863E-3</v>
      </c>
      <c r="C6" s="17">
        <v>-0.36270000000000002</v>
      </c>
      <c r="D6" s="18">
        <f t="shared" ref="D6:D9" si="0">C6*-1</f>
        <v>0.36270000000000002</v>
      </c>
      <c r="E6" s="18">
        <f>LN(D6)</f>
        <v>-1.0141792326932804</v>
      </c>
      <c r="F6" s="17" t="s">
        <v>6</v>
      </c>
      <c r="G6" s="27">
        <v>0.92279999999999995</v>
      </c>
    </row>
    <row r="7" spans="1:7" x14ac:dyDescent="0.2">
      <c r="A7" s="17">
        <v>40.32</v>
      </c>
      <c r="B7" s="18">
        <f t="shared" ref="B7:B9" si="1">1/(A7+273.15)</f>
        <v>3.1900979360066357E-3</v>
      </c>
      <c r="C7" s="17">
        <v>-0.56479999999999997</v>
      </c>
      <c r="D7" s="18">
        <f t="shared" si="0"/>
        <v>0.56479999999999997</v>
      </c>
      <c r="E7" s="18">
        <f t="shared" ref="E7:E9" si="2">LN(D7)</f>
        <v>-0.57128359280310481</v>
      </c>
      <c r="F7" s="17" t="s">
        <v>6</v>
      </c>
      <c r="G7" s="27">
        <v>0.97450000000000003</v>
      </c>
    </row>
    <row r="8" spans="1:7" x14ac:dyDescent="0.2">
      <c r="A8" s="17">
        <v>51.31</v>
      </c>
      <c r="B8" s="18">
        <f t="shared" si="1"/>
        <v>3.0820440115884857E-3</v>
      </c>
      <c r="C8" s="17">
        <v>-1.2424999999999999</v>
      </c>
      <c r="D8" s="18">
        <f t="shared" si="0"/>
        <v>1.2424999999999999</v>
      </c>
      <c r="E8" s="18">
        <f t="shared" si="2"/>
        <v>0.2171254789886467</v>
      </c>
      <c r="F8" s="17" t="s">
        <v>26</v>
      </c>
      <c r="G8" s="27">
        <v>0.95379999999999998</v>
      </c>
    </row>
    <row r="9" spans="1:7" x14ac:dyDescent="0.2">
      <c r="A9" s="15">
        <v>60.49</v>
      </c>
      <c r="B9" s="19">
        <f t="shared" si="1"/>
        <v>2.9972425368660835E-3</v>
      </c>
      <c r="C9" s="19">
        <v>-1.8620000000000001</v>
      </c>
      <c r="D9" s="19">
        <f t="shared" si="0"/>
        <v>1.8620000000000001</v>
      </c>
      <c r="E9" s="19">
        <f t="shared" si="2"/>
        <v>0.62165117885487542</v>
      </c>
      <c r="F9" s="15" t="s">
        <v>27</v>
      </c>
      <c r="G9" s="28">
        <v>0.99280000000000002</v>
      </c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20" t="s">
        <v>34</v>
      </c>
      <c r="B12" s="20"/>
      <c r="C12" s="20" t="s">
        <v>11</v>
      </c>
      <c r="D12" s="20"/>
      <c r="E12" s="20" t="s">
        <v>16</v>
      </c>
      <c r="F12" s="20"/>
      <c r="G12" s="20"/>
    </row>
    <row r="13" spans="1:7" ht="17.25" x14ac:dyDescent="0.25">
      <c r="A13" s="15" t="s">
        <v>0</v>
      </c>
      <c r="B13" s="15" t="s">
        <v>1</v>
      </c>
      <c r="C13" s="15" t="s">
        <v>42</v>
      </c>
      <c r="D13" s="15" t="s">
        <v>2</v>
      </c>
      <c r="E13" s="15" t="s">
        <v>3</v>
      </c>
      <c r="F13" s="15" t="s">
        <v>4</v>
      </c>
      <c r="G13" s="15" t="s">
        <v>5</v>
      </c>
    </row>
    <row r="14" spans="1:7" x14ac:dyDescent="0.2">
      <c r="A14" s="17">
        <v>6.28</v>
      </c>
      <c r="B14" s="18">
        <f>1/(A14+273.15)</f>
        <v>3.5787138102565943E-3</v>
      </c>
      <c r="C14" s="17">
        <v>-4.3200000000000002E-2</v>
      </c>
      <c r="D14" s="18">
        <f>C14*-1</f>
        <v>4.3200000000000002E-2</v>
      </c>
      <c r="E14" s="18">
        <f>LN(D14)</f>
        <v>-3.1419147837320724</v>
      </c>
      <c r="F14" s="17" t="s">
        <v>35</v>
      </c>
      <c r="G14" s="27">
        <v>0.93230000000000002</v>
      </c>
    </row>
    <row r="15" spans="1:7" x14ac:dyDescent="0.2">
      <c r="A15" s="17">
        <v>29.68</v>
      </c>
      <c r="B15" s="18">
        <f>1/(A15+273.15)</f>
        <v>3.3021827427929863E-3</v>
      </c>
      <c r="C15" s="17">
        <v>-0.43269999999999997</v>
      </c>
      <c r="D15" s="18">
        <f t="shared" ref="D15:D18" si="3">C15*-1</f>
        <v>0.43269999999999997</v>
      </c>
      <c r="E15" s="18">
        <f>LN(D15)</f>
        <v>-0.83771063175129801</v>
      </c>
      <c r="F15" s="17" t="s">
        <v>6</v>
      </c>
      <c r="G15" s="27">
        <v>0.91220000000000001</v>
      </c>
    </row>
    <row r="16" spans="1:7" x14ac:dyDescent="0.2">
      <c r="A16" s="17">
        <v>40.32</v>
      </c>
      <c r="B16" s="18">
        <f t="shared" ref="B16:B18" si="4">1/(A16+273.15)</f>
        <v>3.1900979360066357E-3</v>
      </c>
      <c r="C16" s="17">
        <v>-0.66379999999999995</v>
      </c>
      <c r="D16" s="18">
        <f t="shared" si="3"/>
        <v>0.66379999999999995</v>
      </c>
      <c r="E16" s="18">
        <f t="shared" ref="E16:E18" si="5">LN(D16)</f>
        <v>-0.4097743796962629</v>
      </c>
      <c r="F16" s="17" t="s">
        <v>6</v>
      </c>
      <c r="G16" s="27">
        <v>0.96619999999999995</v>
      </c>
    </row>
    <row r="17" spans="1:7" x14ac:dyDescent="0.2">
      <c r="A17" s="17">
        <v>51.31</v>
      </c>
      <c r="B17" s="18">
        <f t="shared" si="4"/>
        <v>3.0820440115884857E-3</v>
      </c>
      <c r="C17" s="17">
        <v>-1.3588</v>
      </c>
      <c r="D17" s="18">
        <f t="shared" si="3"/>
        <v>1.3588</v>
      </c>
      <c r="E17" s="18">
        <f t="shared" si="5"/>
        <v>0.30660195730429179</v>
      </c>
      <c r="F17" s="17" t="s">
        <v>26</v>
      </c>
      <c r="G17" s="27">
        <v>0.97729999999999995</v>
      </c>
    </row>
    <row r="18" spans="1:7" x14ac:dyDescent="0.2">
      <c r="A18" s="15">
        <v>60.49</v>
      </c>
      <c r="B18" s="19">
        <f t="shared" si="4"/>
        <v>2.9972425368660835E-3</v>
      </c>
      <c r="C18" s="15">
        <v>-2.2115</v>
      </c>
      <c r="D18" s="19">
        <f t="shared" si="3"/>
        <v>2.2115</v>
      </c>
      <c r="E18" s="19">
        <f t="shared" si="5"/>
        <v>0.79367101832624443</v>
      </c>
      <c r="F18" s="15" t="s">
        <v>27</v>
      </c>
      <c r="G18" s="28">
        <v>0.9929</v>
      </c>
    </row>
    <row r="20" spans="1:7" x14ac:dyDescent="0.2">
      <c r="A20" s="9" t="s">
        <v>34</v>
      </c>
      <c r="B20" s="9" t="s">
        <v>31</v>
      </c>
      <c r="C20" s="1"/>
      <c r="D20" s="1" t="s">
        <v>11</v>
      </c>
    </row>
    <row r="21" spans="1:7" x14ac:dyDescent="0.2">
      <c r="A21" t="s">
        <v>13</v>
      </c>
      <c r="B21" t="s">
        <v>11</v>
      </c>
    </row>
    <row r="22" spans="1:7" x14ac:dyDescent="0.2">
      <c r="A22" t="s">
        <v>17</v>
      </c>
      <c r="B22" s="9" t="s">
        <v>43</v>
      </c>
    </row>
    <row r="23" spans="1:7" x14ac:dyDescent="0.2">
      <c r="A23" t="s">
        <v>11</v>
      </c>
    </row>
    <row r="24" spans="1:7" ht="25.5" x14ac:dyDescent="0.2">
      <c r="A24" s="14" t="s">
        <v>19</v>
      </c>
      <c r="B24" s="14" t="s">
        <v>18</v>
      </c>
    </row>
    <row r="25" spans="1:7" x14ac:dyDescent="0.2">
      <c r="A25" s="16">
        <v>-6687.3</v>
      </c>
      <c r="B25" s="16">
        <v>20.797000000000001</v>
      </c>
    </row>
    <row r="27" spans="1:7" x14ac:dyDescent="0.2">
      <c r="A27" s="9" t="s">
        <v>14</v>
      </c>
    </row>
    <row r="28" spans="1:7" x14ac:dyDescent="0.2">
      <c r="A28" s="14" t="s">
        <v>21</v>
      </c>
      <c r="B28" s="14" t="s">
        <v>20</v>
      </c>
      <c r="C28" s="14" t="s">
        <v>3</v>
      </c>
      <c r="D28" s="14" t="s">
        <v>2</v>
      </c>
      <c r="E28" s="16" t="s">
        <v>22</v>
      </c>
      <c r="F28" s="14" t="s">
        <v>15</v>
      </c>
    </row>
    <row r="29" spans="1:7" x14ac:dyDescent="0.2">
      <c r="A29" s="17">
        <v>4</v>
      </c>
      <c r="B29" s="17">
        <f>A29+273.15</f>
        <v>277.14999999999998</v>
      </c>
      <c r="C29" s="18">
        <f>B$25+A$25*(1/B29)</f>
        <v>-3.3318111131156449</v>
      </c>
      <c r="D29" s="18">
        <f>EXP(C29)</f>
        <v>3.572833837322608E-2</v>
      </c>
      <c r="E29" s="27">
        <f>(1/D29)*LN(1/0.9)</f>
        <v>2.9489341081918568</v>
      </c>
      <c r="F29" s="23">
        <f>E29*24</f>
        <v>70.774418596604562</v>
      </c>
    </row>
    <row r="30" spans="1:7" x14ac:dyDescent="0.2">
      <c r="A30" s="17">
        <v>22</v>
      </c>
      <c r="B30" s="17">
        <f t="shared" ref="B30:B31" si="6">A30+273.15</f>
        <v>295.14999999999998</v>
      </c>
      <c r="C30" s="18">
        <f t="shared" ref="C30:C31" si="7">B$25+A$25*(1/B30)</f>
        <v>-1.8602929019142813</v>
      </c>
      <c r="D30" s="18">
        <f t="shared" ref="D30:D31" si="8">EXP(C30)</f>
        <v>0.15562704023360607</v>
      </c>
      <c r="E30" s="27">
        <f t="shared" ref="E30:E31" si="9">(1/D30)*LN(1/0.9)</f>
        <v>0.67700648614581072</v>
      </c>
      <c r="F30" s="23">
        <f t="shared" ref="F30:F31" si="10">E30*24</f>
        <v>16.248155667499457</v>
      </c>
    </row>
    <row r="31" spans="1:7" x14ac:dyDescent="0.2">
      <c r="A31" s="15">
        <v>30</v>
      </c>
      <c r="B31" s="15">
        <f t="shared" si="6"/>
        <v>303.14999999999998</v>
      </c>
      <c r="C31" s="19">
        <f t="shared" si="7"/>
        <v>-1.2623765462642282</v>
      </c>
      <c r="D31" s="19">
        <f t="shared" si="8"/>
        <v>0.28298070998359071</v>
      </c>
      <c r="E31" s="28">
        <f t="shared" si="9"/>
        <v>0.37232402047452606</v>
      </c>
      <c r="F31" s="24">
        <f t="shared" si="10"/>
        <v>8.9357764913886264</v>
      </c>
    </row>
    <row r="34" spans="1:6" x14ac:dyDescent="0.2">
      <c r="A34" s="9" t="s">
        <v>34</v>
      </c>
      <c r="B34" s="9" t="s">
        <v>31</v>
      </c>
      <c r="C34" s="1"/>
      <c r="D34" s="1" t="s">
        <v>11</v>
      </c>
    </row>
    <row r="35" spans="1:6" x14ac:dyDescent="0.2">
      <c r="A35" t="s">
        <v>16</v>
      </c>
      <c r="B35" t="s">
        <v>11</v>
      </c>
    </row>
    <row r="36" spans="1:6" x14ac:dyDescent="0.2">
      <c r="A36" t="s">
        <v>17</v>
      </c>
      <c r="B36" s="9" t="s">
        <v>44</v>
      </c>
    </row>
    <row r="37" spans="1:6" x14ac:dyDescent="0.2">
      <c r="A37" t="s">
        <v>11</v>
      </c>
    </row>
    <row r="38" spans="1:6" ht="25.5" x14ac:dyDescent="0.2">
      <c r="A38" s="14" t="s">
        <v>19</v>
      </c>
      <c r="B38" s="14" t="s">
        <v>18</v>
      </c>
    </row>
    <row r="39" spans="1:6" x14ac:dyDescent="0.2">
      <c r="A39" s="15">
        <v>-6698.5</v>
      </c>
      <c r="B39" s="15">
        <v>20.978999999999999</v>
      </c>
    </row>
    <row r="41" spans="1:6" x14ac:dyDescent="0.2">
      <c r="A41" s="9" t="s">
        <v>14</v>
      </c>
    </row>
    <row r="42" spans="1:6" x14ac:dyDescent="0.2">
      <c r="A42" s="14" t="s">
        <v>21</v>
      </c>
      <c r="B42" s="14" t="s">
        <v>20</v>
      </c>
      <c r="C42" s="14" t="s">
        <v>3</v>
      </c>
      <c r="D42" s="14" t="s">
        <v>2</v>
      </c>
      <c r="E42" s="16" t="s">
        <v>22</v>
      </c>
      <c r="F42" s="14" t="s">
        <v>15</v>
      </c>
    </row>
    <row r="43" spans="1:6" x14ac:dyDescent="0.2">
      <c r="A43" s="17">
        <v>4</v>
      </c>
      <c r="B43" s="17">
        <f>A43+273.15</f>
        <v>277.14999999999998</v>
      </c>
      <c r="C43" s="18">
        <f>B$39+A$39*(1/B43)</f>
        <v>-3.1902224427205503</v>
      </c>
      <c r="D43" s="18">
        <f>EXP(C43)</f>
        <v>4.116271357461819E-2</v>
      </c>
      <c r="E43" s="27">
        <f>(1/D43)*LN(1/0.9)</f>
        <v>2.5596105433339047</v>
      </c>
      <c r="F43" s="23">
        <f>E43*24</f>
        <v>61.430653040013709</v>
      </c>
    </row>
    <row r="44" spans="1:6" x14ac:dyDescent="0.2">
      <c r="A44" s="17">
        <v>22</v>
      </c>
      <c r="B44" s="17">
        <f t="shared" ref="B44:B45" si="11">A44+273.15</f>
        <v>295.14999999999998</v>
      </c>
      <c r="C44" s="18">
        <f t="shared" ref="C44:C45" si="12">B$39+A$39*(1/B44)</f>
        <v>-1.7162397086227372</v>
      </c>
      <c r="D44" s="18">
        <f t="shared" ref="D44:D45" si="13">EXP(C44)</f>
        <v>0.17974075637072892</v>
      </c>
      <c r="E44" s="27">
        <f t="shared" ref="E44:E45" si="14">(1/D44)*LN(1/0.9)</f>
        <v>0.58618044001390712</v>
      </c>
      <c r="F44" s="23">
        <f t="shared" ref="F44:F45" si="15">E44*24</f>
        <v>14.06833056033377</v>
      </c>
    </row>
    <row r="45" spans="1:6" x14ac:dyDescent="0.2">
      <c r="A45" s="15">
        <v>30</v>
      </c>
      <c r="B45" s="15">
        <f t="shared" si="11"/>
        <v>303.14999999999998</v>
      </c>
      <c r="C45" s="19">
        <f t="shared" si="12"/>
        <v>-1.117321952828636</v>
      </c>
      <c r="D45" s="19">
        <f t="shared" si="13"/>
        <v>0.32715475837827585</v>
      </c>
      <c r="E45" s="28">
        <f t="shared" si="14"/>
        <v>0.3220509956208622</v>
      </c>
      <c r="F45" s="24">
        <f t="shared" si="15"/>
        <v>7.7292238949006933</v>
      </c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1" workbookViewId="0">
      <selection activeCell="I22" sqref="I22"/>
    </sheetView>
  </sheetViews>
  <sheetFormatPr defaultRowHeight="12.75" x14ac:dyDescent="0.2"/>
  <cols>
    <col min="1" max="1" width="16.42578125" customWidth="1"/>
    <col min="2" max="2" width="12.7109375" customWidth="1"/>
    <col min="3" max="3" width="16.5703125" customWidth="1"/>
    <col min="4" max="4" width="11" customWidth="1"/>
    <col min="5" max="5" width="19.85546875" customWidth="1"/>
    <col min="6" max="6" width="43.42578125" customWidth="1"/>
    <col min="7" max="7" width="15.5703125" customWidth="1"/>
  </cols>
  <sheetData>
    <row r="1" spans="1:7" x14ac:dyDescent="0.2">
      <c r="A1" t="s">
        <v>32</v>
      </c>
    </row>
    <row r="3" spans="1:7" x14ac:dyDescent="0.2">
      <c r="A3" s="20" t="s">
        <v>34</v>
      </c>
      <c r="B3" s="20"/>
      <c r="C3" s="20" t="s">
        <v>11</v>
      </c>
      <c r="D3" s="20"/>
      <c r="E3" s="20" t="s">
        <v>13</v>
      </c>
      <c r="F3" s="20"/>
      <c r="G3" s="20"/>
    </row>
    <row r="4" spans="1:7" ht="17.25" x14ac:dyDescent="0.25">
      <c r="A4" s="15" t="s">
        <v>0</v>
      </c>
      <c r="B4" s="15" t="s">
        <v>1</v>
      </c>
      <c r="C4" s="15" t="s">
        <v>37</v>
      </c>
      <c r="D4" s="15" t="s">
        <v>2</v>
      </c>
      <c r="E4" s="15" t="s">
        <v>3</v>
      </c>
      <c r="F4" s="15" t="s">
        <v>4</v>
      </c>
      <c r="G4" s="15" t="s">
        <v>5</v>
      </c>
    </row>
    <row r="5" spans="1:7" x14ac:dyDescent="0.2">
      <c r="A5" s="17">
        <v>6.28</v>
      </c>
      <c r="B5" s="18">
        <f>1/(A5+273.15)</f>
        <v>3.5787138102565943E-3</v>
      </c>
      <c r="C5" s="17">
        <v>-5.0599999999999999E-2</v>
      </c>
      <c r="D5" s="30">
        <f>C5*-1</f>
        <v>5.0599999999999999E-2</v>
      </c>
      <c r="E5" s="18">
        <f>LN(D5)</f>
        <v>-2.9838037026887174</v>
      </c>
      <c r="F5" s="17" t="s">
        <v>35</v>
      </c>
      <c r="G5" s="27">
        <v>0.95</v>
      </c>
    </row>
    <row r="6" spans="1:7" x14ac:dyDescent="0.2">
      <c r="A6" s="17">
        <v>29.68</v>
      </c>
      <c r="B6" s="18">
        <f>1/(A6+273.15)</f>
        <v>3.3021827427929863E-3</v>
      </c>
      <c r="C6" s="17">
        <v>-0.50829999999999997</v>
      </c>
      <c r="D6" s="18">
        <f t="shared" ref="D6:D9" si="0">C6*-1</f>
        <v>0.50829999999999997</v>
      </c>
      <c r="E6" s="18">
        <f>LN(D6)</f>
        <v>-0.67668345452928025</v>
      </c>
      <c r="F6" s="17" t="s">
        <v>6</v>
      </c>
      <c r="G6" s="27">
        <v>0.95699999999999996</v>
      </c>
    </row>
    <row r="7" spans="1:7" x14ac:dyDescent="0.2">
      <c r="A7" s="17">
        <v>40.32</v>
      </c>
      <c r="B7" s="18">
        <f t="shared" ref="B7:B8" si="1">1/(A7+273.15)</f>
        <v>3.1900979360066357E-3</v>
      </c>
      <c r="C7" s="17">
        <v>-0.79039999999999999</v>
      </c>
      <c r="D7" s="18">
        <f t="shared" si="0"/>
        <v>0.79039999999999999</v>
      </c>
      <c r="E7" s="18">
        <f t="shared" ref="E7:E9" si="2">LN(D7)</f>
        <v>-0.23521613254847901</v>
      </c>
      <c r="F7" s="17" t="s">
        <v>6</v>
      </c>
      <c r="G7" s="27">
        <v>0.96260000000000001</v>
      </c>
    </row>
    <row r="8" spans="1:7" x14ac:dyDescent="0.2">
      <c r="A8" s="17">
        <v>51.31</v>
      </c>
      <c r="B8" s="18">
        <f t="shared" si="1"/>
        <v>3.0820440115884857E-3</v>
      </c>
      <c r="C8" s="17">
        <v>-1.6214999999999999</v>
      </c>
      <c r="D8" s="18">
        <f t="shared" si="0"/>
        <v>1.6214999999999999</v>
      </c>
      <c r="E8" s="18">
        <f t="shared" si="2"/>
        <v>0.48335164676523557</v>
      </c>
      <c r="F8" s="17" t="s">
        <v>26</v>
      </c>
      <c r="G8" s="27">
        <v>0.91779999999999995</v>
      </c>
    </row>
    <row r="9" spans="1:7" x14ac:dyDescent="0.2">
      <c r="A9" s="15">
        <v>60.49</v>
      </c>
      <c r="B9" s="19">
        <f t="shared" ref="B9" si="3">1/(A9+273.15)</f>
        <v>2.9972425368660835E-3</v>
      </c>
      <c r="C9" s="15">
        <v>-2.3986999999999998</v>
      </c>
      <c r="D9" s="19">
        <f t="shared" si="0"/>
        <v>2.3986999999999998</v>
      </c>
      <c r="E9" s="19">
        <f t="shared" si="2"/>
        <v>0.87492692393284732</v>
      </c>
      <c r="F9" s="15" t="s">
        <v>27</v>
      </c>
      <c r="G9" s="28">
        <v>0.97519999999999996</v>
      </c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20" t="s">
        <v>34</v>
      </c>
      <c r="B12" s="20"/>
      <c r="C12" s="20" t="s">
        <v>11</v>
      </c>
      <c r="D12" s="20"/>
      <c r="E12" s="20" t="s">
        <v>16</v>
      </c>
      <c r="F12" s="20"/>
      <c r="G12" s="20"/>
    </row>
    <row r="13" spans="1:7" ht="17.25" x14ac:dyDescent="0.25">
      <c r="A13" s="15" t="s">
        <v>0</v>
      </c>
      <c r="B13" s="15" t="s">
        <v>1</v>
      </c>
      <c r="C13" s="15" t="s">
        <v>42</v>
      </c>
      <c r="D13" s="15" t="s">
        <v>2</v>
      </c>
      <c r="E13" s="15" t="s">
        <v>3</v>
      </c>
      <c r="F13" s="15" t="s">
        <v>4</v>
      </c>
      <c r="G13" s="15" t="s">
        <v>5</v>
      </c>
    </row>
    <row r="14" spans="1:7" x14ac:dyDescent="0.2">
      <c r="A14" s="17">
        <v>6.28</v>
      </c>
      <c r="B14" s="18">
        <f>1/(A14+273.15)</f>
        <v>3.5787138102565943E-3</v>
      </c>
      <c r="C14" s="17">
        <v>-6.3299999999999995E-2</v>
      </c>
      <c r="D14" s="30">
        <f>C14*-1</f>
        <v>6.3299999999999995E-2</v>
      </c>
      <c r="E14" s="18">
        <f>LN(D14)</f>
        <v>-2.7598699498320065</v>
      </c>
      <c r="F14" s="17" t="s">
        <v>35</v>
      </c>
      <c r="G14" s="27">
        <v>0.96789999999999998</v>
      </c>
    </row>
    <row r="15" spans="1:7" x14ac:dyDescent="0.2">
      <c r="A15" s="17">
        <v>29.68</v>
      </c>
      <c r="B15" s="18">
        <f>1/(A15+273.15)</f>
        <v>3.3021827427929863E-3</v>
      </c>
      <c r="C15" s="17">
        <v>-0.60589999999999999</v>
      </c>
      <c r="D15" s="18">
        <f t="shared" ref="D15:D18" si="4">C15*-1</f>
        <v>0.60589999999999999</v>
      </c>
      <c r="E15" s="18">
        <f>LN(D15)</f>
        <v>-0.50104032303119372</v>
      </c>
      <c r="F15" s="17" t="s">
        <v>6</v>
      </c>
      <c r="G15" s="27">
        <v>0.93679999999999997</v>
      </c>
    </row>
    <row r="16" spans="1:7" x14ac:dyDescent="0.2">
      <c r="A16" s="17">
        <v>40.32</v>
      </c>
      <c r="B16" s="18">
        <f t="shared" ref="B16:B18" si="5">1/(A16+273.15)</f>
        <v>3.1900979360066357E-3</v>
      </c>
      <c r="C16" s="17">
        <v>-0.91259999999999997</v>
      </c>
      <c r="D16" s="18">
        <f t="shared" si="4"/>
        <v>0.91259999999999997</v>
      </c>
      <c r="E16" s="18">
        <f t="shared" ref="E16:E18" si="6">LN(D16)</f>
        <v>-9.1457610488834912E-2</v>
      </c>
      <c r="F16" s="17" t="s">
        <v>6</v>
      </c>
      <c r="G16" s="27">
        <v>0.96379999999999999</v>
      </c>
    </row>
    <row r="17" spans="1:7" x14ac:dyDescent="0.2">
      <c r="A17" s="17">
        <v>51.31</v>
      </c>
      <c r="B17" s="18">
        <f t="shared" si="5"/>
        <v>3.0820440115884857E-3</v>
      </c>
      <c r="C17" s="17">
        <v>-1.9133</v>
      </c>
      <c r="D17" s="18">
        <f t="shared" si="4"/>
        <v>1.9133</v>
      </c>
      <c r="E17" s="18">
        <f t="shared" si="6"/>
        <v>0.64882949990882</v>
      </c>
      <c r="F17" s="17" t="s">
        <v>26</v>
      </c>
      <c r="G17" s="27">
        <v>0.92500000000000004</v>
      </c>
    </row>
    <row r="18" spans="1:7" x14ac:dyDescent="0.2">
      <c r="A18" s="15">
        <v>60.49</v>
      </c>
      <c r="B18" s="19">
        <f t="shared" si="5"/>
        <v>2.9972425368660835E-3</v>
      </c>
      <c r="C18" s="15">
        <v>-2.7345000000000002</v>
      </c>
      <c r="D18" s="19">
        <f t="shared" si="4"/>
        <v>2.7345000000000002</v>
      </c>
      <c r="E18" s="19">
        <f t="shared" si="6"/>
        <v>1.0059486038046905</v>
      </c>
      <c r="F18" s="15" t="s">
        <v>27</v>
      </c>
      <c r="G18" s="28">
        <v>0.98650000000000004</v>
      </c>
    </row>
    <row r="20" spans="1:7" x14ac:dyDescent="0.2">
      <c r="A20" s="9" t="s">
        <v>34</v>
      </c>
      <c r="B20" s="9" t="s">
        <v>33</v>
      </c>
      <c r="C20" s="1"/>
      <c r="D20" s="1" t="s">
        <v>11</v>
      </c>
    </row>
    <row r="21" spans="1:7" x14ac:dyDescent="0.2">
      <c r="A21" t="s">
        <v>13</v>
      </c>
      <c r="B21" t="s">
        <v>11</v>
      </c>
      <c r="F21" s="29" t="s">
        <v>11</v>
      </c>
    </row>
    <row r="22" spans="1:7" x14ac:dyDescent="0.2">
      <c r="A22" t="s">
        <v>17</v>
      </c>
      <c r="B22" s="9" t="s">
        <v>45</v>
      </c>
    </row>
    <row r="23" spans="1:7" x14ac:dyDescent="0.2">
      <c r="A23" t="s">
        <v>11</v>
      </c>
    </row>
    <row r="24" spans="1:7" ht="38.25" x14ac:dyDescent="0.2">
      <c r="A24" s="14" t="s">
        <v>19</v>
      </c>
      <c r="B24" s="14" t="s">
        <v>18</v>
      </c>
    </row>
    <row r="25" spans="1:7" x14ac:dyDescent="0.2">
      <c r="A25" s="16">
        <v>-6626.7</v>
      </c>
      <c r="B25" s="16">
        <v>20.896999999999998</v>
      </c>
    </row>
    <row r="27" spans="1:7" x14ac:dyDescent="0.2">
      <c r="A27" s="9" t="s">
        <v>14</v>
      </c>
    </row>
    <row r="28" spans="1:7" ht="25.5" x14ac:dyDescent="0.2">
      <c r="A28" s="14" t="s">
        <v>21</v>
      </c>
      <c r="B28" s="14" t="s">
        <v>20</v>
      </c>
      <c r="C28" s="14" t="s">
        <v>3</v>
      </c>
      <c r="D28" s="14" t="s">
        <v>2</v>
      </c>
      <c r="E28" s="16" t="s">
        <v>22</v>
      </c>
      <c r="F28" s="14" t="s">
        <v>15</v>
      </c>
    </row>
    <row r="29" spans="1:7" x14ac:dyDescent="0.2">
      <c r="A29" s="17">
        <v>4</v>
      </c>
      <c r="B29" s="17">
        <f>A29+273.15</f>
        <v>277.14999999999998</v>
      </c>
      <c r="C29" s="18">
        <f>B$25+A$25*(1/B29)</f>
        <v>-3.0131569547176653</v>
      </c>
      <c r="D29" s="18">
        <f>EXP(C29)</f>
        <v>4.9136312533765172E-2</v>
      </c>
      <c r="E29" s="27">
        <f>(1/D29)*LN(1/0.9)</f>
        <v>2.1442495422387546</v>
      </c>
      <c r="F29" s="23">
        <f>E29*24</f>
        <v>51.461989013730111</v>
      </c>
    </row>
    <row r="30" spans="1:7" x14ac:dyDescent="0.2">
      <c r="A30" s="17">
        <v>22</v>
      </c>
      <c r="B30" s="17">
        <f t="shared" ref="B30:B31" si="7">A30+273.15</f>
        <v>295.14999999999998</v>
      </c>
      <c r="C30" s="18">
        <f t="shared" ref="C30:C31" si="8">B$25+A$25*(1/B30)</f>
        <v>-1.5549735727596179</v>
      </c>
      <c r="D30" s="18">
        <f t="shared" ref="D30:D31" si="9">EXP(C30)</f>
        <v>0.21119496386730024</v>
      </c>
      <c r="E30" s="27">
        <f t="shared" ref="E30:E31" si="10">(1/D30)*LN(1/0.9)</f>
        <v>0.49887797383287669</v>
      </c>
      <c r="F30" s="23">
        <f t="shared" ref="F30:F31" si="11">E30*24</f>
        <v>11.97307137198904</v>
      </c>
    </row>
    <row r="31" spans="1:7" x14ac:dyDescent="0.2">
      <c r="A31" s="15">
        <v>30</v>
      </c>
      <c r="B31" s="15">
        <f t="shared" si="7"/>
        <v>303.14999999999998</v>
      </c>
      <c r="C31" s="19">
        <f t="shared" si="8"/>
        <v>-0.96247550717466979</v>
      </c>
      <c r="D31" s="19">
        <f t="shared" si="9"/>
        <v>0.38194620413104868</v>
      </c>
      <c r="E31" s="28">
        <f t="shared" si="10"/>
        <v>0.27585171555122023</v>
      </c>
      <c r="F31" s="24">
        <f t="shared" si="11"/>
        <v>6.6204411732292856</v>
      </c>
    </row>
    <row r="34" spans="1:6" x14ac:dyDescent="0.2">
      <c r="A34" s="9" t="s">
        <v>34</v>
      </c>
      <c r="B34" s="9" t="s">
        <v>33</v>
      </c>
      <c r="C34" s="1"/>
      <c r="D34" s="1" t="s">
        <v>11</v>
      </c>
    </row>
    <row r="35" spans="1:6" x14ac:dyDescent="0.2">
      <c r="A35" t="s">
        <v>16</v>
      </c>
      <c r="B35" t="s">
        <v>11</v>
      </c>
    </row>
    <row r="36" spans="1:6" x14ac:dyDescent="0.2">
      <c r="A36" t="s">
        <v>17</v>
      </c>
      <c r="B36" s="9" t="s">
        <v>46</v>
      </c>
    </row>
    <row r="37" spans="1:6" x14ac:dyDescent="0.2">
      <c r="A37" t="s">
        <v>11</v>
      </c>
    </row>
    <row r="38" spans="1:6" ht="38.25" x14ac:dyDescent="0.2">
      <c r="A38" s="14" t="s">
        <v>19</v>
      </c>
      <c r="B38" s="14" t="s">
        <v>18</v>
      </c>
    </row>
    <row r="39" spans="1:6" x14ac:dyDescent="0.2">
      <c r="A39" s="15">
        <v>-6480</v>
      </c>
      <c r="B39" s="15">
        <v>20.591000000000001</v>
      </c>
    </row>
    <row r="41" spans="1:6" x14ac:dyDescent="0.2">
      <c r="A41" s="9" t="s">
        <v>14</v>
      </c>
    </row>
    <row r="42" spans="1:6" ht="25.5" x14ac:dyDescent="0.2">
      <c r="A42" s="14" t="s">
        <v>21</v>
      </c>
      <c r="B42" s="14" t="s">
        <v>20</v>
      </c>
      <c r="C42" s="14" t="s">
        <v>3</v>
      </c>
      <c r="D42" s="14" t="s">
        <v>2</v>
      </c>
      <c r="E42" s="16" t="s">
        <v>22</v>
      </c>
      <c r="F42" s="14" t="s">
        <v>15</v>
      </c>
    </row>
    <row r="43" spans="1:6" x14ac:dyDescent="0.2">
      <c r="A43" s="17">
        <v>4</v>
      </c>
      <c r="B43" s="17">
        <f>A43+273.15</f>
        <v>277.14999999999998</v>
      </c>
      <c r="C43" s="18">
        <f>B$39+A$39*(1/B43)</f>
        <v>-2.789840699981962</v>
      </c>
      <c r="D43" s="18">
        <f>EXP(C43)</f>
        <v>6.1430999094853674E-2</v>
      </c>
      <c r="E43" s="27">
        <f>(1/D43)*LN(1/0.9)</f>
        <v>1.7151034039857058</v>
      </c>
      <c r="F43" s="23">
        <f>E43*24</f>
        <v>41.162481695656936</v>
      </c>
    </row>
    <row r="44" spans="1:6" x14ac:dyDescent="0.2">
      <c r="A44" s="17">
        <v>22</v>
      </c>
      <c r="B44" s="17">
        <f t="shared" ref="B44:B45" si="12">A44+273.15</f>
        <v>295.14999999999998</v>
      </c>
      <c r="C44" s="18">
        <f t="shared" ref="C44:C45" si="13">B$39+A$39*(1/B44)</f>
        <v>-1.3639381670337123</v>
      </c>
      <c r="D44" s="18">
        <f t="shared" ref="D44:D45" si="14">EXP(C44)</f>
        <v>0.25565199162924857</v>
      </c>
      <c r="E44" s="27">
        <f t="shared" ref="E44:E45" si="15">(1/D44)*LN(1/0.9)</f>
        <v>0.41212475985957581</v>
      </c>
      <c r="F44" s="23">
        <f t="shared" ref="F44:F45" si="16">E44*24</f>
        <v>9.8909942366298189</v>
      </c>
    </row>
    <row r="45" spans="1:6" x14ac:dyDescent="0.2">
      <c r="A45" s="15">
        <v>30</v>
      </c>
      <c r="B45" s="15">
        <f t="shared" si="12"/>
        <v>303.14999999999998</v>
      </c>
      <c r="C45" s="19">
        <f t="shared" si="13"/>
        <v>-0.78455665512122863</v>
      </c>
      <c r="D45" s="19">
        <f t="shared" si="14"/>
        <v>0.45632196495238919</v>
      </c>
      <c r="E45" s="28">
        <f t="shared" si="15"/>
        <v>0.23089073888612671</v>
      </c>
      <c r="F45" s="24">
        <f t="shared" si="16"/>
        <v>5.5413777332670406</v>
      </c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Arrhenius equation AMS</vt:lpstr>
      <vt:lpstr>Arrhenius equation MTP</vt:lpstr>
      <vt:lpstr>Arrhenius equation MTP (E)</vt:lpstr>
      <vt:lpstr>Arrhenius equation MTP (Z)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Cassells, Julie (L&amp;W, Black Mountain)</dc:creator>
  <cp:lastModifiedBy>Cassells, Julie (L&amp;W, Black Mountain)</cp:lastModifiedBy>
  <cp:lastPrinted>2016-07-18T02:35:51Z</cp:lastPrinted>
  <dcterms:created xsi:type="dcterms:W3CDTF">2016-01-08T01:05:23Z</dcterms:created>
  <dcterms:modified xsi:type="dcterms:W3CDTF">2016-07-18T03:16:26Z</dcterms:modified>
</cp:coreProperties>
</file>