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lisemiller/Documents/DataViz/Week 2/"/>
    </mc:Choice>
  </mc:AlternateContent>
  <xr:revisionPtr revIDLastSave="0" documentId="13_ncr:1_{DDA67546-62AE-5B4F-BD38-81CA64E5C014}" xr6:coauthVersionLast="43" xr6:coauthVersionMax="43" xr10:uidLastSave="{00000000-0000-0000-0000-000000000000}"/>
  <bookViews>
    <workbookView xWindow="3720" yWindow="460" windowWidth="22760" windowHeight="16420" activeTab="1" xr2:uid="{00000000-000D-0000-FFFF-FFFF00000000}"/>
  </bookViews>
  <sheets>
    <sheet name="Kickstarter" sheetId="1" r:id="rId1"/>
    <sheet name="Pivot 1" sheetId="2" r:id="rId2"/>
    <sheet name="Pivot 2" sheetId="3" r:id="rId3"/>
    <sheet name="Pivot 3" sheetId="6" r:id="rId4"/>
    <sheet name="Bonus" sheetId="8" r:id="rId5"/>
  </sheets>
  <calcPr calcId="191029"/>
  <pivotCaches>
    <pivotCache cacheId="30" r:id="rId6"/>
    <pivotCache cacheId="2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2" i="8"/>
  <c r="F3" i="8"/>
  <c r="F4" i="8"/>
  <c r="F5" i="8"/>
  <c r="F6" i="8"/>
  <c r="F7" i="8"/>
  <c r="F8" i="8"/>
  <c r="F9" i="8"/>
  <c r="F10" i="8"/>
  <c r="F11" i="8"/>
  <c r="F12" i="8"/>
  <c r="F13" i="8"/>
  <c r="C11" i="8"/>
  <c r="C10" i="8"/>
  <c r="C9" i="8"/>
  <c r="C8" i="8"/>
  <c r="D12" i="8"/>
  <c r="D11" i="8"/>
  <c r="D10" i="8"/>
  <c r="D9" i="8"/>
  <c r="D8" i="8"/>
  <c r="B9" i="8"/>
  <c r="C12" i="8"/>
  <c r="B12" i="8"/>
  <c r="B11" i="8"/>
  <c r="B10" i="8"/>
  <c r="B8" i="8"/>
  <c r="D7" i="8"/>
  <c r="C7" i="8"/>
  <c r="B7" i="8"/>
  <c r="E3" i="8"/>
  <c r="E4" i="8"/>
  <c r="E5" i="8"/>
  <c r="E6" i="8"/>
  <c r="E13" i="8"/>
  <c r="E2" i="8"/>
  <c r="D13" i="8"/>
  <c r="C13" i="8"/>
  <c r="B13" i="8"/>
  <c r="D5" i="8"/>
  <c r="D6" i="8"/>
  <c r="C6" i="8"/>
  <c r="B6" i="8"/>
  <c r="C5" i="8"/>
  <c r="B5" i="8"/>
  <c r="D4" i="8"/>
  <c r="C4" i="8"/>
  <c r="B4" i="8"/>
  <c r="B3" i="8"/>
  <c r="D3" i="8"/>
  <c r="C3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1" i="8" l="1"/>
  <c r="E10" i="8"/>
  <c r="E8" i="8"/>
  <c r="E12" i="8"/>
  <c r="E9" i="8"/>
  <c r="E7" i="8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<sst xmlns="http://schemas.openxmlformats.org/spreadsheetml/2006/main" count="24817" uniqueCount="8402">
  <si>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</si>
  <si>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</si>
  <si>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</si>
  <si>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</si>
  <si>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</si>
  <si>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</si>
  <si>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</si>
  <si>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</si>
  <si>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</si>
  <si>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</si>
  <si>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</si>
  <si>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</si>
  <si>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</si>
  <si>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</si>
  <si>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</si>
  <si>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</si>
  <si>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</si>
  <si>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</si>
  <si>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</si>
  <si>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</si>
  <si>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</si>
  <si>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</si>
  <si>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</si>
  <si>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</si>
  <si>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</si>
  <si>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</si>
  <si>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</si>
  <si>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</si>
  <si>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</si>
  <si>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</si>
  <si>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</si>
  <si>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</si>
  <si>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</si>
  <si>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</si>
  <si>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</si>
  <si>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</si>
  <si>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</si>
  <si>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</si>
  <si>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</si>
  <si>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</si>
  <si>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</si>
  <si>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</si>
  <si>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</si>
  <si>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</si>
  <si>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</si>
  <si>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</si>
  <si>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</si>
  <si>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</si>
  <si>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</si>
  <si>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</si>
  <si>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</si>
  <si>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</si>
  <si>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</si>
  <si>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</si>
  <si>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</si>
  <si>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</si>
  <si>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</si>
  <si>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</si>
  <si>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</si>
  <si>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</si>
  <si>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</si>
  <si>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</si>
  <si>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</si>
  <si>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</si>
  <si>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</si>
  <si>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</si>
  <si>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</si>
  <si>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</si>
  <si>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</si>
  <si>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</si>
  <si>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</si>
  <si>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</si>
  <si>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</si>
  <si>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</si>
  <si>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</si>
  <si>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</si>
  <si>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</si>
  <si>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</si>
  <si>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</si>
  <si>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</si>
  <si>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</si>
  <si>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</si>
  <si>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</si>
  <si>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</si>
  <si>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</si>
  <si>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</si>
  <si>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</si>
  <si>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</si>
  <si>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</si>
  <si>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</si>
  <si>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</si>
  <si>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</si>
  <si>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</si>
  <si>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</si>
  <si>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</si>
  <si>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</si>
  <si>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</si>
  <si>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</si>
  <si>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</si>
  <si>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</si>
  <si>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</si>
  <si>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</si>
  <si>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</si>
  <si>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</si>
  <si>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</si>
  <si>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</si>
  <si>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</si>
  <si>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</si>
  <si>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</si>
  <si>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</si>
  <si>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</si>
  <si>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</si>
  <si>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</si>
  <si>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</si>
  <si>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</si>
  <si>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</si>
  <si>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</si>
  <si>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</si>
  <si>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</si>
  <si>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</si>
  <si>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</si>
  <si>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</si>
  <si>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</si>
  <si>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</si>
  <si>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</si>
  <si>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</si>
  <si>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</si>
  <si>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</si>
  <si>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</si>
  <si>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</si>
  <si>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</si>
  <si>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</si>
  <si>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</si>
  <si>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</si>
  <si>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</si>
  <si>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</si>
  <si>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</si>
  <si>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</si>
  <si>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</si>
  <si>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</si>
  <si>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</si>
  <si>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</si>
  <si>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</si>
  <si>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</si>
  <si>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</si>
  <si>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</si>
  <si>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</si>
  <si>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</si>
  <si>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</si>
  <si>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</si>
  <si>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</si>
  <si>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</si>
  <si>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</si>
  <si>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</si>
  <si>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</si>
  <si>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</si>
  <si>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</si>
  <si>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</si>
  <si>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</si>
  <si>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</si>
  <si>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</si>
  <si>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</si>
  <si>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</si>
  <si>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</si>
  <si>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</si>
  <si>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</si>
  <si>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</si>
  <si>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</si>
  <si>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</si>
  <si>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</si>
  <si>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</si>
  <si>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</si>
  <si>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</si>
  <si>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</si>
  <si>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</si>
  <si>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</si>
  <si>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</si>
  <si>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</si>
  <si>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</si>
  <si>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</si>
  <si>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</si>
  <si>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</si>
  <si>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</si>
  <si>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</si>
  <si>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</si>
  <si>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</si>
  <si>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</si>
  <si>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</si>
  <si>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</si>
  <si>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</si>
  <si>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</si>
  <si>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</si>
  <si>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</si>
  <si>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</si>
  <si>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</si>
  <si>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</si>
  <si>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</si>
  <si>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</si>
  <si>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</si>
  <si>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</si>
  <si>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</si>
  <si>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</si>
  <si>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</si>
  <si>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</si>
  <si>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</si>
  <si>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</si>
  <si>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</si>
  <si>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</si>
  <si>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</si>
  <si>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</si>
  <si>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</si>
  <si>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</si>
  <si>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</si>
  <si>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</si>
  <si>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</si>
  <si>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</si>
  <si>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</si>
  <si>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</si>
  <si>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</si>
  <si>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</si>
  <si>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</si>
  <si>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</si>
  <si>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</si>
  <si>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</si>
  <si>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</si>
  <si>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</si>
  <si>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</si>
  <si>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</si>
  <si>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</si>
  <si>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</si>
  <si>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</si>
  <si>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</si>
  <si>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</si>
  <si>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</si>
  <si>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</si>
  <si>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</si>
  <si>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</si>
  <si>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</si>
  <si>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</si>
  <si>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</si>
  <si>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</si>
  <si>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</si>
  <si>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</si>
  <si>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</si>
  <si>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</si>
  <si>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</si>
  <si>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</si>
  <si>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</si>
  <si>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</si>
  <si>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</si>
  <si>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</si>
  <si>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</si>
  <si>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</si>
  <si>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</si>
  <si>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</si>
  <si>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</si>
  <si>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</si>
  <si>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</si>
  <si>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</si>
  <si>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</si>
  <si>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</si>
  <si>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</si>
  <si>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</si>
  <si>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</si>
  <si>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</si>
  <si>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</si>
  <si>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</si>
  <si>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</si>
  <si>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</si>
  <si>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</si>
  <si>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</si>
  <si>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</si>
  <si>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</si>
  <si>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</si>
  <si>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</si>
  <si>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</si>
  <si>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</si>
  <si>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</si>
  <si>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</si>
  <si>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</si>
  <si>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</si>
  <si>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</si>
  <si>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</si>
  <si>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</si>
  <si>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</si>
  <si>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</si>
  <si>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</si>
  <si>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</si>
  <si>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</si>
  <si>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</si>
  <si>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</si>
  <si>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</si>
  <si>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</si>
  <si>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</si>
  <si>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</si>
  <si>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</si>
  <si>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</si>
  <si>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</si>
  <si>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</si>
  <si>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</si>
  <si>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</si>
  <si>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</si>
  <si>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</si>
  <si>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</si>
  <si>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</si>
  <si>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</si>
  <si>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</si>
  <si>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</si>
  <si>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</si>
  <si>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</si>
  <si>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</si>
  <si>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</si>
  <si>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</si>
  <si>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</si>
  <si>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</si>
  <si>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</si>
  <si>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</si>
  <si>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</si>
  <si>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</si>
  <si>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</si>
  <si>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</si>
  <si>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</si>
  <si>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</si>
  <si>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</si>
  <si>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</si>
  <si>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</si>
  <si>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</si>
  <si>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</si>
  <si>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</si>
  <si>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</si>
  <si>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</si>
  <si>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</si>
  <si>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</si>
  <si>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</si>
  <si>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</si>
  <si>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</si>
  <si>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</si>
  <si>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</si>
  <si>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</si>
  <si>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</si>
  <si>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</si>
  <si>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</si>
  <si>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</si>
  <si>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</si>
  <si>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</si>
  <si>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</si>
  <si>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</si>
  <si>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</si>
  <si>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</si>
  <si>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</si>
  <si>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</si>
  <si>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</si>
  <si>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</si>
  <si>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</si>
  <si>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</si>
  <si>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</si>
  <si>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</si>
  <si>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</si>
  <si>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</si>
  <si>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</si>
  <si>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</si>
  <si>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</si>
  <si>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</si>
  <si>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</si>
  <si>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</si>
  <si>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</si>
  <si>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</si>
  <si>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</si>
  <si>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</si>
  <si>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</si>
  <si>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</si>
  <si>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</si>
  <si>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</si>
  <si>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</si>
  <si>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</si>
  <si>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</si>
  <si>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</si>
  <si>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</si>
  <si>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</si>
  <si>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</si>
  <si>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</si>
  <si>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</si>
  <si>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</si>
  <si>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</si>
  <si>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</si>
  <si>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</si>
  <si>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</si>
  <si>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</si>
  <si>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</si>
  <si>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</si>
  <si>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</si>
  <si>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</si>
  <si>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</si>
  <si>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</si>
  <si>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</si>
  <si>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</si>
  <si>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</si>
  <si>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</si>
  <si>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</si>
  <si>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</si>
  <si>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</si>
  <si>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</si>
  <si>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</si>
  <si>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</si>
  <si>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</si>
  <si>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</si>
  <si>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</si>
  <si>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</si>
  <si>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</si>
  <si>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</si>
  <si>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</si>
  <si>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</si>
  <si>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</si>
  <si>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</si>
  <si>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</si>
  <si>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</si>
  <si>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</si>
  <si>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</si>
  <si>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</si>
  <si>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</si>
  <si>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</si>
  <si>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</si>
  <si>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</si>
  <si>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</si>
  <si>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</si>
  <si>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</si>
  <si>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</si>
  <si>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</si>
  <si>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</si>
  <si>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</si>
  <si>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</si>
  <si>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</si>
  <si>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</si>
  <si>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</si>
  <si>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</si>
  <si>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</si>
  <si>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</si>
  <si>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</si>
  <si>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</si>
  <si>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</si>
  <si>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</si>
  <si>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</si>
  <si>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</si>
  <si>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</si>
  <si>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</si>
  <si>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</si>
  <si>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</si>
  <si>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</si>
  <si>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</si>
  <si>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</si>
  <si>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</si>
  <si>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</si>
  <si>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</si>
  <si>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</si>
  <si>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</si>
  <si>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</si>
  <si>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</si>
  <si>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</si>
  <si>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</si>
  <si>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</si>
  <si>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</si>
  <si>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</si>
  <si>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</si>
  <si>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</si>
  <si>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</si>
  <si>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</si>
  <si>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</si>
  <si>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</si>
  <si>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</si>
  <si>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</si>
  <si>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</si>
  <si>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</si>
  <si>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</si>
  <si>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</si>
  <si>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</si>
  <si>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</si>
  <si>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</si>
  <si>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</si>
  <si>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</si>
  <si>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</si>
  <si>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</si>
  <si>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</si>
  <si>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</si>
  <si>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</si>
  <si>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</si>
  <si>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</si>
  <si>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</si>
  <si>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</si>
  <si>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</si>
  <si>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</si>
  <si>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</si>
  <si>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</si>
  <si>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</si>
  <si>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</si>
  <si>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</si>
  <si>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</si>
  <si>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</si>
  <si>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</si>
  <si>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</si>
  <si>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</si>
  <si>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</si>
  <si>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</si>
  <si>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</si>
  <si>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</si>
  <si>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</si>
  <si>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</si>
  <si>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</si>
  <si>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</si>
  <si>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</si>
  <si>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</si>
  <si>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</si>
  <si>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</si>
  <si>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</si>
  <si>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</si>
  <si>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</si>
  <si>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</si>
  <si>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</si>
  <si>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</si>
  <si>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</si>
  <si>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</si>
  <si>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</si>
  <si>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</si>
  <si>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</si>
  <si>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</si>
  <si>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</si>
  <si>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</si>
  <si>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</si>
  <si>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</si>
  <si>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</si>
  <si>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</si>
  <si>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</si>
  <si>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</si>
  <si>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</si>
  <si>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</si>
  <si>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</si>
  <si>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</si>
  <si>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</si>
  <si>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</si>
  <si>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</si>
  <si>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</si>
  <si>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</si>
  <si>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</si>
  <si>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</si>
  <si>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</si>
  <si>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</si>
  <si>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</si>
  <si>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</si>
  <si>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</si>
  <si>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</si>
  <si>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</si>
  <si>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</si>
  <si>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</si>
  <si>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</si>
  <si>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</si>
  <si>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</si>
  <si>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</si>
  <si>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</si>
  <si>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</si>
  <si>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</si>
  <si>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</si>
  <si>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</si>
  <si>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</si>
  <si>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</si>
  <si>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</si>
  <si>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</si>
  <si>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</si>
  <si>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</si>
  <si>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</si>
  <si>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</si>
  <si>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</si>
  <si>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</si>
  <si>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</si>
  <si>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</si>
  <si>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</si>
  <si>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</si>
  <si>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</si>
  <si>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</si>
  <si>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</si>
  <si>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</si>
  <si>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</si>
  <si>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</si>
  <si>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</si>
  <si>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</si>
  <si>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</si>
  <si>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</si>
  <si>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</si>
  <si>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</si>
  <si>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</si>
  <si>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</si>
  <si>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</si>
  <si>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</si>
  <si>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</si>
  <si>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</si>
  <si>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</si>
  <si>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</si>
  <si>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</si>
  <si>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</si>
  <si>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</si>
  <si>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</si>
  <si>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</si>
  <si>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</si>
  <si>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</si>
  <si>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</si>
  <si>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</si>
  <si>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</si>
  <si>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</si>
  <si>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</si>
  <si>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</si>
  <si>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</si>
  <si>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</si>
  <si>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</si>
  <si>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</si>
  <si>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</si>
  <si>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</si>
  <si>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</si>
  <si>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</si>
  <si>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</si>
  <si>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</si>
  <si>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</si>
  <si>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</si>
  <si>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</si>
  <si>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</si>
  <si>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</si>
  <si>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</si>
  <si>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</si>
  <si>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</si>
  <si>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</si>
  <si>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</si>
  <si>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</si>
  <si>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</si>
  <si>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</si>
  <si>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</si>
  <si>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</si>
  <si>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</si>
  <si>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</si>
  <si>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</si>
  <si>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</si>
  <si>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</si>
  <si>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</si>
  <si>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</si>
  <si>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</si>
  <si>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</si>
  <si>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</si>
  <si>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</si>
  <si>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</si>
  <si>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</si>
  <si>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</si>
  <si>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</si>
  <si>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</si>
  <si>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</si>
  <si>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</si>
  <si>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</si>
  <si>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</si>
  <si>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</si>
  <si>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</si>
  <si>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</si>
  <si>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</si>
  <si>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</si>
  <si>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</si>
  <si>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</si>
  <si>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</si>
  <si>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</si>
  <si>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</si>
  <si>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</si>
  <si>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</si>
  <si>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</si>
  <si>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</si>
  <si>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</si>
  <si>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</si>
  <si>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</si>
  <si>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</si>
  <si>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</si>
  <si>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</si>
  <si>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</si>
  <si>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</si>
  <si>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</si>
  <si>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</si>
  <si>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</si>
  <si>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</si>
  <si>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</si>
  <si>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</si>
  <si>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</si>
  <si>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</si>
  <si>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</si>
  <si>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</si>
  <si>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</si>
  <si>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</si>
  <si>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</si>
  <si>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</si>
  <si>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</si>
  <si>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</si>
  <si>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</si>
  <si>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</si>
  <si>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</si>
  <si>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</si>
  <si>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</si>
  <si>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</si>
  <si>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</si>
  <si>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</si>
  <si>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</si>
  <si>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</si>
  <si>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</si>
  <si>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</si>
  <si>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</si>
  <si>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</si>
  <si>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</si>
  <si>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</si>
  <si>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</si>
  <si>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</si>
  <si>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</si>
  <si>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</si>
  <si>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</si>
  <si>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</si>
  <si>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</si>
  <si>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</si>
  <si>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</si>
  <si>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</si>
  <si>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</si>
  <si>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</si>
  <si>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</si>
  <si>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</si>
  <si>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</si>
  <si>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</si>
  <si>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</si>
  <si>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</si>
  <si>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</si>
  <si>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</si>
  <si>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</si>
  <si>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</si>
  <si>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</si>
  <si>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</si>
  <si>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</si>
  <si>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</si>
  <si>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</si>
  <si>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</si>
  <si>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</si>
  <si>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</si>
  <si>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</si>
  <si>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</si>
  <si>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</si>
  <si>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</si>
  <si>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</si>
  <si>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</si>
  <si>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</si>
  <si>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</si>
  <si>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</si>
  <si>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</si>
  <si>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</si>
  <si>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</si>
  <si>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</si>
  <si>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</si>
  <si>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</si>
  <si>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</si>
  <si>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</si>
  <si>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</si>
  <si>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</si>
  <si>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</si>
  <si>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</si>
  <si>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</si>
  <si>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</si>
  <si>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</si>
  <si>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</si>
  <si>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</si>
  <si>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</si>
  <si>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</si>
  <si>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</si>
  <si>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</si>
  <si>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</si>
  <si>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</si>
  <si>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</si>
  <si>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</si>
  <si>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</si>
  <si>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</si>
  <si>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</si>
  <si>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</si>
  <si>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</si>
  <si>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</si>
  <si>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</si>
  <si>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</si>
  <si>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</si>
  <si>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</si>
  <si>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</si>
  <si>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</si>
  <si>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</si>
  <si>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</si>
  <si>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</si>
  <si>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</si>
  <si>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</si>
  <si>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</si>
  <si>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</si>
  <si>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</si>
  <si>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</si>
  <si>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</si>
  <si>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</si>
  <si>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</si>
  <si>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</si>
  <si>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</si>
  <si>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</si>
  <si>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</si>
  <si>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</si>
  <si>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</si>
  <si>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</si>
  <si>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</si>
  <si>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</si>
  <si>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</si>
  <si>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</si>
  <si>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</si>
  <si>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</si>
  <si>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</si>
  <si>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</si>
  <si>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</si>
  <si>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</si>
  <si>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</si>
  <si>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</si>
  <si>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</si>
  <si>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</si>
  <si>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</si>
  <si>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</si>
  <si>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</si>
  <si>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</si>
  <si>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</si>
  <si>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</si>
  <si>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</si>
  <si>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</si>
  <si>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</si>
  <si>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</si>
  <si>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</si>
  <si>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</si>
  <si>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</si>
  <si>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</si>
  <si>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</si>
  <si>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</si>
  <si>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</si>
  <si>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</si>
  <si>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</si>
  <si>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</si>
  <si>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</si>
  <si>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</si>
  <si>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</si>
  <si>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</si>
  <si>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</si>
  <si>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</si>
  <si>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</si>
  <si>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</si>
  <si>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</si>
  <si>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</si>
  <si>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</si>
  <si>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</si>
  <si>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</si>
  <si>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</si>
  <si>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</si>
  <si>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</si>
  <si>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</si>
  <si>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</si>
  <si>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</si>
  <si>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</si>
  <si>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</si>
  <si>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</si>
  <si>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</si>
  <si>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</si>
  <si>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</si>
  <si>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</si>
  <si>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</si>
  <si>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</si>
  <si>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</si>
  <si>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</si>
  <si>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</si>
  <si>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</si>
  <si>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</si>
  <si>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</si>
  <si>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</si>
  <si>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</si>
  <si>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</si>
  <si>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</si>
  <si>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</si>
  <si>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</si>
  <si>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</si>
  <si>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</si>
  <si>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</si>
  <si>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</si>
  <si>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</si>
  <si>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</si>
  <si>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</si>
  <si>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</si>
  <si>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</si>
  <si>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</si>
  <si>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</si>
  <si>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</si>
  <si>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</si>
  <si>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</si>
  <si>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</si>
  <si>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</si>
  <si>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</si>
  <si>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</si>
  <si>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</si>
  <si>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</si>
  <si>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</si>
  <si>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</si>
  <si>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</si>
  <si>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</si>
  <si>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</si>
  <si>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</si>
  <si>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</si>
  <si>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</si>
  <si>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</si>
  <si>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</si>
  <si>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</si>
  <si>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</si>
  <si>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</si>
  <si>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</si>
  <si>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</si>
  <si>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</si>
  <si>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</si>
  <si>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</si>
  <si>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</si>
  <si>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</si>
  <si>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</si>
  <si>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</si>
  <si>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</si>
  <si>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</si>
  <si>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</si>
  <si>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</si>
  <si>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</si>
  <si>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</si>
  <si>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</si>
  <si>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</si>
  <si>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</si>
  <si>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</si>
  <si>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</si>
  <si>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</si>
  <si>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</si>
  <si>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</si>
  <si>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</si>
  <si>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</si>
  <si>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</si>
  <si>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</si>
  <si>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</si>
  <si>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</si>
  <si>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</si>
  <si>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</si>
  <si>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</si>
  <si>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</si>
  <si>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</si>
  <si>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</si>
  <si>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</si>
  <si>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</si>
  <si>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</si>
  <si>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</si>
  <si>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</si>
  <si>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</si>
  <si>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</si>
  <si>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</si>
  <si>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</si>
  <si>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</si>
  <si>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</si>
  <si>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</si>
  <si>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</si>
  <si>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</si>
  <si>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</si>
  <si>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</si>
  <si>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</si>
  <si>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</si>
  <si>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</si>
  <si>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</si>
  <si>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</si>
  <si>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</si>
  <si>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</si>
  <si>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</si>
  <si>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</si>
  <si>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</si>
  <si>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</si>
  <si>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</si>
  <si>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</si>
  <si>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</si>
  <si>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</si>
  <si>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</si>
  <si>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</si>
  <si>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</si>
  <si>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</si>
  <si>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</si>
  <si>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</si>
  <si>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</si>
  <si>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</si>
  <si>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</si>
  <si>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</si>
  <si>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</si>
  <si>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</si>
  <si>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</si>
  <si>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</si>
  <si>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</si>
  <si>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</si>
  <si>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</si>
  <si>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</si>
  <si>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</si>
  <si>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</si>
  <si>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</si>
  <si>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</si>
  <si>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</si>
  <si>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</si>
  <si>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</si>
  <si>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</si>
  <si>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</si>
  <si>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</si>
  <si>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</si>
  <si>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</si>
  <si>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</si>
  <si>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</si>
  <si>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</si>
  <si>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</si>
  <si>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</si>
  <si>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</si>
  <si>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</si>
  <si>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</si>
  <si>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</si>
  <si>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</si>
  <si>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</si>
  <si>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</si>
  <si>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</si>
  <si>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</si>
  <si>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</si>
  <si>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</si>
  <si>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</si>
  <si>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</si>
  <si>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</si>
  <si>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</si>
  <si>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</si>
  <si>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</si>
  <si>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</si>
  <si>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</si>
  <si>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</si>
  <si>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</si>
  <si>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</si>
  <si>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</si>
  <si>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</si>
  <si>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</si>
  <si>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</si>
  <si>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</si>
  <si>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</si>
  <si>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</si>
  <si>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</si>
  <si>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</si>
  <si>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</si>
  <si>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</si>
  <si>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</si>
  <si>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</si>
  <si>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</si>
  <si>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</si>
  <si>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</si>
  <si>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</si>
  <si>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</si>
  <si>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</si>
  <si>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</si>
  <si>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</si>
  <si>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</si>
  <si>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</si>
  <si>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</si>
  <si>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</si>
  <si>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</si>
  <si>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</si>
  <si>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</si>
  <si>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</si>
  <si>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</si>
  <si>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</si>
  <si>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</si>
  <si>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</si>
  <si>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</si>
  <si>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</si>
  <si>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</si>
  <si>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</si>
  <si>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</si>
  <si>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</si>
  <si>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</si>
  <si>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</si>
  <si>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</si>
  <si>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</si>
  <si>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</si>
  <si>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</si>
  <si>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</si>
  <si>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</si>
  <si>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</si>
  <si>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</si>
  <si>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</si>
  <si>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</si>
  <si>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</si>
  <si>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</si>
  <si>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</si>
  <si>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</si>
  <si>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</si>
  <si>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</si>
  <si>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</si>
  <si>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</si>
  <si>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</si>
  <si>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</si>
  <si>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</si>
  <si>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</si>
  <si>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</si>
  <si>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</si>
  <si>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</si>
  <si>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</si>
  <si>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</si>
  <si>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</si>
  <si>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</si>
  <si>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</si>
  <si>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</si>
  <si>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</si>
  <si>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</si>
  <si>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</si>
  <si>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</si>
  <si>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</si>
  <si>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</si>
  <si>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</si>
  <si>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</si>
  <si>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</si>
  <si>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</si>
  <si>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</si>
  <si>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</si>
  <si>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</si>
  <si>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</si>
  <si>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</si>
  <si>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</si>
  <si>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</si>
  <si>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</si>
  <si>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</si>
  <si>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</si>
  <si>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</si>
  <si>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</si>
  <si>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</si>
  <si>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</si>
  <si>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</si>
  <si>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</si>
  <si>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</si>
  <si>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</si>
  <si>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</si>
  <si>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</si>
  <si>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</si>
  <si>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</si>
  <si>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</si>
  <si>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</si>
  <si>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</si>
  <si>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</si>
  <si>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</si>
  <si>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</si>
  <si>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</si>
  <si>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</si>
  <si>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</si>
  <si>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</si>
  <si>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</si>
  <si>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</si>
  <si>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</si>
  <si>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</si>
  <si>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</si>
  <si>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</si>
  <si>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</si>
  <si>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</si>
  <si>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</si>
  <si>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</si>
  <si>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</si>
  <si>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</si>
  <si>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</si>
  <si>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</si>
  <si>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</si>
  <si>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</si>
  <si>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</si>
  <si>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</si>
  <si>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</si>
  <si>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</si>
  <si>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</si>
  <si>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</si>
  <si>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</si>
  <si>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</si>
  <si>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</si>
  <si>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</si>
  <si>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</si>
  <si>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</si>
  <si>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</si>
  <si>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</si>
  <si>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</si>
  <si>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</si>
  <si>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</si>
  <si>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</si>
  <si>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</si>
  <si>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</si>
  <si>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</si>
  <si>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</si>
  <si>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</si>
  <si>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</si>
  <si>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</si>
  <si>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</si>
  <si>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</si>
  <si>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</si>
  <si>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</si>
  <si>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</si>
  <si>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</si>
  <si>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</si>
  <si>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</si>
  <si>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</si>
  <si>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</si>
  <si>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</si>
  <si>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</si>
  <si>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</si>
  <si>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</si>
  <si>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</si>
  <si>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</si>
  <si>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</si>
  <si>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</si>
  <si>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</si>
  <si>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</si>
  <si>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</si>
  <si>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</si>
  <si>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</si>
  <si>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</si>
  <si>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</si>
  <si>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</si>
  <si>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</si>
  <si>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</si>
  <si>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</si>
  <si>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</si>
  <si>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</si>
  <si>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</si>
  <si>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</si>
  <si>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</si>
  <si>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</si>
  <si>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</si>
  <si>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</si>
  <si>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</si>
  <si>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</si>
  <si>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</si>
  <si>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</si>
  <si>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</si>
  <si>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</si>
  <si>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</si>
  <si>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</si>
  <si>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</si>
  <si>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</si>
  <si>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</si>
  <si>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</si>
  <si>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</si>
  <si>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</si>
  <si>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</si>
  <si>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</si>
  <si>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</si>
  <si>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</si>
  <si>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</si>
  <si>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</si>
  <si>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</si>
  <si>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</si>
  <si>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</si>
  <si>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</si>
  <si>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</si>
  <si>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</si>
  <si>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</si>
  <si>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</si>
  <si>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</si>
  <si>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</si>
  <si>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</si>
  <si>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</si>
  <si>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</si>
  <si>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</si>
  <si>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</si>
  <si>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</si>
  <si>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</si>
  <si>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</si>
  <si>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</si>
  <si>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</si>
  <si>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</si>
  <si>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</si>
  <si>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</si>
  <si>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</si>
  <si>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</si>
  <si>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</si>
  <si>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</si>
  <si>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</si>
  <si>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</si>
  <si>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</si>
  <si>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</si>
  <si>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</si>
  <si>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</si>
  <si>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</si>
  <si>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</si>
  <si>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</si>
  <si>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</si>
  <si>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</si>
  <si>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</si>
  <si>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</si>
  <si>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</si>
  <si>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</si>
  <si>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</si>
  <si>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</si>
  <si>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</si>
  <si>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</si>
  <si>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</si>
  <si>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</si>
  <si>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</si>
  <si>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</si>
  <si>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</si>
  <si>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</si>
  <si>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</si>
  <si>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</si>
  <si>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</si>
  <si>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</si>
  <si>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</si>
  <si>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</si>
  <si>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</si>
  <si>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</si>
  <si>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</si>
  <si>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</si>
  <si>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</si>
  <si>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</si>
  <si>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</si>
  <si>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</si>
  <si>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</si>
  <si>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</si>
  <si>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</si>
  <si>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</si>
  <si>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</si>
  <si>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</si>
  <si>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</si>
  <si>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</si>
  <si>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</si>
  <si>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</si>
  <si>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</si>
  <si>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</si>
  <si>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</si>
  <si>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</si>
  <si>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</si>
  <si>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</si>
  <si>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</si>
  <si>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</si>
  <si>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</si>
  <si>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</si>
  <si>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</si>
  <si>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</si>
  <si>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</si>
  <si>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</si>
  <si>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</si>
  <si>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</si>
  <si>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</si>
  <si>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</si>
  <si>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</si>
  <si>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</si>
  <si>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</si>
  <si>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</si>
  <si>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</si>
  <si>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</si>
  <si>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</si>
  <si>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</si>
  <si>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</si>
  <si>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</si>
  <si>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</si>
  <si>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</si>
  <si>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</si>
  <si>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</si>
  <si>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</si>
  <si>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</si>
  <si>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</si>
  <si>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</si>
  <si>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</si>
  <si>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</si>
  <si>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</si>
  <si>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</si>
  <si>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</si>
  <si>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</si>
  <si>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</si>
  <si>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</si>
  <si>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</si>
  <si>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</si>
  <si>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</si>
  <si>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</si>
  <si>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</si>
  <si>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</si>
  <si>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</si>
  <si>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</si>
  <si>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</si>
  <si>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</si>
  <si>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</si>
  <si>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</si>
  <si>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</si>
  <si>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</si>
  <si>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</si>
  <si>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</si>
  <si>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</si>
  <si>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</si>
  <si>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</si>
  <si>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</si>
  <si>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</si>
  <si>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</si>
  <si>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</si>
  <si>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</si>
  <si>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</si>
  <si>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</si>
  <si>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</si>
  <si>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</si>
  <si>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</si>
  <si>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</si>
  <si>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</si>
  <si>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</si>
  <si>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</si>
  <si>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</si>
  <si>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</si>
  <si>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</si>
  <si>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</si>
  <si>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</si>
  <si>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</si>
  <si>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</si>
  <si>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</si>
  <si>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</si>
  <si>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</si>
  <si>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</si>
  <si>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</si>
  <si>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</si>
  <si>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</si>
  <si>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</si>
  <si>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</si>
  <si>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</si>
  <si>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</si>
  <si>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</si>
  <si>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</si>
  <si>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</si>
  <si>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</si>
  <si>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</si>
  <si>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</si>
  <si>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</si>
  <si>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</si>
  <si>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</si>
  <si>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</si>
  <si>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</si>
  <si>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</si>
  <si>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</si>
  <si>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</si>
  <si>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</si>
  <si>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</si>
  <si>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</si>
  <si>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</si>
  <si>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</si>
  <si>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</si>
  <si>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</si>
  <si>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</si>
  <si>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</si>
  <si>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</si>
  <si>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</si>
  <si>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</si>
  <si>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</si>
  <si>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</si>
  <si>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</si>
  <si>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</si>
  <si>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</si>
  <si>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</si>
  <si>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</si>
  <si>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</si>
  <si>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</si>
  <si>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</si>
  <si>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</si>
  <si>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</si>
  <si>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</si>
  <si>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</si>
  <si>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</si>
  <si>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</si>
  <si>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</si>
  <si>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</si>
  <si>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</si>
  <si>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</si>
  <si>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</si>
  <si>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</si>
  <si>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</si>
  <si>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</si>
  <si>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</si>
  <si>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</si>
  <si>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</si>
  <si>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</si>
  <si>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</si>
  <si>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</si>
  <si>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</si>
  <si>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</si>
  <si>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</si>
  <si>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</si>
  <si>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</si>
  <si>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</si>
  <si>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</si>
  <si>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</si>
  <si>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</si>
  <si>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</si>
  <si>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</si>
  <si>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</si>
  <si>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</si>
  <si>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</si>
  <si>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</si>
  <si>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</si>
  <si>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</si>
  <si>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</si>
  <si>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</si>
  <si>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</si>
  <si>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</si>
  <si>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</si>
  <si>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</si>
  <si>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</si>
  <si>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</si>
  <si>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</si>
  <si>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</si>
  <si>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</si>
  <si>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</si>
  <si>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</si>
  <si>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</si>
  <si>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</si>
  <si>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</si>
  <si>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</si>
  <si>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</si>
  <si>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</si>
  <si>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</si>
  <si>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</si>
  <si>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</si>
  <si>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</si>
  <si>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</si>
  <si>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</si>
  <si>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</si>
  <si>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</si>
  <si>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</si>
  <si>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</si>
  <si>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</si>
  <si>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</si>
  <si>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</si>
  <si>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</si>
  <si>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</si>
  <si>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</si>
  <si>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</si>
  <si>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</si>
  <si>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</si>
  <si>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</si>
  <si>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</si>
  <si>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</si>
  <si>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</si>
  <si>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</si>
  <si>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</si>
  <si>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</si>
  <si>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</si>
  <si>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</si>
  <si>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</si>
  <si>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</si>
  <si>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</si>
  <si>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</si>
  <si>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</si>
  <si>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</si>
  <si>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</si>
  <si>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</si>
  <si>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</si>
  <si>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</si>
  <si>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</si>
  <si>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</si>
  <si>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</si>
  <si>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</si>
  <si>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</si>
  <si>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</si>
  <si>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</si>
  <si>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</si>
  <si>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</si>
  <si>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</si>
  <si>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</si>
  <si>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</si>
  <si>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</si>
  <si>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</si>
  <si>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</si>
  <si>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</si>
  <si>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</si>
  <si>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</si>
  <si>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</si>
  <si>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</si>
  <si>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</si>
  <si>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</si>
  <si>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</si>
  <si>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</si>
  <si>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</si>
  <si>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</si>
  <si>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</si>
  <si>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</si>
  <si>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</si>
  <si>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</si>
  <si>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</si>
  <si>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</si>
  <si>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</si>
  <si>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</si>
  <si>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</si>
  <si>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</si>
  <si>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</si>
  <si>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</si>
  <si>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</si>
  <si>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</si>
  <si>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</si>
  <si>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</si>
  <si>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</si>
  <si>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</si>
  <si>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</si>
  <si>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</si>
  <si>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</si>
  <si>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</si>
  <si>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</si>
  <si>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</si>
  <si>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</si>
  <si>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</si>
  <si>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</si>
  <si>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</si>
  <si>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</si>
  <si>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</si>
  <si>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</si>
  <si>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</si>
  <si>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</si>
  <si>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</si>
  <si>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</si>
  <si>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</si>
  <si>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</si>
  <si>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</si>
  <si>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</si>
  <si>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</si>
  <si>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</si>
  <si>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</si>
  <si>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</si>
  <si>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</si>
  <si>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</si>
  <si>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</si>
  <si>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</si>
  <si>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</si>
  <si>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</si>
  <si>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</si>
  <si>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</si>
  <si>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</si>
  <si>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</si>
  <si>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</si>
  <si>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</si>
  <si>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</si>
  <si>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</si>
  <si>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</si>
  <si>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</si>
  <si>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</si>
  <si>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</si>
  <si>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</si>
  <si>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</si>
  <si>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</si>
  <si>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</si>
  <si>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</si>
  <si>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</si>
  <si>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</si>
  <si>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</si>
  <si>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</si>
  <si>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</si>
  <si>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</si>
  <si>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</si>
  <si>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</si>
  <si>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</si>
  <si>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</si>
  <si>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</si>
  <si>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</si>
  <si>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</si>
  <si>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</si>
  <si>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</si>
  <si>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</si>
  <si>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</si>
  <si>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</si>
  <si>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</si>
  <si>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</si>
  <si>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</si>
  <si>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</si>
  <si>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</si>
  <si>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</si>
  <si>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</si>
  <si>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</si>
  <si>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</si>
  <si>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</si>
  <si>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</si>
  <si>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</si>
  <si>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</si>
  <si>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</si>
  <si>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</si>
  <si>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</si>
  <si>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</si>
  <si>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</si>
  <si>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</si>
  <si>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</si>
  <si>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</si>
  <si>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</si>
  <si>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</si>
  <si>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</si>
  <si>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</si>
  <si>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</si>
  <si>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</si>
  <si>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</si>
  <si>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</si>
  <si>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</si>
  <si>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</si>
  <si>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</si>
  <si>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</si>
  <si>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</si>
  <si>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</si>
  <si>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</si>
  <si>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</si>
  <si>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</si>
  <si>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</si>
  <si>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</si>
  <si>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</si>
  <si>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</si>
  <si>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</si>
  <si>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</si>
  <si>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</si>
  <si>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</si>
  <si>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</si>
  <si>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</si>
  <si>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</si>
  <si>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</si>
  <si>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</si>
  <si>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</si>
  <si>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</si>
  <si>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</si>
  <si>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</si>
  <si>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</si>
  <si>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</si>
  <si>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</si>
  <si>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</si>
  <si>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</si>
  <si>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</si>
  <si>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</si>
  <si>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</si>
  <si>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</si>
  <si>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</si>
  <si>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</si>
  <si>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</si>
  <si>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</si>
  <si>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</si>
  <si>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</si>
  <si>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</si>
  <si>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</si>
  <si>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</si>
  <si>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</si>
  <si>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</si>
  <si>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</si>
  <si>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</si>
  <si>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</si>
  <si>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</si>
  <si>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</si>
  <si>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</si>
  <si>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</si>
  <si>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</si>
  <si>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</si>
  <si>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</si>
  <si>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</si>
  <si>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</si>
  <si>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</si>
  <si>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</si>
  <si>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</si>
  <si>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</si>
  <si>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</si>
  <si>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</si>
  <si>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</si>
  <si>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</si>
  <si>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</si>
  <si>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</si>
  <si>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</si>
  <si>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</si>
  <si>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</si>
  <si>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</si>
  <si>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</si>
  <si>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</si>
  <si>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</si>
  <si>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</si>
  <si>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</si>
  <si>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</si>
  <si>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</si>
  <si>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</si>
  <si>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</si>
  <si>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</si>
  <si>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</si>
  <si>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</si>
  <si>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</si>
  <si>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</si>
  <si>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</si>
  <si>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</si>
  <si>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</si>
  <si>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</si>
  <si>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</si>
  <si>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</si>
  <si>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</si>
  <si>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</si>
  <si>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</si>
  <si>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</si>
  <si>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</si>
  <si>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</si>
  <si>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</si>
  <si>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</si>
  <si>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</si>
  <si>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</si>
  <si>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</si>
  <si>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</si>
  <si>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</si>
  <si>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</si>
  <si>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</si>
  <si>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</si>
  <si>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</si>
  <si>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</si>
  <si>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</si>
  <si>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</si>
  <si>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</si>
  <si>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</si>
  <si>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</si>
  <si>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</si>
  <si>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</si>
  <si>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</si>
  <si>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</si>
  <si>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</si>
  <si>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</si>
  <si>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</si>
  <si>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</si>
  <si>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</si>
  <si>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</si>
  <si>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</si>
  <si>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</si>
  <si>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</si>
  <si>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</si>
  <si>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</si>
  <si>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</si>
  <si>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</si>
  <si>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</si>
  <si>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</si>
  <si>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</si>
  <si>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</si>
  <si>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</si>
  <si>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</si>
  <si>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</si>
  <si>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</si>
  <si>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</si>
  <si>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</si>
  <si>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</si>
  <si>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</si>
  <si>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</si>
  <si>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</si>
  <si>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</si>
  <si>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</si>
  <si>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</si>
  <si>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</si>
  <si>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</si>
  <si>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</si>
  <si>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</si>
  <si>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</si>
  <si>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</si>
  <si>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</si>
  <si>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</si>
  <si>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</si>
  <si>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</si>
  <si>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</si>
  <si>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</si>
  <si>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</si>
  <si>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</si>
  <si>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</si>
  <si>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</si>
  <si>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</si>
  <si>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</si>
  <si>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</si>
  <si>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</si>
  <si>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</si>
  <si>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</si>
  <si>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</si>
  <si>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</si>
  <si>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</si>
  <si>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</si>
  <si>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</si>
  <si>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</si>
  <si>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</si>
  <si>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</si>
  <si>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</si>
  <si>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</si>
  <si>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</si>
  <si>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</si>
  <si>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</si>
  <si>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</si>
  <si>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</si>
  <si>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</si>
  <si>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</si>
  <si>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</si>
  <si>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</si>
  <si>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</si>
  <si>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</si>
  <si>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</si>
  <si>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</si>
  <si>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</si>
  <si>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</si>
  <si>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</si>
  <si>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</si>
  <si>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</si>
  <si>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</si>
  <si>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</si>
  <si>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</si>
  <si>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</si>
  <si>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</si>
  <si>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</si>
  <si>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</si>
  <si>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</si>
  <si>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</si>
  <si>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</si>
  <si>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</si>
  <si>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</si>
  <si>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</si>
  <si>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</si>
  <si>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</si>
  <si>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</si>
  <si>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</si>
  <si>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</si>
  <si>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</si>
  <si>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</si>
  <si>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</si>
  <si>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</si>
  <si>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</si>
  <si>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</si>
  <si>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</si>
  <si>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</si>
  <si>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</si>
  <si>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</si>
  <si>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</si>
  <si>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</si>
  <si>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</si>
  <si>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</si>
  <si>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</si>
  <si>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</si>
  <si>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</si>
  <si>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</si>
  <si>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</si>
  <si>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</si>
  <si>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</si>
  <si>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</si>
  <si>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</si>
  <si>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</si>
  <si>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</si>
  <si>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</si>
  <si>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</si>
  <si>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</si>
  <si>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</si>
  <si>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</si>
  <si>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</si>
  <si>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</si>
  <si>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</si>
  <si>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</si>
  <si>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</si>
  <si>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</si>
  <si>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</si>
  <si>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</si>
  <si>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</si>
  <si>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</si>
  <si>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</si>
  <si>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</si>
  <si>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</si>
  <si>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</si>
  <si>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</si>
  <si>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</si>
  <si>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</si>
  <si>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</si>
  <si>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</si>
  <si>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</si>
  <si>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</si>
  <si>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</si>
  <si>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</si>
  <si>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</si>
  <si>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</si>
  <si>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</si>
  <si>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</si>
  <si>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</si>
  <si>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</si>
  <si>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</si>
  <si>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</si>
  <si>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</si>
  <si>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</si>
  <si>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</si>
  <si>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</si>
  <si>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</si>
  <si>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</si>
  <si>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</si>
  <si>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</si>
  <si>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</si>
  <si>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</si>
  <si>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</si>
  <si>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</si>
  <si>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</si>
  <si>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</si>
  <si>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</si>
  <si>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</si>
  <si>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</si>
  <si>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</si>
  <si>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</si>
  <si>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</si>
  <si>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</si>
  <si>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</si>
  <si>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</si>
  <si>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</si>
  <si>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</si>
  <si>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</si>
  <si>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</si>
  <si>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</si>
  <si>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</si>
  <si>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</si>
  <si>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</si>
  <si>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</si>
  <si>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</si>
  <si>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</si>
  <si>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</si>
  <si>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</si>
  <si>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</si>
  <si>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</si>
  <si>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</si>
  <si>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</si>
  <si>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</si>
  <si>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</si>
  <si>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</si>
  <si>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</si>
  <si>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</si>
  <si>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</si>
  <si>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</si>
  <si>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</si>
  <si>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</si>
  <si>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</si>
  <si>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</si>
  <si>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</si>
  <si>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</si>
  <si>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</si>
  <si>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</si>
  <si>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</si>
  <si>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</si>
  <si>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</si>
  <si>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</si>
  <si>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</si>
  <si>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</si>
  <si>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</si>
  <si>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</si>
  <si>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</si>
  <si>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</si>
  <si>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</si>
  <si>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</si>
  <si>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</si>
  <si>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</si>
  <si>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</si>
  <si>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</si>
  <si>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</si>
  <si>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</si>
  <si>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</si>
  <si>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</si>
  <si>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</si>
  <si>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</si>
  <si>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</si>
  <si>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</si>
  <si>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</si>
  <si>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</si>
  <si>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</si>
  <si>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</si>
  <si>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</si>
  <si>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</si>
  <si>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</si>
  <si>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</si>
  <si>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</si>
  <si>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</si>
  <si>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</si>
  <si>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</si>
  <si>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</si>
  <si>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</si>
  <si>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</si>
  <si>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</si>
  <si>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</si>
  <si>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</si>
  <si>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</si>
  <si>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</si>
  <si>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</si>
  <si>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</si>
  <si>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</si>
  <si>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</si>
  <si>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</si>
  <si>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</si>
  <si>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</si>
  <si>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</si>
  <si>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</si>
  <si>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</si>
  <si>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</si>
  <si>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</si>
  <si>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</si>
  <si>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</si>
  <si>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</si>
  <si>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</si>
  <si>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</si>
  <si>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</si>
  <si>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</si>
  <si>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</si>
  <si>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</si>
  <si>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</si>
  <si>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</si>
  <si>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</si>
  <si>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</si>
  <si>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</si>
  <si>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</si>
  <si>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</si>
  <si>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</si>
  <si>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</si>
  <si>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</si>
  <si>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</si>
  <si>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</si>
  <si>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</si>
  <si>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</si>
  <si>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</si>
  <si>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</si>
  <si>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</si>
  <si>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</si>
  <si>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</si>
  <si>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</si>
  <si>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</si>
  <si>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</si>
  <si>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</si>
  <si>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</si>
  <si>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</si>
  <si>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</si>
  <si>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</si>
  <si>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</si>
  <si>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</si>
  <si>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</si>
  <si>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</si>
  <si>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</si>
  <si>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</si>
  <si>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</si>
  <si>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</si>
  <si>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</si>
  <si>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</si>
  <si>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</si>
  <si>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</si>
  <si>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</si>
  <si>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</si>
  <si>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</si>
  <si>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</si>
  <si>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</si>
  <si>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</si>
  <si>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</si>
  <si>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</si>
  <si>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</si>
  <si>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</si>
  <si>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</si>
  <si>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</si>
  <si>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</si>
  <si>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</si>
  <si>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</si>
  <si>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</si>
  <si>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</si>
  <si>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</si>
  <si>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</si>
  <si>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</si>
  <si>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</si>
  <si>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</si>
  <si>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</si>
  <si>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</si>
  <si>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</si>
  <si>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</si>
  <si>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</si>
  <si>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</si>
  <si>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</si>
  <si>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</si>
  <si>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</si>
  <si>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</si>
  <si>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</si>
  <si>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</si>
  <si>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</si>
  <si>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</si>
  <si>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</si>
  <si>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</si>
  <si>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</si>
  <si>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</si>
  <si>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</si>
  <si>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</si>
  <si>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</si>
  <si>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</si>
  <si>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</si>
  <si>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</si>
  <si>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</si>
  <si>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</si>
  <si>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</si>
  <si>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</si>
  <si>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</si>
  <si>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</si>
  <si>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</si>
  <si>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</si>
  <si>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</si>
  <si>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</si>
  <si>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</si>
  <si>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</si>
  <si>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</si>
  <si>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</si>
  <si>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</si>
  <si>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</si>
  <si>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</si>
  <si>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</si>
  <si>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</si>
  <si>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</si>
  <si>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</si>
  <si>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</si>
  <si>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</si>
  <si>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</si>
  <si>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</si>
  <si>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</si>
  <si>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</si>
  <si>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</si>
  <si>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</si>
  <si>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</si>
  <si>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</si>
  <si>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</si>
  <si>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</si>
  <si>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</si>
  <si>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</si>
  <si>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</si>
  <si>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</si>
  <si>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</si>
  <si>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</si>
  <si>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</si>
  <si>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</si>
  <si>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</si>
  <si>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</si>
  <si>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</si>
  <si>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</si>
  <si>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</si>
  <si>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</si>
  <si>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</si>
  <si>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</si>
  <si>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</si>
  <si>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</si>
  <si>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</si>
  <si>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</si>
  <si>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</si>
  <si>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</si>
  <si>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</si>
  <si>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</si>
  <si>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</si>
  <si>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</si>
  <si>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</si>
  <si>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</si>
  <si>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</si>
  <si>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</si>
  <si>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</si>
  <si>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</si>
  <si>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</si>
  <si>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</si>
  <si>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</si>
  <si>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</si>
  <si>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</si>
  <si>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</si>
  <si>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</si>
  <si>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</si>
  <si>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</si>
  <si>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</si>
  <si>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</si>
  <si>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</si>
  <si>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</si>
  <si>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</si>
  <si>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</si>
  <si>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</si>
  <si>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</si>
  <si>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</si>
  <si>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</si>
  <si>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</si>
  <si>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</si>
  <si>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</si>
  <si>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</si>
  <si>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</si>
  <si>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</si>
  <si>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</si>
  <si>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</si>
  <si>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</si>
  <si>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</si>
  <si>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</si>
  <si>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</si>
  <si>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</si>
  <si>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</si>
  <si>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</si>
  <si>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</si>
  <si>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</si>
  <si>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</si>
  <si>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</si>
  <si>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</si>
  <si>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</si>
  <si>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</si>
  <si>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</si>
  <si>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</si>
  <si>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</si>
  <si>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</si>
  <si>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</si>
  <si>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</si>
  <si>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</si>
  <si>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</si>
  <si>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</si>
  <si>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</si>
  <si>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</si>
  <si>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</si>
  <si>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</si>
  <si>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</si>
  <si>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</si>
  <si>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</si>
  <si>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</si>
  <si>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</si>
  <si>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</si>
  <si>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</si>
  <si>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</si>
  <si>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</si>
  <si>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</si>
  <si>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</si>
  <si>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</si>
  <si>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</si>
  <si>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</si>
  <si>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</si>
  <si>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</si>
  <si>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</si>
  <si>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</si>
  <si>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</si>
  <si>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</si>
  <si>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</si>
  <si>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</si>
  <si>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</si>
  <si>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</si>
  <si>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</si>
  <si>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</si>
  <si>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</si>
  <si>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</si>
  <si>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</si>
  <si>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</si>
  <si>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</si>
  <si>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</si>
  <si>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</si>
  <si>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</si>
  <si>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</si>
  <si>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</si>
  <si>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</si>
  <si>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</si>
  <si>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</si>
  <si>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</si>
  <si>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</si>
  <si>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</si>
  <si>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</si>
  <si>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</si>
  <si>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</si>
  <si>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</si>
  <si>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</si>
  <si>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</si>
  <si>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</si>
  <si>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</si>
  <si>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</si>
  <si>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</si>
  <si>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</si>
  <si>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</si>
  <si>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</si>
  <si>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</si>
  <si>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</si>
  <si>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</si>
  <si>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</si>
  <si>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</si>
  <si>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</si>
  <si>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</si>
  <si>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</si>
  <si>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</si>
  <si>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</si>
  <si>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</si>
  <si>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</si>
  <si>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</si>
  <si>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</si>
  <si>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</si>
  <si>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</si>
  <si>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</si>
  <si>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</si>
  <si>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</si>
  <si>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</si>
  <si>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</si>
  <si>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</si>
  <si>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</si>
  <si>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</si>
  <si>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</si>
  <si>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</si>
  <si>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</si>
  <si>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</si>
  <si>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</si>
  <si>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</si>
  <si>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</si>
  <si>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</si>
  <si>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</si>
  <si>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</si>
  <si>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</si>
  <si>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</si>
  <si>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</si>
  <si>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</si>
  <si>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</si>
  <si>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</si>
  <si>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</si>
  <si>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</si>
  <si>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</si>
  <si>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</si>
  <si>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</si>
  <si>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</si>
  <si>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</si>
  <si>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</si>
  <si>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</si>
  <si>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</si>
  <si>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</si>
  <si>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</si>
  <si>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</si>
  <si>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</si>
  <si>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</si>
  <si>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</si>
  <si>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</si>
  <si>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</si>
  <si>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</si>
  <si>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</si>
  <si>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</si>
  <si>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</si>
  <si>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</si>
  <si>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</si>
  <si>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</si>
  <si>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</si>
  <si>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</si>
  <si>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</si>
  <si>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</si>
  <si>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</si>
  <si>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</si>
  <si>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</si>
  <si>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</si>
  <si>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</si>
  <si>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</si>
  <si>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</si>
  <si>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</si>
  <si>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</si>
  <si>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</si>
  <si>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</si>
  <si>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</si>
  <si>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</si>
  <si>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</si>
  <si>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</si>
  <si>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</si>
  <si>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</si>
  <si>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</si>
  <si>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</si>
  <si>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</si>
  <si>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</si>
  <si>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</si>
  <si>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</si>
  <si>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</si>
  <si>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</si>
  <si>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</si>
  <si>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</si>
  <si>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</si>
  <si>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</si>
  <si>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</si>
  <si>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</si>
  <si>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</si>
  <si>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</si>
  <si>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</si>
  <si>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</si>
  <si>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</si>
  <si>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</si>
  <si>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</si>
  <si>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</si>
  <si>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</si>
  <si>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</si>
  <si>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</si>
  <si>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</si>
  <si>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</si>
  <si>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</si>
  <si>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</si>
  <si>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</si>
  <si>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</si>
  <si>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</si>
  <si>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</si>
  <si>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</si>
  <si>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</si>
  <si>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</si>
  <si>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</si>
  <si>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</si>
  <si>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</si>
  <si>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</si>
  <si>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</si>
  <si>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</si>
  <si>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</si>
  <si>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</si>
  <si>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</si>
  <si>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</si>
  <si>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</si>
  <si>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</si>
  <si>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</si>
  <si>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</si>
  <si>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</si>
  <si>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</si>
  <si>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</si>
  <si>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</si>
  <si>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</si>
  <si>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</si>
  <si>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</si>
  <si>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</si>
  <si>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</si>
  <si>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</si>
  <si>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</si>
  <si>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</si>
  <si>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</si>
  <si>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</si>
  <si>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</si>
  <si>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</si>
  <si>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</si>
  <si>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</si>
  <si>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</si>
  <si>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</si>
  <si>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</si>
  <si>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</si>
  <si>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</si>
  <si>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</si>
  <si>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</si>
  <si>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</si>
  <si>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</si>
  <si>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</si>
  <si>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</si>
  <si>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</si>
  <si>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</si>
  <si>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</si>
  <si>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</si>
  <si>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</si>
  <si>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</si>
  <si>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</si>
  <si>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</si>
  <si>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</si>
  <si>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</si>
  <si>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</si>
  <si>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</si>
  <si>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</si>
  <si>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</si>
  <si>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</si>
  <si>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</si>
  <si>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</si>
  <si>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</si>
  <si>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</si>
  <si>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</si>
  <si>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</si>
  <si>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</si>
  <si>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</si>
  <si>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</si>
  <si>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</si>
  <si>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</si>
  <si>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</si>
  <si>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</si>
  <si>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</si>
  <si>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</si>
  <si>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</si>
  <si>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</si>
  <si>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</si>
  <si>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</si>
  <si>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</si>
  <si>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</si>
  <si>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</si>
  <si>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</si>
  <si>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</si>
  <si>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</si>
  <si>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</si>
  <si>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</si>
  <si>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</si>
  <si>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</si>
  <si>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</si>
  <si>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</si>
  <si>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</si>
  <si>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</si>
  <si>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</si>
  <si>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</si>
  <si>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</si>
  <si>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</si>
  <si>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</si>
  <si>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</si>
  <si>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</si>
  <si>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</si>
  <si>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</si>
  <si>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</si>
  <si>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</si>
  <si>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</si>
  <si>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</si>
  <si>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</si>
  <si>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</si>
  <si>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</si>
  <si>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</si>
  <si>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</si>
  <si>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</si>
  <si>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</si>
  <si>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</si>
  <si>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</si>
  <si>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</si>
  <si>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</si>
  <si>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</si>
  <si>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</si>
  <si>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</si>
  <si>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</si>
  <si>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</si>
  <si>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</si>
  <si>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</si>
  <si>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</si>
  <si>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</si>
  <si>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</si>
  <si>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</si>
  <si>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</si>
  <si>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</si>
  <si>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</si>
  <si>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</si>
  <si>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</si>
  <si>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</si>
  <si>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</si>
  <si>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</si>
  <si>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</si>
  <si>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</si>
  <si>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</si>
  <si>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</si>
  <si>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</si>
  <si>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</si>
  <si>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</si>
  <si>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</si>
  <si>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</si>
  <si>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</si>
  <si>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</si>
  <si>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</si>
  <si>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</si>
  <si>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</si>
  <si>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</si>
  <si>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</si>
  <si>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</si>
  <si>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</si>
  <si>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</si>
  <si>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</si>
  <si>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</si>
  <si>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</si>
  <si>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</si>
  <si>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</si>
  <si>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</si>
  <si>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</si>
  <si>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</si>
  <si>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</si>
  <si>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</si>
  <si>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</si>
  <si>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</si>
  <si>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</si>
  <si>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</si>
  <si>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</si>
  <si>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</si>
  <si>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</si>
  <si>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</si>
  <si>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</si>
  <si>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</si>
  <si>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</si>
  <si>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</si>
  <si>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</si>
  <si>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</si>
  <si>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</si>
  <si>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</si>
  <si>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</si>
  <si>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</si>
  <si>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</si>
  <si>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</si>
  <si>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</si>
  <si>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</si>
  <si>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</si>
  <si>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</si>
  <si>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</si>
  <si>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</si>
  <si>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</si>
  <si>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</si>
  <si>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</si>
  <si>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</si>
  <si>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</si>
  <si>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</si>
  <si>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</si>
  <si>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</si>
  <si>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</si>
  <si>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</si>
  <si>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</si>
  <si>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</si>
  <si>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</si>
  <si>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</si>
  <si>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</si>
  <si>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</si>
  <si>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</si>
  <si>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</si>
  <si>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</si>
  <si>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</si>
  <si>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</si>
  <si>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</si>
  <si>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</si>
  <si>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</si>
  <si>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</si>
  <si>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</si>
  <si>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</si>
  <si>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</si>
  <si>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</si>
  <si>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</si>
  <si>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</si>
  <si>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</si>
  <si>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</si>
  <si>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</si>
  <si>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</si>
  <si>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</si>
  <si>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</si>
  <si>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</si>
  <si>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</si>
  <si>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</si>
  <si>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</si>
  <si>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</si>
  <si>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</si>
  <si>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</si>
  <si>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</si>
  <si>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</si>
  <si>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</si>
  <si>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</si>
  <si>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</si>
  <si>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</si>
  <si>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</si>
  <si>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</si>
  <si>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</si>
  <si>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</si>
  <si>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</si>
  <si>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</si>
  <si>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</si>
  <si>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</si>
  <si>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</si>
  <si>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</si>
  <si>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</si>
  <si>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</si>
  <si>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</si>
  <si>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</si>
  <si>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</si>
  <si>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</si>
  <si>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</si>
  <si>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</si>
  <si>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</si>
  <si>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</si>
  <si>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</si>
  <si>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</si>
  <si>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</si>
  <si>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</si>
  <si>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</si>
  <si>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</si>
  <si>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</si>
  <si>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</si>
  <si>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</si>
  <si>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</si>
  <si>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</si>
  <si>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</si>
  <si>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</si>
  <si>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</si>
  <si>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</si>
  <si>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</si>
  <si>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</si>
  <si>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</si>
  <si>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</si>
  <si>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</si>
  <si>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</si>
  <si>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</si>
  <si>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</si>
  <si>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</si>
  <si>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</si>
  <si>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</si>
  <si>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</si>
  <si>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</si>
  <si>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</si>
  <si>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</si>
  <si>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</si>
  <si>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</si>
  <si>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</si>
  <si>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</si>
  <si>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</si>
  <si>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</si>
  <si>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</si>
  <si>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</si>
  <si>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</si>
  <si>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</si>
  <si>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</si>
  <si>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</si>
  <si>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</si>
  <si>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</si>
  <si>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</si>
  <si>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</si>
  <si>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</si>
  <si>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</si>
  <si>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</si>
  <si>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</si>
  <si>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</si>
  <si>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</si>
  <si>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</si>
  <si>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</si>
  <si>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</si>
  <si>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</si>
  <si>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</si>
  <si>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</si>
  <si>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</si>
  <si>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</si>
  <si>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</si>
  <si>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</si>
  <si>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</si>
  <si>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</si>
  <si>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</si>
  <si>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</si>
  <si>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</si>
  <si>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</si>
  <si>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</si>
  <si>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</si>
  <si>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</si>
  <si>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</si>
  <si>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</si>
  <si>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</si>
  <si>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</si>
  <si>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</si>
  <si>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</si>
  <si>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</si>
  <si>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</si>
  <si>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</si>
  <si>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</si>
  <si>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</si>
  <si>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</si>
  <si>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</si>
  <si>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</si>
  <si>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</si>
  <si>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</si>
  <si>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</si>
  <si>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</si>
  <si>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</si>
  <si>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</si>
  <si>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</si>
  <si>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</si>
  <si>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</si>
  <si>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</si>
  <si>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</si>
  <si>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</si>
  <si>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</si>
  <si>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</si>
  <si>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</si>
  <si>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</si>
  <si>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</si>
  <si>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</si>
  <si>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</si>
  <si>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</si>
  <si>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</si>
  <si>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</si>
  <si>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</si>
  <si>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</si>
  <si>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</si>
  <si>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</si>
  <si>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</si>
  <si>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</si>
  <si>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</si>
  <si>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</si>
  <si>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</si>
  <si>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</si>
  <si>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</si>
  <si>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</si>
  <si>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</si>
  <si>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</si>
  <si>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</si>
  <si>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</si>
  <si>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</si>
  <si>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</si>
  <si>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</si>
  <si>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</si>
  <si>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</si>
  <si>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</si>
  <si>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</si>
  <si>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</si>
  <si>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</si>
  <si>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</si>
  <si>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</si>
  <si>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</si>
  <si>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</si>
  <si>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</si>
  <si>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</si>
  <si>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</si>
  <si>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</si>
  <si>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</si>
  <si>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</si>
  <si>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</si>
  <si>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</si>
  <si>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</si>
  <si>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</si>
  <si>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</si>
  <si>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</si>
  <si>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</si>
  <si>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</si>
  <si>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</si>
  <si>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</si>
  <si>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</si>
  <si>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</si>
  <si>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</si>
  <si>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</si>
  <si>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</si>
  <si>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</si>
  <si>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</si>
  <si>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</si>
  <si>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</si>
  <si>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</si>
  <si>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</si>
  <si>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</si>
  <si>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</si>
  <si>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</si>
  <si>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</si>
  <si>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</si>
  <si>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</si>
  <si>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</si>
  <si>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</si>
  <si>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</si>
  <si>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</si>
  <si>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</si>
  <si>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</si>
  <si>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</si>
  <si>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</si>
  <si>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</si>
  <si>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</si>
  <si>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</si>
  <si>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</si>
  <si>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</si>
  <si>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</si>
  <si>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</si>
  <si>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</si>
  <si>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</si>
  <si>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</si>
  <si>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</si>
  <si>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</si>
  <si>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</si>
  <si>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</si>
  <si>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</si>
  <si>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</si>
  <si>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</si>
  <si>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</si>
  <si>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</si>
  <si>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</si>
  <si>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</si>
  <si>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</si>
  <si>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</si>
  <si>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</si>
  <si>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</si>
  <si>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</si>
  <si>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</si>
  <si>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</si>
  <si>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</si>
  <si>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</si>
  <si>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</si>
  <si>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</si>
  <si>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</si>
  <si>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</si>
  <si>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</si>
  <si>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</si>
  <si>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</si>
  <si>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</si>
  <si>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</si>
  <si>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</si>
  <si>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</si>
  <si>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</si>
  <si>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</si>
  <si>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</si>
  <si>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</si>
  <si>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</si>
  <si>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</si>
  <si>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</si>
  <si>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</si>
  <si>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</si>
  <si>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</si>
  <si>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</si>
  <si>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</si>
  <si>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</si>
  <si>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</si>
  <si>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</si>
  <si>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</si>
  <si>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</si>
  <si>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</si>
  <si>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</si>
  <si>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</si>
  <si>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</si>
  <si>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</si>
  <si>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</si>
  <si>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</si>
  <si>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</si>
  <si>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</si>
  <si>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</si>
  <si>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</si>
  <si>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</si>
  <si>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</si>
  <si>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</si>
  <si>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</si>
  <si>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</si>
  <si>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</si>
  <si>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</si>
  <si>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</si>
  <si>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</si>
  <si>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</si>
  <si>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</si>
  <si>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</si>
  <si>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</si>
  <si>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</si>
  <si>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</si>
  <si>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</si>
  <si>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</si>
  <si>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</si>
  <si>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</si>
  <si>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</si>
  <si>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</si>
  <si>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</si>
  <si>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</si>
  <si>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</si>
  <si>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</si>
  <si>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</si>
  <si>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</si>
  <si>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</si>
  <si>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</si>
  <si>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</si>
  <si>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</si>
  <si>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</si>
  <si>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</si>
  <si>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</si>
  <si>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</si>
  <si>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</si>
  <si>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</si>
  <si>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</si>
  <si>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</si>
  <si>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</si>
  <si>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</si>
  <si>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</si>
  <si>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</si>
  <si>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</si>
  <si>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</si>
  <si>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</si>
  <si>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</si>
  <si>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</si>
  <si>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</si>
  <si>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</si>
  <si>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</si>
  <si>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</si>
  <si>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</si>
  <si>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</si>
  <si>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</si>
  <si>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</si>
  <si>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</si>
  <si>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</si>
  <si>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</si>
  <si>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</si>
  <si>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</si>
  <si>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</si>
  <si>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</si>
  <si>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</si>
  <si>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</si>
  <si>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</si>
  <si>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</si>
  <si>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</si>
  <si>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</si>
  <si>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</si>
  <si>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</si>
  <si>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</si>
  <si>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</si>
  <si>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</si>
  <si>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</si>
  <si>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</si>
  <si>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</si>
  <si>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</si>
  <si>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</si>
  <si>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</si>
  <si>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</si>
  <si>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</si>
  <si>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</si>
  <si>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</si>
  <si>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</si>
  <si>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</si>
  <si>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</si>
  <si>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</si>
  <si>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</si>
  <si>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</si>
  <si>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</si>
  <si>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</si>
  <si>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</si>
  <si>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</si>
  <si>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</si>
  <si>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</si>
  <si>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</si>
  <si>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</si>
  <si>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</si>
  <si>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</si>
  <si>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</si>
  <si>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</si>
  <si>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</si>
  <si>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</si>
  <si>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</si>
  <si>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</si>
  <si>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</si>
  <si>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</si>
  <si>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</si>
  <si>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</si>
  <si>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</si>
  <si>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</si>
  <si>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</si>
  <si>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</si>
  <si>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</si>
  <si>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</si>
  <si>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</si>
  <si>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</si>
  <si>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</si>
  <si>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</si>
  <si>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</si>
  <si>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</si>
  <si>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</si>
  <si>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</si>
  <si>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</si>
  <si>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</si>
  <si>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</si>
  <si>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</si>
  <si>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</si>
  <si>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</si>
  <si>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</si>
  <si>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</si>
  <si>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</si>
  <si>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</si>
  <si>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</si>
  <si>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</si>
  <si>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</si>
  <si>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</si>
  <si>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</si>
  <si>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</si>
  <si>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</si>
  <si>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</si>
  <si>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</si>
  <si>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</si>
  <si>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</si>
  <si>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</si>
  <si>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</si>
  <si>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</si>
  <si>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</si>
  <si>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</si>
  <si>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</si>
  <si>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</si>
  <si>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</si>
  <si>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</si>
  <si>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</si>
  <si>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</si>
  <si>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</si>
  <si>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</si>
  <si>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</si>
  <si>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</si>
  <si>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</si>
  <si>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</si>
  <si>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</si>
  <si>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</si>
  <si>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</si>
  <si>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</si>
  <si>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</si>
  <si>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</si>
  <si>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</si>
  <si>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</si>
  <si>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</si>
  <si>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</si>
  <si>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</si>
  <si>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</si>
  <si>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</si>
  <si>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</si>
  <si>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</si>
  <si>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</si>
  <si>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</si>
  <si>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</si>
  <si>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</si>
  <si>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</si>
  <si>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</si>
  <si>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</si>
  <si>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</si>
  <si>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</si>
  <si>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</si>
  <si>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</si>
  <si>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</si>
  <si>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</si>
  <si>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</si>
  <si>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</si>
  <si>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</si>
  <si>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</si>
  <si>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</si>
  <si>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</si>
  <si>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</si>
  <si>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</si>
  <si>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</si>
  <si>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</si>
  <si>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</si>
  <si>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</si>
  <si>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</si>
  <si>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</si>
  <si>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</si>
  <si>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</si>
  <si>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</si>
  <si>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</si>
  <si>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</si>
  <si>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</si>
  <si>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</si>
  <si>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</si>
  <si>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</si>
  <si>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</si>
  <si>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</si>
  <si>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</si>
  <si>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</si>
  <si>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</si>
  <si>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</si>
  <si>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</si>
  <si>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</si>
  <si>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</si>
  <si>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</si>
  <si>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</si>
  <si>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</si>
  <si>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</si>
  <si>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</si>
  <si>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</si>
  <si>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</si>
  <si>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</si>
  <si>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</si>
  <si>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</si>
  <si>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</si>
  <si>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</si>
  <si>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</si>
  <si>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</si>
  <si>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</si>
  <si>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</si>
  <si>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</si>
  <si>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</si>
  <si>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</si>
  <si>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</si>
  <si>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</si>
  <si>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</si>
  <si>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</si>
  <si>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</si>
  <si>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</si>
  <si>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</si>
  <si>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</si>
  <si>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</si>
  <si>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</si>
  <si>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</si>
  <si>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</si>
  <si>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</si>
  <si>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</si>
  <si>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</si>
  <si>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</si>
  <si>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</si>
  <si>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</si>
  <si>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</si>
  <si>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</si>
  <si>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</si>
  <si>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</si>
  <si>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</si>
  <si>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</si>
  <si>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</si>
  <si>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</si>
  <si>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</si>
  <si>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</si>
  <si>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</si>
  <si>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</si>
  <si>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</si>
  <si>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</si>
  <si>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</si>
  <si>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</si>
  <si>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</si>
  <si>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</si>
  <si>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</si>
  <si>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</si>
  <si>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</si>
  <si>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</si>
  <si>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</si>
  <si>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</si>
  <si>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</si>
  <si>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</si>
  <si>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</si>
  <si>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</si>
  <si>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</si>
  <si>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</si>
  <si>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</si>
  <si>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</si>
  <si>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</si>
  <si>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</si>
  <si>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</si>
  <si>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</si>
  <si>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</si>
  <si>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</si>
  <si>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</si>
  <si>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</si>
  <si>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</si>
  <si>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</si>
  <si>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</si>
  <si>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</si>
  <si>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</si>
  <si>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</si>
  <si>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</si>
  <si>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</si>
  <si>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</si>
  <si>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</si>
  <si>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</si>
  <si>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</si>
  <si>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</si>
  <si>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</si>
  <si>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</si>
  <si>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</si>
  <si>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</si>
  <si>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</si>
  <si>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</si>
  <si>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</si>
  <si>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</si>
  <si>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</si>
  <si>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</si>
  <si>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</si>
  <si>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</si>
  <si>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</si>
  <si>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</si>
  <si>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</si>
  <si>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</si>
  <si>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</si>
  <si>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</si>
  <si>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</si>
  <si>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</si>
  <si>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</si>
  <si>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</si>
  <si>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</si>
  <si>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</si>
  <si>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</si>
  <si>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</si>
  <si>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</si>
  <si>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</si>
  <si>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</si>
  <si>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</si>
  <si>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</si>
  <si>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</si>
  <si>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</si>
  <si>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</si>
  <si>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</si>
  <si>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</si>
  <si>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</si>
  <si>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</si>
  <si>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</si>
  <si>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</si>
  <si>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</si>
  <si>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</si>
  <si>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</si>
  <si>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</si>
  <si>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</si>
  <si>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</si>
  <si>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</si>
  <si>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</si>
  <si>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</si>
  <si>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</si>
  <si>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</si>
  <si>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</si>
  <si>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</si>
  <si>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</si>
  <si>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</si>
  <si>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</si>
  <si>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</si>
  <si>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</si>
  <si>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</si>
  <si>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</si>
  <si>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</si>
  <si>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</si>
  <si>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</si>
  <si>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</si>
  <si>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</si>
  <si>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</si>
  <si>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</si>
  <si>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</si>
  <si>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</si>
  <si>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</si>
  <si>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</si>
  <si>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</si>
  <si>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</si>
  <si>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</si>
  <si>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</si>
  <si>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</si>
  <si>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</si>
  <si>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</si>
  <si>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</si>
  <si>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</si>
  <si>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</si>
  <si>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</si>
  <si>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</si>
  <si>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</si>
  <si>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</si>
  <si>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</si>
  <si>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</si>
  <si>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</si>
  <si>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</si>
  <si>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</si>
  <si>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</si>
  <si>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</si>
  <si>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</si>
  <si>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</si>
  <si>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</si>
  <si>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</si>
  <si>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</si>
  <si>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</si>
  <si>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</si>
  <si>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</si>
  <si>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</si>
  <si>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</si>
  <si>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</si>
  <si>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</si>
  <si>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</si>
  <si>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</si>
  <si>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</si>
  <si>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</si>
  <si>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</si>
  <si>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</si>
  <si>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</si>
  <si>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</si>
  <si>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</si>
  <si>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</si>
  <si>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</si>
  <si>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</si>
  <si>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</si>
  <si>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</si>
  <si>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</si>
  <si>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</si>
  <si>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</si>
  <si>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</si>
  <si>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</si>
  <si>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</si>
  <si>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</si>
  <si>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</si>
  <si>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</si>
  <si>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</si>
  <si>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</si>
  <si>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</si>
  <si>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</si>
  <si>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</si>
  <si>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</si>
  <si>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</si>
  <si>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</si>
  <si>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</si>
  <si>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</si>
  <si>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</si>
  <si>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</si>
  <si>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</si>
  <si>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</si>
  <si>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</si>
  <si>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</si>
  <si>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</si>
  <si>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</si>
  <si>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</si>
  <si>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</si>
  <si>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</si>
  <si>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</si>
  <si>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</si>
  <si>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</si>
  <si>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</si>
  <si>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</si>
  <si>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</si>
  <si>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</si>
  <si>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</si>
  <si>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</si>
  <si>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</si>
  <si>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</si>
  <si>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</si>
  <si>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</si>
  <si>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</si>
  <si>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</si>
  <si>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</si>
  <si>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</si>
  <si>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</si>
  <si>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</si>
  <si>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</si>
  <si>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</si>
  <si>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</si>
  <si>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</si>
  <si>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</si>
  <si>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</si>
  <si>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</si>
  <si>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</si>
  <si>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</si>
  <si>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</si>
  <si>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</si>
  <si>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</si>
  <si>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</si>
  <si>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</si>
  <si>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</si>
  <si>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</si>
  <si>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</si>
  <si>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</si>
  <si>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</si>
  <si>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</si>
  <si>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</si>
  <si>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</si>
  <si>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</si>
  <si>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</si>
  <si>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</si>
  <si>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</si>
  <si>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</si>
  <si>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</si>
  <si>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</si>
  <si>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</si>
  <si>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</si>
  <si>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</si>
  <si>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</si>
  <si>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</si>
  <si>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</si>
  <si>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</si>
  <si>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</si>
  <si>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</si>
  <si>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</si>
  <si>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</si>
  <si>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</si>
  <si>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</si>
  <si>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</si>
  <si>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</si>
  <si>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</si>
  <si>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</si>
  <si>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</si>
  <si>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</si>
  <si>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</si>
  <si>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</si>
  <si>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</si>
  <si>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</si>
  <si>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</si>
  <si>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</si>
  <si>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</si>
  <si>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</si>
  <si>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</si>
  <si>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</si>
  <si>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</si>
  <si>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</si>
  <si>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</si>
  <si>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</si>
  <si>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</si>
  <si>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</si>
  <si>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</si>
  <si>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</si>
  <si>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</si>
  <si>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</si>
  <si>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</si>
  <si>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</si>
  <si>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</si>
  <si>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</si>
  <si>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</si>
  <si>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</si>
  <si>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</si>
  <si>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</si>
  <si>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</si>
  <si>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</si>
  <si>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</si>
  <si>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</si>
  <si>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</si>
  <si>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</si>
  <si>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</si>
  <si>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</si>
  <si>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</si>
  <si>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</si>
  <si>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</si>
  <si>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</si>
  <si>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</si>
  <si>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</si>
  <si>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</si>
  <si>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</si>
  <si>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</si>
  <si>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</si>
  <si>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</si>
  <si>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</si>
  <si>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</si>
  <si>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</si>
  <si>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</si>
  <si>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</si>
  <si>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</si>
  <si>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</si>
  <si>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</si>
  <si>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</si>
  <si>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</si>
  <si>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</si>
  <si>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</si>
  <si>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</si>
  <si>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</si>
  <si>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</si>
  <si>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</si>
  <si>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</si>
  <si>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</si>
  <si>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</si>
  <si>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</si>
  <si>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</si>
  <si>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</si>
  <si>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</si>
  <si>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</si>
  <si>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</si>
  <si>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</si>
  <si>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</si>
  <si>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</si>
  <si>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</si>
  <si>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</si>
  <si>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</si>
  <si>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</si>
  <si>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</si>
  <si>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</si>
  <si>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</si>
  <si>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</si>
  <si>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</si>
  <si>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</si>
  <si>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</si>
  <si>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</si>
  <si>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</si>
  <si>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</si>
  <si>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</si>
  <si>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</si>
  <si>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</si>
  <si>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</si>
  <si>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</si>
  <si>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</si>
  <si>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</si>
  <si>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</si>
  <si>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</si>
  <si>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</si>
  <si>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</si>
  <si>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</si>
  <si>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</si>
  <si>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</si>
  <si>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</si>
  <si>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</si>
  <si>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</si>
  <si>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</si>
  <si>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</si>
  <si>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</si>
  <si>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</si>
  <si>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</si>
  <si>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</si>
  <si>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</si>
  <si>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</si>
  <si>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</si>
  <si>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</si>
  <si>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</si>
  <si>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</si>
  <si>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</si>
  <si>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</si>
  <si>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</si>
  <si>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</si>
  <si>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</si>
  <si>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</si>
  <si>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</si>
  <si>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</si>
  <si>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</si>
  <si>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</si>
  <si>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</si>
  <si>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</si>
  <si>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</si>
  <si>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</si>
  <si>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</si>
  <si>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</si>
  <si>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</si>
  <si>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</si>
  <si>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</si>
  <si>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</si>
  <si>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</si>
  <si>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</si>
  <si>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</si>
  <si>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</si>
  <si>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</si>
  <si>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</si>
  <si>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</si>
  <si>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</si>
  <si>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</si>
  <si>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</si>
  <si>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</si>
  <si>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</si>
  <si>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</si>
  <si>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</si>
  <si>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</si>
  <si>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</si>
  <si>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</si>
  <si>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</si>
  <si>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</si>
  <si>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</si>
  <si>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</si>
  <si>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</si>
  <si>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</si>
  <si>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</si>
  <si>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</si>
  <si>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</si>
  <si>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</si>
  <si>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</si>
  <si>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</si>
  <si>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</si>
  <si>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</si>
  <si>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</si>
  <si>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</si>
  <si>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</si>
  <si>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</si>
  <si>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</si>
  <si>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</si>
  <si>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</si>
  <si>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</si>
  <si>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</si>
  <si>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</si>
  <si>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</si>
  <si>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</si>
  <si>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</si>
  <si>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</si>
  <si>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</si>
  <si>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</si>
  <si>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</si>
  <si>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</si>
  <si>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</si>
  <si>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</si>
  <si>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</si>
  <si>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</si>
  <si>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</si>
  <si>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</si>
  <si>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</si>
  <si>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</si>
  <si>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</si>
  <si>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</si>
  <si>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</si>
  <si>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</si>
  <si>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</si>
  <si>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</si>
  <si>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</si>
  <si>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</si>
  <si>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</si>
  <si>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</si>
  <si>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</si>
  <si>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</si>
  <si>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</si>
  <si>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</si>
  <si>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</si>
  <si>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</si>
  <si>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</si>
  <si>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</si>
  <si>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</si>
  <si>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</si>
  <si>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</si>
  <si>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</si>
  <si>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</si>
  <si>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</si>
  <si>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</si>
  <si>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</si>
  <si>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</si>
  <si>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</si>
  <si>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</si>
  <si>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</si>
  <si>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</si>
  <si>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</si>
  <si>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</si>
  <si>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</si>
  <si>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</si>
  <si>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</si>
  <si>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</si>
  <si>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</si>
  <si>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</si>
  <si>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</si>
  <si>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</si>
  <si>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</si>
  <si>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</si>
  <si>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</si>
  <si>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</si>
  <si>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</si>
  <si>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</si>
  <si>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</si>
  <si>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</si>
  <si>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</si>
  <si>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</si>
  <si>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</si>
  <si>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</si>
  <si>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</si>
  <si>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</si>
  <si>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</si>
  <si>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</si>
  <si>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</si>
  <si>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</si>
  <si>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</si>
  <si>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</si>
  <si>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</si>
  <si>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</si>
  <si>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</si>
  <si>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</si>
  <si>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</si>
  <si>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</si>
  <si>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</si>
  <si>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</si>
  <si>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</si>
  <si>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</si>
  <si>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</si>
  <si>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</si>
  <si>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</si>
  <si>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</si>
  <si>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</si>
  <si>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</si>
  <si>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</si>
  <si>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</si>
  <si>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</si>
  <si>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</si>
  <si>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</si>
  <si>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</si>
  <si>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</si>
  <si>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</si>
  <si>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</si>
  <si>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</si>
  <si>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</si>
  <si>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</si>
  <si>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</si>
  <si>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</si>
  <si>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</si>
  <si>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</si>
  <si>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</si>
  <si>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</si>
  <si>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</si>
  <si>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</si>
  <si>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</si>
  <si>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</si>
  <si>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</si>
  <si>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</si>
  <si>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</si>
  <si>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</si>
  <si>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</si>
  <si>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</si>
  <si>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</si>
  <si>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</si>
  <si>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</si>
  <si>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</si>
  <si>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</si>
  <si>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</si>
  <si>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</si>
  <si>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</si>
  <si>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</si>
  <si>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</si>
  <si>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</si>
  <si>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</si>
  <si>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</si>
  <si>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</si>
  <si>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</si>
  <si>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</si>
  <si>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</si>
  <si>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</si>
  <si>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</si>
  <si>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</si>
  <si>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</si>
  <si>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</si>
  <si>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</si>
  <si>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</si>
  <si>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</si>
  <si>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</si>
  <si>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</si>
  <si>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</si>
  <si>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</si>
  <si>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</si>
  <si>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</si>
  <si>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</si>
  <si>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</si>
  <si>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</si>
  <si>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</si>
  <si>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</si>
  <si>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</si>
  <si>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</si>
  <si>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</si>
  <si>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</si>
  <si>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</si>
  <si>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</si>
  <si>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</si>
  <si>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</si>
  <si>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</si>
  <si>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</si>
  <si>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</si>
  <si>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</si>
  <si>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</si>
  <si>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</si>
  <si>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</si>
  <si>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</si>
  <si>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</si>
  <si>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</si>
  <si>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</si>
  <si>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</si>
  <si>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</si>
  <si>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</si>
  <si>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</si>
  <si>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</si>
  <si>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</si>
  <si>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</si>
  <si>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</si>
  <si>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</si>
  <si>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</si>
  <si>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</si>
  <si>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</si>
  <si>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</si>
  <si>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</si>
  <si>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</si>
  <si>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</si>
  <si>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</si>
  <si>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</si>
  <si>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</si>
  <si>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</si>
  <si>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</si>
  <si>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</si>
  <si>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</si>
  <si>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</si>
  <si>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</si>
  <si>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</si>
  <si>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</si>
  <si>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</si>
  <si>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</si>
  <si>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</si>
  <si>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</si>
  <si>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</si>
  <si>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</si>
  <si>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</si>
  <si>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</si>
  <si>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</si>
  <si>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</si>
  <si>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</si>
  <si>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</si>
  <si>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</si>
  <si>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</si>
  <si>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</si>
  <si>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</si>
  <si>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</si>
  <si>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</si>
  <si>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</si>
  <si>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</si>
  <si>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</si>
  <si>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</si>
  <si>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</si>
  <si>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</si>
  <si>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</si>
  <si>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</si>
  <si>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</si>
  <si>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</si>
  <si>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</si>
  <si>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</si>
  <si>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</si>
  <si>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</si>
  <si>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</si>
  <si>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</si>
  <si>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</si>
  <si>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</si>
  <si>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</si>
  <si>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</si>
  <si>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</si>
  <si>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</si>
  <si>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</si>
  <si>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</si>
  <si>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</si>
  <si>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</si>
  <si>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</si>
  <si>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</si>
  <si>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</si>
  <si>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</si>
  <si>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</si>
  <si>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</si>
  <si>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</si>
  <si>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</si>
  <si>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</si>
  <si>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</si>
  <si>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</si>
  <si>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</si>
  <si>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</si>
  <si>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</si>
  <si>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</si>
  <si>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</si>
  <si>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</si>
  <si>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</si>
  <si>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</si>
  <si>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</si>
  <si>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</si>
  <si>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</si>
  <si>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</si>
  <si>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</si>
  <si>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</si>
  <si>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</si>
  <si>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</si>
  <si>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</si>
  <si>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</si>
  <si>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</si>
  <si>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</si>
  <si>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</si>
  <si>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</si>
  <si>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</si>
  <si>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</si>
  <si>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</si>
  <si>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</si>
  <si>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</si>
  <si>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</si>
  <si>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</si>
  <si>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</si>
  <si>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</si>
  <si>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</si>
  <si>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</si>
  <si>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</si>
  <si>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</si>
  <si>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</si>
  <si>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</si>
  <si>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</si>
  <si>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</si>
  <si>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</si>
  <si>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</si>
  <si>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</si>
  <si>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</si>
  <si>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</si>
  <si>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</si>
  <si>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</si>
  <si>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</si>
  <si>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</si>
  <si>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</si>
  <si>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</si>
  <si>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</si>
  <si>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</si>
  <si>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</si>
  <si>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</si>
  <si>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</si>
  <si>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</si>
  <si>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</si>
  <si>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</si>
  <si>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</si>
  <si>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</si>
  <si>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</si>
  <si>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</si>
  <si>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</si>
  <si>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</si>
  <si>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</si>
  <si>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</si>
  <si>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</si>
  <si>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</si>
  <si>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</si>
  <si>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</si>
  <si>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</si>
  <si>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</si>
  <si>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</si>
  <si>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</si>
  <si>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</si>
  <si>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</si>
  <si>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</si>
  <si>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</si>
  <si>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</si>
  <si>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</si>
  <si>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</si>
  <si>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</si>
  <si>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</si>
  <si>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</si>
  <si>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</si>
  <si>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</si>
  <si>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</si>
  <si>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</si>
  <si>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</si>
  <si>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</si>
  <si>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</si>
  <si>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</si>
  <si>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</si>
  <si>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</si>
  <si>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</si>
  <si>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</si>
  <si>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</si>
  <si>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</si>
  <si>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</si>
  <si>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</si>
  <si>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</si>
  <si>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</si>
  <si>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</si>
  <si>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</si>
  <si>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</si>
  <si>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</si>
  <si>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</si>
  <si>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</si>
  <si>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</si>
  <si>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</si>
  <si>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</si>
  <si>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</si>
  <si>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</si>
  <si>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</si>
  <si>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</si>
  <si>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</si>
  <si>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</si>
  <si>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</si>
  <si>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</si>
  <si>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</si>
  <si>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</si>
  <si>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</si>
  <si>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</si>
  <si>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</si>
  <si>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</si>
  <si>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</si>
  <si>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</si>
  <si>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</si>
  <si>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</si>
  <si>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</si>
  <si>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</si>
  <si>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</si>
  <si>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</si>
  <si>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</si>
  <si>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</si>
  <si>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</si>
  <si>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</si>
  <si>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</si>
  <si>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</si>
  <si>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</si>
  <si>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</si>
  <si>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</si>
  <si>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</si>
  <si>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</si>
  <si>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</si>
  <si>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</si>
  <si>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</si>
  <si>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</si>
  <si>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</si>
  <si>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</si>
  <si>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</si>
  <si>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</si>
  <si>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</si>
  <si>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</si>
  <si>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</si>
  <si>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</si>
  <si>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</si>
  <si>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</si>
  <si>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</si>
  <si>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</si>
  <si>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</si>
  <si>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</si>
  <si>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</si>
  <si>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</si>
  <si>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</si>
  <si>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</si>
  <si>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</si>
  <si>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</si>
  <si>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</si>
  <si>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</si>
  <si>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</si>
  <si>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</si>
  <si>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</si>
  <si>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</si>
  <si>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</si>
  <si>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</si>
  <si>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</si>
  <si>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</si>
  <si>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</si>
  <si>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</si>
  <si>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</si>
  <si>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</si>
  <si>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</si>
  <si>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</si>
  <si>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</si>
  <si>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</si>
  <si>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</si>
  <si>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</si>
  <si>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</si>
  <si>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</si>
  <si>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</si>
  <si>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</si>
  <si>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</si>
  <si>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</si>
  <si>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</si>
  <si>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</si>
  <si>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</si>
  <si>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</si>
  <si>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</si>
  <si>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</si>
  <si>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</si>
  <si>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</si>
  <si>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</si>
  <si>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</si>
  <si>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</si>
  <si>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</si>
  <si>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</si>
  <si>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</si>
  <si>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</si>
  <si>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</si>
  <si>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</si>
  <si>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</si>
  <si>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</si>
  <si>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</si>
  <si>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</si>
  <si>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</si>
  <si>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</si>
  <si>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</si>
  <si>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</si>
  <si>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</si>
  <si>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</si>
  <si>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</si>
  <si>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</si>
  <si>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</si>
  <si>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</si>
  <si>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</si>
  <si>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</si>
  <si>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</si>
  <si>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</si>
  <si>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</si>
  <si>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</si>
  <si>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</si>
  <si>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</si>
  <si>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</si>
  <si>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</si>
  <si>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</si>
  <si>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</si>
  <si>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</si>
  <si>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</si>
  <si>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</si>
  <si>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</si>
  <si>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</si>
  <si>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</si>
  <si>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</si>
  <si>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</si>
  <si>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</si>
  <si>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</si>
  <si>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</si>
  <si>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</si>
  <si>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</si>
  <si>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</si>
  <si>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</si>
  <si>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</si>
  <si>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</si>
  <si>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</si>
  <si>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</si>
  <si>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</si>
  <si>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</si>
  <si>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</si>
  <si>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</si>
  <si>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</si>
  <si>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</si>
  <si>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</si>
  <si>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</si>
  <si>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</si>
  <si>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</si>
  <si>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</si>
  <si>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</si>
  <si>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</si>
  <si>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</si>
  <si>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</si>
  <si>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</si>
  <si>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</si>
  <si>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</si>
  <si>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</si>
  <si>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</si>
  <si>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</si>
  <si>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</si>
  <si>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</si>
  <si>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</si>
  <si>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</si>
  <si>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</si>
  <si>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</si>
  <si>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</si>
  <si>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</si>
  <si>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</si>
  <si>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</si>
  <si>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</si>
  <si>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</si>
  <si>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</si>
  <si>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</si>
  <si>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</si>
  <si>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</si>
  <si>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</si>
  <si>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</si>
  <si>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</si>
  <si>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</si>
  <si>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</si>
  <si>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</si>
  <si>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</si>
  <si>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</si>
  <si>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</si>
  <si>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</si>
  <si>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</si>
  <si>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</si>
  <si>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</si>
  <si>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</si>
  <si>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</si>
  <si>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</si>
  <si>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</si>
  <si>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</si>
  <si>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</si>
  <si>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</si>
  <si>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</si>
  <si>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</si>
  <si>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</si>
  <si>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</si>
  <si>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</si>
  <si>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</si>
  <si>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</si>
  <si>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</si>
  <si>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</si>
  <si>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</si>
  <si>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</si>
  <si>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</si>
  <si>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</si>
  <si>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</si>
  <si>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</si>
  <si>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</si>
  <si>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</si>
  <si>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</si>
  <si>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</si>
  <si>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</si>
  <si>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</si>
  <si>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</si>
  <si>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</si>
  <si>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</si>
  <si>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</si>
  <si>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</si>
  <si>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</si>
  <si>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</si>
  <si>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</si>
  <si>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</si>
  <si>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</si>
  <si>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</si>
  <si>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</si>
  <si>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</si>
  <si>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</si>
  <si>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</si>
  <si>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</si>
  <si>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</si>
  <si>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</si>
  <si>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</si>
  <si>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</si>
  <si>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</si>
  <si>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</si>
  <si>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</si>
  <si>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</si>
  <si>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</si>
  <si>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</si>
  <si>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</si>
  <si>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</si>
  <si>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</si>
  <si>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</si>
  <si>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</si>
  <si>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</si>
  <si>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</si>
  <si>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</si>
  <si>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</si>
  <si>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</si>
  <si>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</si>
  <si>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</si>
  <si>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</si>
  <si>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</si>
  <si>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</si>
  <si>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</si>
  <si>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</si>
  <si>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</si>
  <si>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</si>
  <si>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</si>
  <si>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</si>
  <si>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</si>
  <si>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</si>
  <si>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</si>
  <si>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</si>
  <si>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</si>
  <si>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</si>
  <si>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</si>
  <si>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</si>
  <si>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</si>
  <si>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</si>
  <si>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</si>
  <si>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</si>
  <si>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</si>
  <si>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</si>
  <si>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</si>
  <si>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</si>
  <si>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</si>
  <si>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</si>
  <si>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</si>
  <si>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</si>
  <si>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</si>
  <si>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</si>
  <si>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</si>
  <si>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</si>
  <si>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</si>
  <si>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</si>
  <si>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</si>
  <si>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</si>
  <si>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</si>
  <si>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</si>
  <si>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</si>
  <si>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</si>
  <si>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</si>
  <si>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</si>
  <si>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</si>
  <si>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</si>
  <si>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</si>
  <si>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</si>
  <si>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</si>
  <si>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</si>
  <si>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</si>
  <si>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</si>
  <si>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</si>
  <si>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</si>
  <si>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</si>
  <si>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</si>
  <si>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</si>
  <si>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</si>
  <si>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</si>
  <si>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</si>
  <si>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</si>
  <si>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</si>
  <si>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</si>
  <si>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</si>
  <si>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</si>
  <si>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</si>
  <si>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</si>
  <si>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</si>
  <si>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</si>
  <si>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</si>
  <si>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</si>
  <si>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</si>
  <si>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</si>
  <si>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</si>
  <si>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</si>
  <si>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</si>
  <si>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</si>
  <si>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</si>
  <si>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</si>
  <si>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</si>
  <si>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</si>
  <si>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</si>
  <si>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</si>
  <si>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</si>
  <si>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</si>
  <si>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</si>
  <si>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</si>
  <si>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</si>
  <si>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</si>
  <si>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</si>
  <si>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</si>
  <si>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</si>
  <si>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</si>
  <si>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</si>
  <si>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</si>
  <si>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</si>
  <si>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</si>
  <si>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</si>
  <si>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</si>
  <si>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</si>
  <si>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</si>
  <si>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</si>
  <si>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</si>
  <si>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</si>
  <si>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</si>
  <si>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</si>
  <si>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</si>
  <si>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</si>
  <si>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</si>
  <si>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</si>
  <si>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</si>
  <si>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</si>
  <si>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</si>
  <si>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</si>
  <si>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</si>
  <si>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</si>
  <si>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</si>
  <si>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</si>
  <si>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</si>
  <si>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</si>
  <si>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</si>
  <si>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</si>
  <si>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</si>
  <si>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</si>
  <si>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</si>
  <si>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</si>
  <si>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</si>
  <si>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</si>
  <si>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</si>
  <si>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</si>
  <si>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</si>
  <si>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</si>
  <si>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</si>
  <si>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</si>
  <si>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</si>
  <si>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</si>
  <si>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</si>
  <si>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</si>
  <si>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</si>
  <si>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</si>
  <si>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</si>
  <si>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</si>
  <si>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</si>
  <si>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</si>
  <si>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</si>
  <si>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</si>
  <si>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</si>
  <si>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</si>
  <si>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</si>
  <si>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</si>
  <si>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</si>
  <si>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</si>
  <si>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</si>
  <si>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</si>
  <si>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</si>
  <si>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</si>
  <si>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</si>
  <si>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</si>
  <si>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</si>
  <si>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</si>
  <si>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</si>
  <si>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</si>
  <si>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</si>
  <si>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</si>
  <si>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</si>
  <si>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</si>
  <si>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</si>
  <si>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</si>
  <si>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</si>
  <si>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</si>
  <si>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</si>
  <si>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</si>
  <si>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</si>
  <si>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</si>
  <si>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</si>
  <si>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</si>
  <si>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</si>
  <si>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</si>
  <si>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</si>
  <si>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</si>
  <si>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</si>
  <si>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</si>
  <si>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</si>
  <si>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</si>
  <si>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</si>
  <si>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</si>
  <si>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</si>
  <si>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</si>
  <si>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</si>
  <si>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</si>
  <si>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</si>
  <si>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</si>
  <si>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</si>
  <si>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</si>
  <si>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</si>
  <si>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</si>
  <si>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</si>
  <si>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</si>
  <si>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</si>
  <si>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</si>
  <si>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</si>
  <si>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</si>
  <si>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</si>
  <si>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</si>
  <si>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</si>
  <si>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</si>
  <si>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</si>
  <si>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</si>
  <si>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</si>
  <si>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</si>
  <si>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</si>
  <si>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</si>
  <si>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</si>
  <si>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</si>
  <si>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</si>
  <si>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</si>
  <si>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</si>
  <si>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</si>
  <si>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</si>
  <si>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</si>
  <si>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</si>
  <si>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</si>
  <si>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</si>
  <si>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</si>
  <si>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</si>
  <si>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</si>
  <si>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</si>
  <si>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</si>
  <si>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</si>
  <si>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</si>
  <si>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</si>
  <si>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</si>
  <si>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</si>
  <si>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</si>
  <si>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</si>
  <si>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</si>
  <si>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</si>
  <si>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</si>
  <si>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</si>
  <si>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</si>
  <si>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</si>
  <si>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</si>
  <si>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</si>
  <si>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</si>
  <si>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</si>
  <si>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</si>
  <si>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</si>
  <si>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</si>
  <si>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</si>
  <si>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</si>
  <si>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</si>
  <si>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</si>
  <si>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</si>
  <si>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</si>
  <si>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</si>
  <si>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</si>
  <si>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</si>
  <si>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</si>
  <si>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</si>
  <si>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</si>
  <si>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</si>
  <si>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</si>
  <si>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</si>
  <si>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</si>
  <si>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</si>
  <si>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</si>
  <si>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</si>
  <si>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</si>
  <si>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</si>
  <si>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</si>
  <si>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</si>
  <si>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</si>
  <si>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</si>
  <si>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</si>
  <si>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</si>
  <si>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</si>
  <si>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</si>
  <si>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</si>
  <si>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</si>
  <si>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</si>
  <si>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</si>
  <si>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</si>
  <si>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</si>
  <si>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</si>
  <si>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</si>
  <si>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</si>
  <si>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</si>
  <si>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</si>
  <si>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</si>
  <si>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</si>
  <si>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</si>
  <si>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</si>
  <si>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</si>
  <si>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</si>
  <si>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</si>
  <si>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</si>
  <si>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</si>
  <si>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</si>
  <si>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</si>
  <si>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</si>
  <si>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</si>
  <si>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</si>
  <si>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</si>
  <si>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</si>
  <si>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</si>
  <si>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</si>
  <si>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</si>
  <si>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</si>
  <si>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</si>
  <si>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</si>
  <si>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</si>
  <si>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</si>
  <si>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</si>
  <si>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</si>
  <si>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</si>
  <si>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</si>
  <si>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</si>
  <si>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</si>
  <si>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</si>
  <si>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</si>
  <si>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</si>
  <si>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</si>
  <si>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</si>
  <si>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</si>
  <si>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</si>
  <si>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</si>
  <si>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</si>
  <si>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</si>
  <si>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</si>
  <si>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</si>
  <si>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</si>
  <si>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</si>
  <si>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</si>
  <si>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</si>
  <si>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</si>
  <si>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</si>
  <si>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</si>
  <si>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</si>
  <si>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</si>
  <si>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</si>
  <si>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</si>
  <si>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</si>
  <si>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</si>
  <si>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</si>
  <si>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</si>
  <si>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</si>
  <si>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</si>
  <si>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</si>
  <si>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</si>
  <si>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</si>
  <si>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</si>
  <si>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</si>
  <si>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</si>
  <si>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</si>
  <si>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</si>
  <si>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</si>
  <si>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</si>
  <si>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</si>
  <si>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</si>
  <si>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</si>
  <si>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</si>
  <si>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</si>
  <si>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</si>
  <si>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</si>
  <si>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</si>
  <si>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</si>
  <si>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</si>
  <si>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</si>
  <si>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</si>
  <si>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</si>
  <si>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</si>
  <si>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</si>
  <si>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</si>
  <si>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</si>
  <si>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</si>
  <si>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</si>
  <si>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</si>
  <si>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</si>
  <si>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</si>
  <si>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</si>
  <si>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</si>
  <si>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</si>
  <si>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</si>
  <si>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</si>
  <si>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</si>
  <si>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</si>
  <si>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</si>
  <si>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</si>
  <si>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</si>
  <si>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</si>
  <si>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</si>
  <si>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</si>
  <si>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</si>
  <si>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</si>
  <si>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</si>
  <si>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</si>
  <si>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</si>
  <si>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</si>
  <si>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</si>
  <si>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</si>
  <si>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</si>
  <si>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</si>
  <si>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</si>
  <si>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</si>
  <si>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</si>
  <si>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</si>
  <si>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</si>
  <si>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</si>
  <si>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</si>
  <si>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</si>
  <si>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</si>
  <si>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</si>
  <si>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</si>
  <si>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</si>
  <si>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</si>
  <si>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</si>
  <si>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</si>
  <si>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</si>
  <si>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</si>
  <si>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</si>
  <si>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</si>
  <si>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</si>
  <si>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</si>
  <si>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</si>
  <si>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</si>
  <si>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</si>
  <si>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</si>
  <si>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</si>
  <si>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</si>
  <si>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</si>
  <si>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</si>
  <si>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</si>
  <si>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</si>
  <si>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</si>
  <si>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</si>
  <si>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</si>
  <si>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</si>
  <si>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</si>
  <si>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</si>
  <si>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</si>
  <si>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</si>
  <si>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</si>
  <si>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</si>
  <si>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</si>
  <si>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</si>
  <si>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</si>
  <si>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</si>
  <si>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</si>
  <si>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</si>
  <si>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</si>
  <si>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</si>
  <si>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</si>
  <si>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</si>
  <si>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</si>
  <si>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</si>
  <si>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</si>
  <si>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</si>
  <si>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</si>
  <si>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</si>
  <si>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</si>
  <si>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</si>
  <si>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</si>
  <si>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</si>
  <si>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</si>
  <si>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</si>
  <si>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</si>
  <si>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</si>
  <si>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</si>
  <si>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</si>
  <si>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</si>
  <si>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</si>
  <si>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</si>
  <si>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</si>
  <si>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</si>
  <si>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</si>
  <si>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</si>
  <si>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</si>
  <si>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</si>
  <si>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</si>
  <si>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</si>
  <si>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</si>
  <si>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</si>
  <si>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</si>
  <si>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</si>
  <si>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</si>
  <si>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</si>
  <si>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</si>
  <si>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</si>
  <si>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</si>
  <si>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</si>
  <si>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</si>
  <si>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</si>
  <si>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</si>
  <si>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</si>
  <si>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</si>
  <si>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</si>
  <si>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</si>
  <si>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</si>
  <si>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</si>
  <si>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</si>
  <si>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</si>
  <si>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</si>
  <si>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</si>
  <si>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</si>
  <si>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</si>
  <si>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</si>
  <si>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</si>
  <si>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</si>
  <si>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</si>
  <si>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</si>
  <si>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</si>
  <si>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</si>
  <si>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</si>
  <si>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</si>
  <si>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</si>
  <si>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</si>
  <si>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</si>
  <si>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</si>
  <si>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</si>
  <si>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</si>
  <si>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</si>
  <si>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</si>
  <si>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</si>
  <si>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</si>
  <si>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</si>
  <si>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</si>
  <si>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</si>
  <si>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</si>
  <si>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</si>
  <si>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</si>
  <si>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</si>
  <si>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</si>
  <si>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</si>
  <si>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</si>
  <si>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</si>
  <si>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</si>
  <si>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</si>
  <si>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</si>
  <si>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</si>
  <si>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</si>
  <si>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</si>
  <si>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</si>
  <si>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</si>
  <si>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</si>
  <si>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</si>
  <si>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</si>
  <si>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</si>
  <si>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</si>
  <si>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</si>
  <si>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</si>
  <si>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</si>
  <si>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</si>
  <si>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</si>
  <si>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</si>
  <si>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</si>
  <si>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</si>
  <si>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</si>
  <si>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</si>
  <si>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</si>
  <si>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</si>
  <si>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</si>
  <si>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</si>
  <si>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</si>
  <si>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</si>
  <si>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</si>
  <si>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</si>
  <si>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</si>
  <si>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</si>
  <si>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</si>
  <si>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</si>
  <si>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</si>
  <si>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</si>
  <si>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</si>
  <si>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</si>
  <si>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</si>
  <si>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</si>
  <si>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</si>
  <si>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</si>
  <si>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</si>
  <si>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</si>
  <si>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</si>
  <si>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</si>
  <si>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</si>
  <si>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</si>
  <si>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</si>
  <si>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</si>
  <si>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</si>
  <si>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</si>
  <si>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</si>
  <si>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</si>
  <si>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</si>
  <si>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</si>
  <si>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</si>
  <si>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</si>
  <si>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</si>
  <si>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</si>
  <si>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</si>
  <si>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</si>
  <si>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</si>
  <si>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</si>
  <si>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</si>
  <si>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</si>
  <si>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</si>
  <si>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</si>
  <si>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</si>
  <si>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</si>
  <si>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</si>
  <si>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</si>
  <si>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</si>
  <si>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</si>
  <si>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</si>
  <si>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</si>
  <si>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</si>
  <si>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</si>
  <si>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</si>
  <si>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</si>
  <si>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</si>
  <si>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</si>
  <si>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</si>
  <si>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</si>
  <si>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</si>
  <si>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</si>
  <si>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</si>
  <si>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</si>
  <si>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</si>
  <si>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</si>
  <si>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</si>
  <si>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</si>
  <si>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</si>
  <si>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</si>
  <si>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</si>
  <si>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</si>
  <si>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</si>
  <si>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</si>
  <si>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</si>
  <si>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</si>
  <si>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</si>
  <si>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</si>
  <si>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</si>
  <si>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</si>
  <si>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</si>
  <si>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</si>
  <si>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</si>
  <si>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</si>
  <si>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</si>
  <si>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</si>
  <si>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</si>
  <si>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</si>
  <si>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</si>
  <si>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</si>
  <si>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</si>
  <si>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</si>
  <si>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</si>
  <si>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</si>
  <si>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</si>
  <si>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</si>
  <si>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</si>
  <si>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</si>
  <si>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</si>
  <si>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</si>
  <si>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</si>
  <si>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</si>
  <si>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</si>
  <si>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</si>
  <si>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</si>
  <si>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</si>
  <si>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</si>
  <si>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</si>
  <si>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</si>
  <si>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</si>
  <si>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</si>
  <si>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</si>
  <si>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</si>
  <si>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</si>
  <si>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</si>
  <si>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</si>
  <si>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</si>
  <si>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</si>
  <si>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</si>
  <si>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</si>
  <si>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</si>
  <si>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</si>
  <si>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</si>
  <si>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</si>
  <si>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</si>
  <si>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</si>
  <si>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</si>
  <si>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</si>
  <si>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</si>
  <si>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</si>
  <si>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</si>
  <si>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</si>
  <si>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</si>
  <si>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</si>
  <si>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</si>
  <si>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</si>
  <si>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</si>
  <si>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</si>
  <si>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</si>
  <si>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</si>
  <si>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</si>
  <si>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</si>
  <si>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</si>
  <si>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</si>
  <si>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</si>
  <si>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</si>
  <si>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</si>
  <si>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</si>
  <si>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</si>
  <si>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</si>
  <si>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</si>
  <si>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</si>
  <si>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</si>
  <si>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</si>
  <si>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</si>
  <si>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</si>
  <si>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</si>
  <si>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</si>
  <si>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</si>
  <si>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</si>
  <si>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</si>
  <si>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</si>
  <si>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</si>
  <si>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</si>
  <si>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</si>
  <si>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</si>
  <si>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</si>
  <si>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</si>
  <si>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</si>
  <si>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</si>
  <si>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</si>
  <si>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</si>
  <si>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</si>
  <si>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</si>
  <si>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</si>
  <si>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</si>
  <si>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</si>
  <si>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</si>
  <si>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</si>
  <si>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</si>
  <si>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</si>
  <si>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</si>
  <si>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</si>
  <si>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</si>
  <si>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</si>
  <si>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</si>
  <si>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</si>
  <si>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</si>
  <si>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</si>
  <si>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</si>
  <si>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</si>
  <si>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</si>
  <si>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</si>
  <si>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</si>
  <si>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</si>
  <si>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</si>
  <si>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</si>
  <si>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</si>
  <si>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</si>
  <si>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</si>
  <si>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</si>
  <si>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</si>
  <si>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</si>
  <si>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</si>
  <si>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</si>
  <si>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</si>
  <si>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</si>
  <si>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</si>
  <si>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</si>
  <si>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</si>
  <si>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</si>
  <si>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</si>
  <si>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</si>
  <si>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</si>
  <si>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</si>
  <si>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</si>
  <si>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</si>
  <si>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</si>
  <si>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</si>
  <si>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</si>
  <si>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</si>
  <si>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</si>
  <si>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</si>
  <si>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</si>
  <si>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</si>
  <si>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</si>
  <si>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</si>
  <si>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</si>
  <si>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</si>
  <si>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</si>
  <si>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</si>
  <si>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</si>
  <si>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</si>
  <si>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</si>
  <si>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</si>
  <si>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</si>
  <si>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</si>
  <si>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</si>
  <si>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</si>
  <si>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</si>
  <si>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</si>
  <si>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</si>
  <si>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</si>
  <si>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</si>
  <si>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</si>
  <si>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</si>
  <si>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</si>
  <si>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</si>
  <si>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</si>
  <si>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</si>
  <si>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</si>
  <si>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</si>
  <si>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</si>
  <si>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</si>
  <si>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</si>
  <si>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</si>
  <si>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</si>
  <si>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</si>
  <si>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</si>
  <si>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</si>
  <si>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</si>
  <si>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</si>
  <si>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</si>
  <si>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</si>
  <si>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</si>
  <si>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</si>
  <si>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</si>
  <si>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</si>
  <si>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</si>
  <si>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</si>
  <si>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</si>
  <si>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</si>
  <si>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</si>
  <si>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</si>
  <si>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</si>
  <si>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</si>
  <si>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</si>
  <si>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</si>
  <si>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</si>
  <si>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</si>
  <si>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</si>
  <si>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</si>
  <si>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</si>
  <si>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</si>
  <si>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</si>
  <si>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</si>
  <si>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</si>
  <si>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</si>
  <si>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</si>
  <si>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</si>
  <si>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</si>
  <si>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</si>
  <si>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</si>
  <si>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</si>
  <si>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</si>
  <si>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</si>
  <si>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</si>
  <si>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</si>
  <si>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</si>
  <si>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</si>
  <si>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</si>
  <si>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</si>
  <si>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</si>
  <si>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</si>
  <si>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</si>
  <si>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</si>
  <si>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</si>
  <si>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</si>
  <si>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</si>
  <si>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</si>
  <si>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</si>
  <si>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</si>
  <si>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</si>
  <si>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</si>
  <si>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</si>
  <si>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</si>
  <si>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</si>
  <si>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</si>
  <si>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</si>
  <si>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</si>
  <si>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</si>
  <si>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</si>
  <si>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</si>
  <si>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</si>
  <si>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</si>
  <si>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</si>
  <si>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</si>
  <si>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</si>
  <si>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</si>
  <si>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</si>
  <si>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</si>
  <si>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</si>
  <si>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</si>
  <si>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</si>
  <si>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</si>
  <si>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</si>
  <si>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</si>
  <si>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</si>
  <si>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</si>
  <si>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</si>
  <si>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</si>
  <si>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</si>
  <si>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</si>
  <si>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</si>
  <si>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</si>
  <si>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</si>
  <si>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</si>
  <si>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</si>
  <si>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</si>
  <si>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</si>
  <si>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</si>
  <si>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</si>
  <si>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</si>
  <si>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</si>
  <si>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</si>
  <si>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</si>
  <si>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</si>
  <si>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</si>
  <si>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</si>
  <si>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</si>
  <si>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</si>
  <si>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</si>
  <si>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</si>
  <si>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</si>
  <si>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</si>
  <si>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</si>
  <si>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</si>
  <si>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</si>
  <si>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</si>
  <si>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</si>
  <si>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</si>
  <si>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</si>
  <si>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</si>
  <si>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</si>
  <si>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</si>
  <si>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</si>
  <si>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</si>
  <si>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</si>
  <si>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</si>
  <si>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</si>
  <si>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</si>
  <si>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</si>
  <si>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</si>
  <si>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</si>
  <si>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</si>
  <si>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</si>
  <si>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</si>
  <si>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</si>
  <si>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</si>
  <si>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</si>
  <si>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</si>
  <si>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</si>
  <si>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</si>
  <si>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</si>
  <si>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</si>
  <si>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</si>
  <si>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</si>
  <si>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</si>
  <si>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</si>
  <si>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</si>
  <si>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</si>
  <si>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</si>
  <si>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</si>
  <si>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</si>
  <si>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</si>
  <si>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</si>
  <si>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</si>
  <si>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</si>
  <si>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</si>
  <si>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</si>
  <si>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</si>
  <si>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</si>
  <si>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</si>
  <si>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</si>
  <si>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</si>
  <si>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</si>
  <si>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</si>
  <si>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</si>
  <si>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</si>
  <si>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</si>
  <si>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</si>
  <si>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</si>
  <si>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</si>
  <si>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</si>
  <si>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</si>
  <si>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</si>
  <si>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</si>
  <si>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</si>
  <si>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</si>
  <si>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</si>
  <si>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</si>
  <si>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</si>
  <si>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</si>
  <si>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</si>
  <si>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</si>
  <si>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</si>
  <si>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</si>
  <si>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</si>
  <si>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</si>
  <si>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</si>
  <si>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</si>
  <si>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</si>
  <si>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</si>
  <si>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</si>
  <si>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</si>
  <si>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</si>
  <si>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</si>
  <si>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</si>
  <si>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</si>
  <si>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</si>
  <si>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</si>
  <si>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</si>
  <si>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</si>
  <si>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</si>
  <si>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</si>
  <si>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</si>
  <si>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</si>
  <si>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</si>
  <si>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</si>
  <si>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</si>
  <si>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</si>
  <si>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</si>
  <si>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</si>
  <si>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</si>
  <si>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</si>
  <si>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</si>
  <si>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</si>
  <si>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</si>
  <si>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</si>
  <si>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</si>
  <si>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</si>
  <si>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</si>
  <si>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</si>
  <si>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</si>
  <si>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</si>
  <si>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</si>
  <si>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</si>
  <si>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</si>
  <si>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</si>
  <si>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</si>
  <si>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</si>
  <si>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</si>
  <si>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</si>
  <si>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</si>
  <si>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</si>
  <si>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</si>
  <si>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</si>
  <si>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</si>
  <si>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</si>
  <si>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</si>
  <si>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</si>
  <si>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</si>
  <si>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</si>
  <si>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</si>
  <si>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</si>
  <si>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</si>
  <si>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</si>
  <si>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</si>
  <si>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</si>
  <si>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</si>
  <si>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</si>
  <si>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</si>
  <si>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</si>
  <si>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</si>
  <si>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</si>
  <si>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</si>
  <si>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</si>
  <si>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</si>
  <si>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</si>
  <si>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</si>
  <si>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</si>
  <si>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</si>
  <si>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</si>
  <si>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</si>
  <si>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</si>
  <si>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</si>
  <si>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</si>
  <si>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</si>
  <si>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</si>
  <si>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</si>
  <si>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</si>
  <si>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</si>
  <si>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</si>
  <si>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</si>
  <si>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</si>
  <si>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</si>
  <si>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</si>
  <si>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</si>
  <si>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</si>
  <si>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</si>
  <si>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</si>
  <si>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</si>
  <si>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</si>
  <si>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</si>
  <si>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</si>
  <si>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</si>
  <si>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</si>
  <si>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</si>
  <si>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</si>
  <si>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</si>
  <si>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</si>
  <si>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</si>
  <si>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</si>
  <si>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</si>
  <si>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</si>
  <si>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</si>
  <si>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</si>
  <si>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</si>
  <si>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</si>
  <si>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</si>
  <si>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</si>
  <si>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</si>
  <si>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</si>
  <si>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</si>
  <si>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</si>
  <si>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</si>
  <si>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</si>
  <si>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</si>
  <si>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</si>
  <si>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</si>
  <si>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</si>
  <si>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</si>
  <si>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</si>
  <si>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</si>
  <si>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</si>
  <si>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</si>
  <si>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</si>
  <si>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</si>
  <si>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</si>
  <si>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</si>
  <si>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</si>
  <si>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</si>
  <si>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</si>
  <si>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</si>
  <si>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</si>
  <si>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</si>
  <si>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</si>
  <si>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</si>
  <si>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</si>
  <si>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</si>
  <si>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</si>
  <si>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</si>
  <si>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</si>
  <si>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</si>
  <si>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</si>
  <si>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</si>
  <si>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</si>
  <si>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</si>
  <si>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</si>
  <si>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</si>
  <si>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</si>
  <si>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</si>
  <si>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</si>
  <si>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</si>
  <si>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</si>
  <si>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</si>
  <si>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</si>
  <si>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</si>
  <si>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</si>
  <si>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</si>
  <si>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</si>
  <si>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</si>
  <si>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</si>
  <si>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</si>
  <si>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</si>
  <si>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</si>
  <si>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</si>
  <si>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</si>
  <si>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</si>
  <si>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</si>
  <si>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</si>
  <si>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</si>
  <si>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</si>
  <si>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</si>
  <si>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</si>
  <si>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</si>
  <si>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</si>
  <si>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</si>
  <si>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</si>
  <si>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</si>
  <si>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</si>
  <si>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</si>
  <si>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</si>
  <si>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</si>
  <si>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</si>
  <si>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</si>
  <si>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</si>
  <si>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</si>
  <si>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</si>
  <si>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</si>
  <si>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</si>
  <si>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</si>
  <si>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</si>
  <si>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</si>
  <si>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</si>
  <si>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</si>
  <si>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</si>
  <si>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</si>
  <si>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</si>
  <si>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</si>
  <si>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</si>
  <si>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</si>
  <si>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</si>
  <si>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</si>
  <si>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</si>
  <si>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</si>
  <si>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</si>
  <si>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</si>
  <si>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</si>
  <si>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</si>
  <si>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</si>
  <si>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</si>
  <si>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</si>
  <si>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</si>
  <si>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</si>
  <si>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</si>
  <si>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</si>
  <si>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</si>
  <si>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</si>
  <si>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</si>
  <si>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</si>
  <si>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</si>
  <si>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</si>
  <si>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</si>
  <si>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</si>
  <si>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</si>
  <si>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</si>
  <si>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</si>
  <si>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</si>
  <si>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</si>
  <si>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</si>
  <si>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</si>
  <si>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</si>
  <si>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</si>
  <si>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</si>
  <si>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</si>
  <si>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</si>
  <si>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</si>
  <si>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</si>
  <si>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</si>
  <si>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</si>
  <si>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</si>
  <si>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</si>
  <si>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</si>
  <si>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</si>
  <si>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</si>
  <si>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</si>
  <si>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</si>
  <si>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</si>
  <si>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</si>
  <si>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</si>
  <si>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</si>
  <si>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</si>
  <si>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</si>
  <si>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</si>
  <si>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</si>
  <si>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</si>
  <si>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</si>
  <si>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</si>
  <si>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</si>
  <si>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</si>
  <si>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</si>
  <si>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</si>
  <si>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</si>
  <si>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</si>
  <si>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</si>
  <si>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</si>
  <si>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</si>
  <si>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</si>
  <si>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</si>
  <si>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</si>
  <si>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</si>
  <si>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</si>
  <si>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</si>
  <si>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</si>
  <si>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</si>
  <si>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</si>
  <si>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</si>
  <si>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</si>
  <si>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</si>
  <si>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</si>
  <si>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</si>
  <si>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</si>
  <si>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</si>
  <si>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</si>
  <si>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</si>
  <si>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</si>
  <si>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</si>
  <si>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</si>
  <si>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</si>
  <si>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</si>
  <si>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</si>
  <si>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</si>
  <si>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</si>
  <si>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</si>
  <si>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</si>
  <si>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</si>
  <si>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</si>
  <si>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</si>
  <si>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</si>
  <si>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</si>
  <si>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</si>
  <si>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</si>
  <si>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</si>
  <si>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</si>
  <si>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</si>
  <si>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</si>
  <si>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</si>
  <si>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</si>
  <si>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</si>
  <si>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</si>
  <si>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</si>
  <si>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</si>
  <si>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</si>
  <si>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</si>
  <si>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</si>
  <si>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</si>
  <si>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</si>
  <si>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</si>
  <si>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</si>
  <si>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</si>
  <si>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</si>
  <si>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</si>
  <si>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</si>
  <si>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</si>
  <si>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</si>
  <si>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</si>
  <si>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</si>
  <si>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</si>
  <si>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</si>
  <si>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</si>
  <si>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</si>
  <si>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</si>
  <si>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</si>
  <si>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</si>
  <si>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</si>
  <si>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</si>
  <si>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</si>
  <si>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</si>
  <si>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</si>
  <si>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</si>
  <si>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</si>
  <si>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</si>
  <si>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</si>
  <si>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</si>
  <si>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</si>
  <si>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</si>
  <si>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</si>
  <si>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</si>
  <si>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</si>
  <si>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</si>
  <si>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</si>
  <si>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</si>
  <si>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</si>
  <si>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</si>
  <si>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</si>
  <si>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</si>
  <si>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</si>
  <si>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</si>
  <si>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</si>
  <si>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</si>
  <si>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</si>
  <si>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</si>
  <si>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</si>
  <si>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</si>
  <si>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</si>
  <si>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</si>
  <si>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</si>
  <si>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</si>
  <si>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</si>
  <si>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</si>
  <si>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</si>
  <si>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</si>
  <si>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</si>
  <si>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</si>
  <si>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</si>
  <si>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</si>
  <si>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</si>
  <si>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</si>
  <si>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</si>
  <si>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</si>
  <si>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</si>
  <si>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</si>
  <si>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</si>
  <si>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</si>
  <si>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</si>
  <si>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</si>
  <si>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</si>
  <si>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</si>
  <si>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</si>
  <si>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</si>
  <si>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</si>
  <si>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</si>
  <si>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</si>
  <si>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</si>
  <si>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</si>
  <si>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</si>
  <si>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</si>
  <si>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</si>
  <si>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</si>
  <si>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</si>
  <si>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</si>
  <si>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</si>
  <si>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</si>
  <si>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</si>
  <si>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</si>
  <si>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</si>
  <si>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</si>
  <si>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</si>
  <si>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</si>
  <si>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</si>
  <si>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</si>
  <si>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</si>
  <si>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</si>
  <si>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</si>
  <si>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</si>
  <si>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</si>
  <si>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</si>
  <si>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</si>
  <si>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</si>
  <si>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</si>
  <si>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</si>
  <si>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</si>
  <si>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</si>
  <si>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</si>
  <si>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</si>
  <si>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</si>
  <si>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</si>
  <si>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</si>
  <si>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</si>
  <si>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</si>
  <si>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</si>
  <si>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</si>
  <si>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</si>
  <si>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</si>
  <si>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</si>
  <si>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</si>
  <si>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</si>
  <si>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</si>
  <si>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</si>
  <si>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</si>
  <si>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</si>
  <si>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</si>
  <si>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</si>
  <si>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</si>
  <si>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</si>
  <si>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</si>
  <si>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</si>
  <si>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</si>
  <si>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</si>
  <si>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</si>
  <si>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</si>
  <si>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</si>
  <si>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</si>
  <si>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</si>
  <si>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</si>
  <si>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</si>
  <si>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</si>
  <si>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</si>
  <si>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</si>
  <si>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</si>
  <si>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</si>
  <si>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</si>
  <si>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</si>
  <si>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</si>
  <si>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</si>
  <si>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</si>
  <si>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</si>
  <si>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</si>
  <si>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</si>
  <si>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</si>
  <si>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</si>
  <si>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</si>
  <si>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</si>
  <si>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</si>
  <si>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</si>
  <si>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</si>
  <si>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</si>
  <si>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</si>
  <si>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</si>
  <si>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</si>
  <si>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</si>
  <si>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</si>
  <si>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</si>
  <si>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</si>
  <si>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</si>
  <si>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</si>
  <si>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</si>
  <si>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</si>
  <si>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</si>
  <si>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</si>
  <si>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</si>
  <si>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</si>
  <si>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</si>
  <si>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</si>
  <si>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</si>
  <si>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</si>
  <si>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</si>
  <si>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</si>
  <si>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</si>
  <si>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</si>
  <si>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</si>
  <si>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</si>
  <si>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</si>
  <si>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</si>
  <si>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</si>
  <si>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</si>
  <si>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</si>
  <si>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</si>
  <si>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</si>
  <si>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</si>
  <si>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</si>
  <si>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</si>
  <si>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</si>
  <si>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</si>
  <si>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</si>
  <si>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</si>
  <si>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</si>
  <si>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</si>
  <si>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</si>
  <si>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</si>
  <si>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</si>
  <si>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</si>
  <si>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</si>
  <si>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</si>
  <si>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</si>
  <si>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</si>
  <si>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</si>
  <si>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</si>
  <si>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</si>
  <si>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</si>
  <si>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</si>
  <si>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</si>
  <si>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</si>
  <si>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</si>
  <si>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</si>
  <si>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</si>
  <si>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</si>
  <si>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</si>
  <si>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</si>
  <si>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</si>
  <si>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</si>
  <si>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</si>
  <si>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</si>
  <si>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</si>
  <si>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</si>
  <si>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</si>
  <si>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</si>
  <si>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</si>
  <si>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</si>
  <si>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</si>
  <si>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</si>
  <si>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</si>
  <si>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</si>
  <si>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</si>
  <si>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</si>
  <si>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</si>
  <si>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</si>
  <si>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</si>
  <si>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</si>
  <si>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</si>
  <si>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</si>
  <si>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</si>
  <si>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</si>
  <si>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</si>
  <si>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</si>
  <si>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</si>
  <si>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</si>
  <si>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</si>
  <si>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</si>
  <si>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</si>
  <si>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</si>
  <si>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</si>
  <si>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</si>
  <si>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</si>
  <si>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</si>
  <si>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</si>
  <si>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</si>
  <si>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</si>
  <si>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</si>
  <si>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</si>
  <si>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</si>
  <si>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</si>
  <si>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</si>
  <si>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</si>
  <si>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</si>
  <si>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</si>
  <si>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</si>
  <si>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</si>
  <si>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</si>
  <si>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</si>
  <si>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</si>
  <si>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</si>
  <si>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</si>
  <si>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</si>
  <si>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</si>
  <si>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</si>
  <si>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</si>
  <si>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</si>
  <si>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</si>
  <si>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</si>
  <si>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</si>
  <si>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</si>
  <si>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</si>
  <si>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</si>
  <si>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</si>
  <si>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</si>
  <si>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</si>
  <si>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</si>
  <si>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</si>
  <si>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</si>
  <si>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</si>
  <si>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</si>
  <si>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</si>
  <si>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</si>
  <si>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</si>
  <si>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</si>
  <si>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</si>
  <si>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</si>
  <si>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</si>
  <si>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</si>
  <si>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</si>
  <si>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</si>
  <si>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</si>
  <si>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</si>
  <si>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</si>
  <si>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</si>
  <si>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</si>
  <si>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</si>
  <si>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</si>
  <si>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</si>
  <si>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</si>
  <si>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</si>
  <si>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</si>
  <si>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</si>
  <si>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</si>
  <si>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</si>
  <si>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</si>
  <si>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</si>
  <si>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</si>
  <si>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</si>
  <si>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</si>
  <si>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</si>
  <si>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</si>
  <si>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</si>
  <si>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</si>
  <si>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</si>
  <si>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</si>
  <si>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</si>
  <si>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</si>
  <si>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</si>
  <si>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</si>
  <si>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</si>
  <si>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</si>
  <si>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</si>
  <si>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</si>
  <si>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</si>
  <si>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</si>
  <si>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</si>
  <si>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</si>
  <si>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</si>
  <si>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</si>
  <si>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</si>
  <si>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</si>
  <si>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</si>
  <si>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</si>
  <si>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</si>
  <si>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</si>
  <si>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</si>
  <si>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</si>
  <si>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</si>
  <si>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</si>
  <si>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</si>
  <si>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</si>
  <si>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</si>
  <si>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</si>
  <si>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</si>
  <si>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</si>
  <si>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</si>
  <si>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</si>
  <si>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</si>
  <si>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</si>
  <si>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</si>
  <si>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</si>
  <si>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</si>
  <si>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</si>
  <si>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</si>
  <si>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</si>
  <si>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</si>
  <si>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</si>
  <si>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</si>
  <si>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</si>
  <si>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</si>
  <si>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</si>
  <si>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</si>
  <si>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</si>
  <si>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</si>
  <si>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</si>
  <si>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</si>
  <si>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</si>
  <si>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</si>
  <si>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</si>
  <si>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</si>
  <si>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</si>
  <si>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</si>
  <si>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</si>
  <si>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</si>
  <si>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</si>
  <si>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</si>
  <si>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</si>
  <si>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</si>
  <si>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</si>
  <si>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</si>
  <si>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</si>
  <si>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</si>
  <si>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</si>
  <si>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</si>
  <si>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</si>
  <si>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</si>
  <si>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</si>
  <si>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</si>
  <si>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</si>
  <si>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</si>
  <si>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</si>
  <si>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</si>
  <si>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</si>
  <si>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</si>
  <si>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</si>
  <si>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</si>
  <si>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</si>
  <si>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</si>
  <si>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</si>
  <si>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</si>
  <si>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</si>
  <si>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</si>
  <si>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</si>
  <si>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</si>
  <si>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</si>
  <si>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</si>
  <si>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</si>
  <si>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</si>
  <si>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</si>
  <si>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</si>
  <si>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</si>
  <si>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</si>
  <si>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</si>
  <si>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</si>
  <si>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</si>
  <si>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</si>
  <si>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</si>
  <si>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</si>
  <si>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</si>
  <si>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</si>
  <si>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</si>
  <si>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</si>
  <si>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</si>
  <si>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</si>
  <si>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</si>
  <si>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</si>
  <si>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</si>
  <si>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</si>
  <si>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</si>
  <si>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</si>
  <si>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</si>
  <si>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</si>
  <si>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</si>
  <si>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</si>
  <si>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</si>
  <si>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</si>
  <si>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</si>
  <si>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</si>
  <si>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</si>
  <si>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</si>
  <si>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</si>
  <si>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</si>
  <si>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</si>
  <si>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</si>
  <si>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</si>
  <si>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</si>
  <si>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</si>
  <si>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</si>
  <si>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</si>
  <si>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</si>
  <si>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</si>
  <si>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</si>
  <si>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</si>
  <si>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</si>
  <si>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</si>
  <si>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</si>
  <si>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</si>
  <si>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</si>
  <si>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</si>
  <si>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</si>
  <si>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</si>
  <si>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</si>
  <si>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</si>
  <si>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</si>
  <si>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</si>
  <si>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</si>
  <si>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</si>
  <si>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</si>
  <si>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</si>
  <si>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</si>
  <si>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</si>
  <si>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</si>
  <si>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</si>
  <si>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</si>
  <si>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</si>
  <si>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</si>
  <si>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</si>
  <si>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</si>
  <si>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</si>
  <si>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</si>
  <si>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</si>
  <si>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</si>
  <si>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</si>
  <si>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</si>
  <si>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</si>
  <si>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</si>
  <si>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</si>
  <si>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</si>
  <si>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</si>
  <si>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</si>
  <si>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</si>
  <si>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</si>
  <si>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</si>
  <si>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</si>
  <si>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</si>
  <si>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</si>
  <si>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</si>
  <si>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</si>
  <si>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</si>
  <si>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</si>
  <si>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</si>
  <si>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</si>
  <si>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</si>
  <si>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</si>
  <si>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</si>
  <si>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</si>
  <si>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</si>
  <si>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</si>
  <si>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</si>
  <si>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</si>
  <si>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</si>
  <si>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</si>
  <si>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</si>
  <si>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</si>
  <si>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</si>
  <si>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</si>
  <si>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</si>
  <si>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</si>
  <si>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</si>
  <si>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</si>
  <si>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</si>
  <si>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</si>
  <si>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</si>
  <si>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</si>
  <si>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</si>
  <si>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</si>
  <si>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</si>
  <si>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</si>
  <si>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</si>
  <si>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</si>
  <si>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</si>
  <si>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</si>
  <si>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</si>
  <si>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</si>
  <si>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</si>
  <si>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</si>
  <si>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</si>
  <si>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</si>
  <si>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</si>
  <si>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</si>
  <si>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</si>
  <si>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</si>
  <si>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</si>
  <si>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</si>
  <si>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</si>
  <si>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</si>
  <si>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</si>
  <si>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</si>
  <si>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</si>
  <si>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</si>
  <si>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</si>
  <si>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</si>
  <si>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</si>
  <si>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</si>
  <si>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</si>
  <si>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</si>
  <si>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</si>
  <si>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</si>
  <si>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</si>
  <si>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</si>
  <si>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</si>
  <si>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</si>
  <si>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</si>
  <si>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</si>
  <si>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</si>
  <si>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</si>
  <si>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</si>
  <si>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</si>
  <si>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</si>
  <si>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</si>
  <si>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</si>
  <si>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</si>
  <si>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</si>
  <si>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</si>
  <si>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</si>
  <si>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</si>
  <si>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</si>
  <si>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</si>
  <si>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</si>
  <si>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</si>
  <si>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</si>
  <si>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</si>
  <si>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</si>
  <si>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</si>
  <si>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</si>
  <si>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</si>
  <si>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</si>
  <si>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</si>
  <si>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</si>
  <si>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</si>
  <si>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</si>
  <si>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</si>
  <si>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</si>
  <si>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</si>
  <si>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</si>
  <si>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</si>
  <si>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</si>
  <si>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</si>
  <si>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</si>
  <si>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</si>
  <si>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</si>
  <si>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</si>
  <si>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</si>
  <si>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</si>
  <si>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</si>
  <si>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</si>
  <si>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</si>
  <si>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</si>
  <si>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</si>
  <si>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</si>
  <si>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</si>
  <si>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</si>
  <si>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</si>
  <si>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</si>
  <si>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</si>
  <si>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</si>
  <si>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</si>
  <si>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</si>
  <si>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</si>
  <si>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</si>
  <si>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</si>
  <si>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</si>
  <si>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</si>
  <si>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</si>
  <si>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</si>
  <si>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</si>
  <si>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</si>
  <si>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</si>
  <si>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</si>
  <si>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</si>
  <si>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</si>
  <si>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</si>
  <si>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</si>
  <si>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</si>
  <si>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</si>
  <si>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</si>
  <si>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</si>
  <si>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</si>
  <si>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</si>
  <si>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</si>
  <si>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</si>
  <si>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</si>
  <si>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</si>
  <si>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</si>
  <si>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</si>
  <si>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</si>
  <si>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</si>
  <si>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</si>
  <si>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</si>
  <si>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</si>
  <si>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</si>
  <si>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</si>
  <si>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</si>
  <si>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</si>
  <si>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</si>
  <si>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</si>
  <si>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</si>
  <si>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</si>
  <si>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</si>
  <si>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</si>
  <si>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</si>
  <si>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</si>
  <si>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</si>
  <si>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</si>
  <si>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</si>
  <si>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</si>
  <si>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</si>
  <si>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</si>
  <si>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</si>
  <si>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</si>
  <si>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</si>
  <si>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</si>
  <si>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</si>
  <si>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</si>
  <si>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</si>
  <si>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</si>
  <si>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</si>
  <si>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</si>
  <si>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</si>
  <si>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</si>
  <si>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</si>
  <si>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</si>
  <si>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</si>
  <si>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</si>
  <si>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</si>
  <si>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</si>
  <si>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</si>
  <si>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</si>
  <si>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</si>
  <si>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</si>
  <si>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</si>
  <si>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</si>
  <si>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</si>
  <si>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</si>
  <si>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</si>
  <si>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</si>
  <si>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</si>
  <si>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</si>
  <si>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</si>
  <si>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</si>
  <si>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</si>
  <si>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</si>
  <si>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</si>
  <si>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</si>
  <si>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</si>
  <si>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</si>
  <si>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</si>
  <si>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</si>
  <si>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</si>
  <si>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</si>
  <si>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</si>
  <si>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</si>
  <si>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</si>
  <si>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</si>
  <si>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</si>
  <si>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</si>
  <si>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</si>
  <si>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</si>
  <si>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</si>
  <si>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</si>
  <si>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</si>
  <si>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</si>
  <si>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</si>
  <si>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</si>
  <si>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</si>
  <si>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</si>
  <si>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</si>
  <si>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</si>
  <si>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</si>
  <si>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</si>
  <si>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</si>
  <si>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</si>
  <si>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</si>
  <si>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</si>
  <si>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</si>
  <si>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</si>
  <si>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</si>
  <si>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</si>
  <si>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</si>
  <si>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</si>
  <si>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</si>
  <si>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</si>
  <si>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</si>
  <si>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</si>
  <si>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</si>
  <si>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</si>
  <si>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</si>
  <si>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</si>
  <si>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</si>
  <si>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</si>
  <si>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</si>
  <si>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</si>
  <si>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</si>
  <si>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</si>
  <si>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</si>
  <si>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</si>
  <si>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</si>
  <si>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</si>
  <si>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</si>
  <si>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</si>
  <si>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</si>
  <si>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</si>
  <si>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</si>
  <si>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</si>
  <si>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</si>
  <si>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</si>
  <si>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</si>
  <si>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</si>
  <si>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</si>
  <si>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</si>
  <si>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</si>
  <si>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</si>
  <si>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</si>
  <si>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</si>
  <si>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</si>
  <si>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</si>
  <si>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</si>
  <si>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</si>
  <si>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</si>
  <si>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</si>
  <si>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</si>
  <si>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</si>
  <si>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</si>
  <si>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</si>
  <si>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</si>
  <si>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</si>
  <si>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</si>
  <si>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</si>
  <si>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</si>
  <si>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</si>
  <si>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</si>
  <si>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</si>
  <si>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</si>
  <si>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</si>
  <si>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</si>
  <si>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</si>
  <si>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</si>
  <si>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</si>
  <si>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</si>
  <si>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</si>
  <si>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</si>
  <si>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</si>
  <si>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</si>
  <si>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</si>
  <si>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</si>
  <si>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</si>
  <si>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</si>
  <si>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</si>
  <si>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</si>
  <si>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</si>
  <si>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</si>
  <si>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</si>
  <si>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</si>
  <si>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</si>
  <si>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</si>
  <si>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</si>
  <si>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</si>
  <si>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</si>
  <si>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</si>
  <si>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</si>
  <si>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</si>
  <si>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</si>
  <si>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</si>
  <si>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</si>
  <si>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</si>
  <si>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</si>
  <si>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</si>
  <si>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</si>
  <si>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</si>
  <si>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</si>
  <si>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</si>
  <si>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</si>
  <si>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</si>
  <si>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</si>
  <si>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</si>
  <si>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</si>
  <si>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</si>
  <si>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</si>
  <si>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</si>
  <si>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</si>
  <si>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</si>
  <si>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</si>
  <si>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</si>
  <si>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</si>
  <si>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</si>
  <si>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</si>
  <si>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</si>
  <si>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</si>
  <si>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</si>
  <si>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</si>
  <si>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</si>
  <si>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</si>
  <si>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</si>
  <si>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</si>
  <si>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</si>
  <si>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</si>
  <si>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</si>
  <si>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</si>
  <si>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</si>
  <si>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</si>
  <si>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</si>
  <si>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</si>
  <si>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</si>
  <si>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</si>
  <si>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</si>
  <si>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</si>
  <si>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</si>
  <si>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</si>
  <si>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</si>
  <si>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</si>
  <si>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</si>
  <si>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</si>
  <si>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</si>
  <si>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</si>
  <si>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</si>
  <si>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</si>
  <si>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</si>
  <si>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</si>
  <si>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</si>
  <si>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</si>
  <si>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</si>
  <si>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</si>
  <si>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</si>
  <si>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</si>
  <si>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</si>
  <si>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</si>
  <si>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</si>
  <si>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</si>
  <si>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</si>
  <si>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</si>
  <si>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</si>
  <si>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</si>
  <si>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</si>
  <si>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</si>
  <si>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</si>
  <si>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</si>
  <si>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</si>
  <si>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</si>
  <si>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</si>
  <si>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</si>
  <si>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</si>
  <si>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</si>
  <si>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</si>
  <si>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</si>
  <si>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</si>
  <si>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</si>
  <si>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</si>
  <si>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</si>
  <si>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</si>
  <si>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</si>
  <si>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</si>
  <si>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</si>
  <si>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</si>
  <si>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</si>
  <si>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</si>
  <si>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</si>
  <si>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</si>
  <si>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</si>
  <si>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</si>
  <si>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</si>
  <si>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</si>
  <si>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</si>
  <si>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</si>
  <si>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</si>
  <si>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</si>
  <si>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</si>
  <si>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</si>
  <si>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</si>
  <si>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</si>
  <si>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</si>
  <si>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</si>
  <si>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</si>
  <si>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</si>
  <si>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</si>
  <si>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</si>
  <si>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</si>
  <si>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</si>
  <si>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</si>
  <si>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</si>
  <si>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</si>
  <si>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</si>
  <si>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</si>
  <si>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</si>
  <si>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</si>
  <si>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</si>
  <si>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</si>
  <si>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</si>
  <si>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</si>
  <si>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</si>
  <si>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</si>
  <si>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</si>
  <si>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</si>
  <si>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</si>
  <si>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</si>
  <si>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</si>
  <si>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</si>
  <si>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</si>
  <si>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</si>
  <si>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</si>
  <si>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</si>
  <si>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</si>
  <si>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</si>
  <si>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</si>
  <si>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</si>
  <si>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</si>
  <si>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</si>
  <si>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</si>
  <si>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</si>
  <si>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</si>
  <si>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</si>
  <si>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</si>
  <si>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</si>
  <si>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</si>
  <si>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</si>
  <si>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</si>
  <si>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</si>
  <si>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</si>
  <si>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</si>
  <si>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</si>
  <si>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</si>
  <si>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</si>
  <si>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</si>
  <si>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</si>
  <si>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</si>
  <si>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</si>
  <si>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</si>
  <si>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</si>
  <si>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</si>
  <si>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</si>
  <si>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</si>
  <si>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</si>
  <si>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</si>
  <si>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</si>
  <si>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</si>
  <si>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</si>
  <si>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</si>
  <si>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</si>
  <si>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</si>
  <si>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</si>
  <si>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</si>
  <si>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</si>
  <si>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</si>
  <si>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</si>
  <si>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</si>
  <si>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</si>
  <si>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</si>
  <si>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</si>
  <si>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</si>
  <si>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</si>
  <si>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</si>
  <si>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</si>
  <si>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</si>
  <si>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</si>
  <si>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</si>
  <si>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</si>
  <si>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</si>
  <si>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</si>
  <si>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</si>
  <si>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</si>
  <si>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</si>
  <si>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</si>
  <si>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</si>
  <si>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</si>
  <si>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</si>
  <si>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</si>
  <si>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</si>
  <si>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</si>
  <si>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</si>
  <si>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</si>
  <si>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</si>
  <si>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</si>
  <si>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</si>
  <si>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</si>
  <si>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</si>
  <si>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</si>
  <si>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</si>
  <si>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</si>
  <si>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</si>
  <si>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</si>
  <si>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</si>
  <si>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</si>
  <si>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</si>
  <si>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</si>
  <si>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</si>
  <si>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</si>
  <si>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</si>
  <si>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</si>
  <si>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</si>
  <si>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</si>
  <si>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</si>
  <si>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</si>
  <si>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</si>
  <si>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</si>
  <si>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</si>
  <si>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</si>
  <si>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</si>
  <si>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</si>
  <si>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</si>
  <si>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</si>
  <si>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</si>
  <si>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</si>
  <si>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</si>
  <si>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</si>
  <si>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</si>
  <si>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</si>
  <si>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</si>
  <si>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</si>
  <si>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</si>
  <si>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</si>
  <si>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</si>
  <si>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</si>
  <si>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</si>
  <si>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</si>
  <si>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</si>
  <si>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</si>
  <si>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</si>
  <si>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</si>
  <si>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</si>
  <si>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</si>
  <si>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</si>
  <si>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</si>
  <si>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</si>
  <si>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</si>
  <si>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</si>
  <si>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</si>
  <si>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</si>
  <si>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</si>
  <si>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</si>
  <si>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</si>
  <si>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</si>
  <si>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</si>
  <si>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</si>
  <si>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</si>
  <si>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</si>
  <si>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</si>
  <si>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</si>
  <si>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</si>
  <si>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</si>
  <si>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</si>
  <si>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</si>
  <si>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</si>
  <si>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</si>
  <si>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</si>
  <si>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</si>
  <si>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</si>
  <si>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</si>
  <si>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</si>
  <si>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</si>
  <si>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</si>
  <si>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</si>
  <si>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</si>
  <si>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</si>
  <si>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</si>
  <si>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</si>
  <si>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</si>
  <si>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</si>
  <si>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</si>
  <si>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</si>
  <si>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</si>
  <si>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</si>
  <si>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</si>
  <si>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</si>
  <si>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</si>
  <si>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</si>
  <si>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</si>
  <si>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</si>
  <si>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</si>
  <si>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</si>
  <si>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</si>
  <si>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</si>
  <si>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</si>
  <si>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</si>
  <si>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</si>
  <si>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</si>
  <si>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</si>
  <si>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</si>
  <si>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</si>
  <si>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</si>
  <si>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</si>
  <si>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</si>
  <si>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</si>
  <si>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</si>
  <si>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</si>
  <si>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</si>
  <si>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</si>
  <si>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</si>
  <si>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</si>
  <si>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</si>
  <si>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</si>
  <si>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</si>
  <si>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</si>
  <si>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</si>
  <si>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</si>
  <si>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</si>
  <si>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</si>
  <si>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</si>
  <si>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</si>
  <si>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</si>
  <si>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</si>
  <si>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</si>
  <si>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</si>
  <si>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</si>
  <si>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</si>
  <si>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</si>
  <si>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</si>
  <si>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</si>
  <si>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</si>
  <si>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</si>
  <si>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</si>
  <si>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</si>
  <si>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</si>
  <si>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</si>
  <si>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</si>
  <si>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</si>
  <si>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</si>
  <si>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</si>
  <si>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</si>
  <si>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</si>
  <si>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</si>
  <si>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</si>
  <si>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</si>
  <si>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</si>
  <si>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</si>
  <si>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</si>
  <si>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</si>
  <si>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</si>
  <si>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</si>
  <si>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</si>
  <si>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</si>
  <si>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</si>
  <si>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</si>
  <si>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</si>
  <si>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</si>
  <si>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</si>
  <si>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</si>
  <si>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</si>
  <si>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</si>
  <si>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</si>
  <si>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</si>
  <si>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</si>
  <si>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</si>
  <si>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</si>
  <si>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</si>
  <si>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</si>
  <si>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</si>
  <si>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</si>
  <si>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</si>
  <si>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</si>
  <si>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</si>
  <si>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</si>
  <si>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</si>
  <si>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</si>
  <si>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</si>
  <si>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</si>
  <si>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</si>
  <si>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</si>
  <si>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</si>
  <si>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</si>
  <si>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</si>
  <si>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</si>
  <si>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</si>
  <si>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</si>
  <si>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</si>
  <si>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</si>
  <si>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</si>
  <si>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</si>
  <si>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</si>
  <si>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</si>
  <si>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</si>
  <si>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</si>
  <si>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</si>
  <si>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</si>
  <si>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</si>
  <si>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</si>
  <si>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</si>
  <si>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</si>
  <si>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</si>
  <si>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</si>
  <si>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</si>
  <si>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</si>
  <si>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</si>
  <si>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</si>
  <si>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</si>
  <si>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</si>
  <si>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</si>
  <si>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</si>
  <si>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</si>
  <si>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</si>
  <si>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</si>
  <si>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</si>
  <si>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</si>
  <si>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</si>
  <si>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</si>
  <si>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</si>
  <si>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</si>
  <si>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</si>
  <si>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</si>
  <si>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</si>
  <si>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</si>
  <si>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</si>
  <si>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</si>
  <si>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</si>
  <si>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</si>
  <si>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</si>
  <si>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</si>
  <si>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</si>
  <si>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</si>
  <si>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</si>
  <si>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</si>
  <si>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</si>
  <si>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</si>
  <si>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</si>
  <si>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</si>
  <si>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</si>
  <si>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</si>
  <si>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</si>
  <si>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</si>
  <si>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</si>
  <si>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</si>
  <si>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</si>
  <si>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</si>
  <si>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</si>
  <si>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</si>
  <si>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</si>
  <si>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</si>
  <si>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</si>
  <si>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</si>
  <si>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</si>
  <si>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</si>
  <si>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</si>
  <si>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</si>
  <si>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</si>
  <si>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</si>
  <si>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</si>
  <si>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</si>
  <si>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</si>
  <si>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</si>
  <si>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</si>
  <si>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</si>
  <si>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</si>
  <si>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</si>
  <si>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</si>
  <si>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</si>
  <si>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</si>
  <si>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</si>
  <si>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</si>
  <si>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</si>
  <si>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</si>
  <si>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</si>
  <si>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</si>
  <si>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</si>
  <si>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</si>
  <si>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</si>
  <si>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</si>
  <si>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</si>
  <si>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</si>
  <si>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</si>
  <si>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</si>
  <si>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</si>
  <si>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</si>
  <si>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</si>
  <si>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</si>
  <si>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</si>
  <si>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</si>
  <si>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</si>
  <si>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</si>
  <si>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</si>
  <si>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</si>
  <si>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</si>
  <si>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</si>
  <si>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</si>
  <si>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</si>
  <si>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</si>
  <si>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</si>
  <si>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</si>
  <si>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</si>
  <si>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</si>
  <si>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</si>
  <si>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</si>
  <si>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</si>
  <si>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</si>
  <si>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</si>
  <si>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</si>
  <si>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</si>
  <si>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</si>
  <si>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</si>
  <si>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</si>
  <si>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</si>
  <si>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</si>
  <si>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</si>
  <si>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</si>
  <si>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</si>
  <si>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</si>
  <si>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</si>
  <si>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</si>
  <si>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</si>
  <si>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</si>
  <si>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</si>
  <si>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</si>
  <si>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</si>
  <si>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</si>
  <si>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</si>
  <si>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</si>
  <si>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</si>
  <si>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</si>
  <si>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</si>
  <si>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</si>
  <si>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</si>
  <si>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</si>
  <si>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</si>
  <si>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</si>
  <si>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</si>
  <si>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</si>
  <si>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</si>
  <si>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</si>
  <si>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</si>
  <si>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</si>
  <si>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</si>
  <si>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</si>
  <si>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</si>
  <si>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</si>
  <si>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</si>
  <si>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</si>
  <si>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</si>
  <si>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</si>
  <si>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</si>
  <si>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</si>
  <si>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</si>
  <si>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</si>
  <si>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</si>
  <si>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</si>
  <si>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</si>
  <si>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</si>
  <si>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</si>
  <si>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</si>
  <si>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</si>
  <si>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</si>
  <si>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</si>
  <si>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</si>
  <si>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</si>
  <si>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</si>
  <si>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</si>
  <si>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</si>
  <si>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</si>
  <si>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</si>
  <si>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</si>
  <si>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</si>
  <si>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</si>
  <si>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</si>
  <si>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</si>
  <si>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</si>
  <si>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</si>
  <si>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</si>
  <si>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</si>
  <si>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</si>
  <si>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</si>
  <si>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</si>
  <si>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</si>
  <si>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</si>
  <si>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</si>
  <si>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</si>
  <si>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</si>
  <si>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</si>
  <si>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</si>
  <si>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</si>
  <si>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</si>
  <si>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</si>
  <si>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</si>
  <si>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</si>
  <si>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</si>
  <si>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</si>
  <si>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</si>
  <si>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</si>
  <si>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</si>
  <si>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</si>
  <si>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</si>
  <si>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</si>
  <si>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</si>
  <si>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</si>
  <si>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</si>
  <si>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</si>
  <si>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</si>
  <si>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</si>
  <si>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</si>
  <si>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</si>
  <si>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</si>
  <si>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</si>
  <si>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</si>
  <si>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</si>
  <si>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</si>
  <si>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</si>
  <si>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</si>
  <si>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</si>
  <si>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</si>
  <si>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</si>
  <si>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</si>
  <si>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</si>
  <si>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</si>
  <si>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</si>
  <si>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</si>
  <si>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</si>
  <si>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</si>
  <si>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</si>
  <si>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</si>
  <si>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</si>
  <si>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</si>
  <si>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</si>
  <si>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</si>
  <si>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</si>
  <si>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</si>
  <si>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</si>
  <si>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</si>
  <si>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</si>
  <si>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</si>
  <si>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</si>
  <si>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</si>
  <si>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</si>
  <si>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</si>
  <si>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</si>
  <si>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</si>
  <si>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</si>
  <si>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</si>
  <si>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</si>
  <si>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</si>
  <si>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</si>
  <si>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</si>
  <si>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</si>
  <si>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</si>
  <si>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</si>
  <si>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</si>
  <si>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</si>
  <si>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</si>
  <si>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</si>
  <si>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</si>
  <si>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</si>
  <si>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</si>
  <si>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</si>
  <si>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</si>
  <si>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</si>
  <si>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</si>
  <si>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</si>
  <si>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</si>
  <si>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</si>
  <si>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</si>
  <si>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</si>
  <si>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</si>
  <si>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</si>
  <si>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</si>
  <si>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</si>
  <si>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</si>
  <si>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</si>
  <si>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</si>
  <si>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</si>
  <si>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</si>
  <si>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</si>
  <si>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</si>
  <si>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</si>
  <si>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</si>
  <si>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</si>
  <si>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</si>
  <si>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</si>
  <si>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</si>
  <si>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</si>
  <si>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</si>
  <si>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</si>
  <si>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</si>
  <si>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</si>
  <si>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</si>
  <si>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</si>
  <si>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</si>
  <si>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</si>
  <si>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</si>
  <si>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</si>
  <si>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</si>
  <si>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</si>
  <si>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</si>
  <si>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</si>
  <si>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</si>
  <si>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</si>
  <si>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</si>
  <si>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</si>
  <si>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</si>
  <si>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</si>
  <si>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</si>
  <si>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</si>
  <si>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</si>
  <si>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</si>
  <si>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</si>
  <si>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</si>
  <si>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</si>
  <si>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</si>
  <si>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</si>
  <si>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</si>
  <si>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</si>
  <si>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</si>
  <si>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</si>
  <si>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</si>
  <si>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</si>
  <si>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</si>
  <si>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</si>
  <si>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</si>
  <si>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</si>
  <si>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</si>
  <si>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</si>
  <si>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</si>
  <si>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</si>
  <si>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</si>
  <si>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</si>
  <si>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</si>
  <si>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</si>
  <si>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</si>
  <si>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</si>
  <si>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</si>
  <si>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</si>
  <si>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</si>
  <si>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</si>
  <si>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</si>
  <si>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</si>
  <si>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</si>
  <si>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</si>
  <si>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</si>
  <si>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</si>
  <si>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</si>
  <si>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</si>
  <si>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</si>
  <si>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</si>
  <si>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</si>
  <si>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</si>
  <si>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</si>
  <si>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</si>
  <si>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</si>
  <si>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</si>
  <si>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</si>
  <si>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</si>
  <si>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</si>
  <si>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</si>
  <si>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</si>
  <si>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</si>
  <si>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</si>
  <si>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</si>
  <si>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</si>
  <si>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</si>
  <si>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</si>
  <si>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</si>
  <si>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</si>
  <si>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</si>
  <si>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</si>
  <si>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</si>
  <si>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</si>
  <si>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</si>
  <si>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</si>
  <si>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</si>
  <si>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</si>
  <si>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</si>
  <si>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</si>
  <si>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</si>
  <si>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</si>
  <si>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</si>
  <si>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</si>
  <si>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</si>
  <si>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</si>
  <si>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</si>
  <si>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</si>
  <si>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</si>
  <si>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</si>
  <si>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</si>
  <si>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</si>
  <si>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</si>
  <si>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</si>
  <si>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</si>
  <si>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</si>
  <si>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</si>
  <si>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</si>
  <si>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</si>
  <si>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</si>
  <si>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</si>
  <si>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</si>
  <si>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</si>
  <si>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</si>
  <si>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</si>
  <si>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</si>
  <si>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</si>
  <si>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</si>
  <si>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</si>
  <si>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</si>
  <si>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</si>
  <si>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</si>
  <si>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</si>
  <si>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</si>
  <si>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</si>
  <si>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</si>
  <si>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</si>
  <si>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</si>
  <si>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</si>
  <si>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</si>
  <si>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</si>
  <si>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</si>
  <si>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</si>
  <si>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</si>
  <si>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</si>
  <si>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</si>
  <si>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</si>
  <si>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</si>
  <si>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</si>
  <si>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</si>
  <si>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</si>
  <si>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</si>
  <si>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</si>
  <si>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</si>
  <si>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</si>
  <si>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</si>
  <si>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</si>
  <si>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</si>
  <si>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</si>
  <si>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</si>
  <si>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</si>
  <si>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</si>
  <si>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</si>
  <si>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</si>
  <si>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</si>
  <si>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</si>
  <si>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</si>
  <si>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</si>
  <si>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</si>
  <si>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</si>
  <si>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</si>
  <si>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</si>
  <si>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</si>
  <si>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</si>
  <si>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</si>
  <si>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</si>
  <si>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</si>
  <si>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</si>
  <si>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</si>
  <si>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</si>
  <si>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</si>
  <si>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</si>
  <si>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</si>
  <si>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</si>
  <si>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</si>
  <si>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</si>
  <si>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</si>
  <si>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</si>
  <si>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</si>
  <si>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</si>
  <si>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</si>
  <si>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</si>
  <si>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</si>
  <si>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</si>
  <si>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</si>
  <si>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</si>
  <si>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</si>
  <si>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</si>
  <si>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</si>
  <si>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</si>
  <si>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</si>
  <si>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</si>
  <si>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</si>
  <si>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</si>
  <si>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</si>
  <si>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</si>
  <si>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</si>
  <si>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</si>
  <si>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</si>
  <si>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</si>
  <si>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</si>
  <si>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</si>
  <si>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</si>
  <si>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</si>
  <si>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</si>
  <si>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</si>
  <si>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</si>
  <si>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</si>
  <si>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</si>
  <si>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</si>
  <si>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</si>
  <si>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</si>
  <si>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</si>
  <si>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</si>
  <si>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</si>
  <si>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</si>
  <si>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</si>
  <si>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</si>
  <si>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</si>
  <si>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</si>
  <si>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</si>
  <si>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</si>
  <si>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</si>
  <si>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</si>
  <si>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</si>
  <si>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</si>
  <si>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</si>
  <si>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</si>
  <si>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</si>
  <si>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</si>
  <si>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</si>
  <si>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</si>
  <si>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</si>
  <si>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</si>
  <si>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</si>
  <si>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</si>
  <si>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</si>
  <si>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</si>
  <si>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</si>
  <si>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</si>
  <si>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</si>
  <si>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</si>
  <si>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</si>
  <si>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</si>
  <si>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</si>
  <si>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</si>
  <si>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</si>
  <si>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</si>
  <si>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</si>
  <si>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</si>
  <si>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</si>
  <si>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</si>
  <si>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</si>
  <si>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</si>
  <si>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</si>
  <si>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</si>
  <si>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</si>
  <si>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</si>
  <si>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</si>
  <si>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</si>
  <si>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</si>
  <si>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</si>
  <si>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</si>
  <si>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</si>
  <si>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</si>
  <si>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</si>
  <si>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</si>
  <si>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</si>
  <si>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</si>
  <si>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</si>
  <si>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</si>
  <si>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</si>
  <si>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</si>
  <si>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</si>
  <si>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</si>
  <si>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</si>
  <si>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</si>
  <si>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</si>
  <si>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</si>
  <si>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</si>
  <si>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</si>
  <si>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</si>
  <si>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</si>
  <si>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</si>
  <si>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</si>
  <si>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</si>
  <si>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</si>
  <si>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</si>
  <si>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</si>
  <si>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</si>
  <si>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</si>
  <si>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</si>
  <si>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</si>
  <si>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</si>
  <si>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</si>
  <si>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</si>
  <si>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</si>
  <si>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</si>
  <si>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</si>
  <si>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</si>
  <si>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</si>
  <si>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</si>
  <si>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</si>
  <si>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</si>
  <si>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</si>
  <si>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</si>
  <si>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</si>
  <si>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</si>
  <si>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</si>
  <si>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</si>
  <si>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</si>
  <si>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</si>
  <si>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</si>
  <si>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</si>
  <si>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</si>
  <si>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</si>
  <si>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</si>
  <si>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</si>
  <si>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</si>
  <si>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</si>
  <si>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</si>
  <si>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</si>
  <si>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</si>
  <si>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</si>
  <si>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</si>
  <si>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</si>
  <si>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</si>
  <si>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</si>
  <si>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</si>
  <si>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</si>
  <si>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</si>
  <si>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</si>
  <si>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</si>
  <si>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</si>
  <si>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</si>
  <si>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</si>
  <si>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</si>
  <si>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</si>
  <si>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</si>
  <si>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</si>
  <si>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</si>
  <si>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</si>
  <si>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</si>
  <si>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</si>
  <si>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</si>
  <si>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</si>
  <si>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</si>
  <si>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</si>
  <si>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</si>
  <si>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</si>
  <si>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</si>
  <si>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</si>
  <si>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</si>
  <si>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</si>
  <si>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</si>
  <si>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</si>
  <si>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</si>
  <si>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</si>
  <si>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</si>
  <si>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</si>
  <si>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</si>
  <si>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</si>
  <si>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</si>
  <si>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</si>
  <si>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</si>
  <si>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</si>
  <si>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</si>
  <si>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</si>
  <si>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</si>
  <si>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</si>
  <si>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</si>
  <si>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</si>
  <si>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</si>
  <si>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</si>
  <si>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</si>
  <si>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</si>
  <si>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</si>
  <si>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</si>
  <si>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</si>
  <si>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</si>
  <si>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</si>
  <si>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</si>
  <si>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</si>
  <si>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</si>
  <si>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</si>
  <si>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</si>
  <si>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</si>
  <si>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</si>
  <si>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</si>
  <si>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</si>
  <si>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</si>
  <si>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</si>
  <si>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</si>
  <si>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</si>
  <si>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</si>
  <si>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</si>
  <si>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</si>
  <si>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</si>
  <si>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</si>
  <si>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</si>
  <si>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</si>
  <si>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</si>
  <si>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</si>
  <si>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</si>
  <si>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</si>
  <si>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</si>
  <si>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</si>
  <si>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</si>
  <si>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</si>
  <si>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</si>
  <si>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</si>
  <si>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</si>
  <si>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</si>
  <si>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</si>
  <si>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</si>
  <si>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</si>
  <si>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</si>
  <si>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</si>
  <si>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</si>
  <si>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</si>
  <si>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</si>
  <si>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</si>
  <si>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</si>
  <si>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</si>
  <si>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</si>
  <si>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</si>
  <si>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</si>
  <si>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</si>
  <si>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</si>
  <si>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</si>
  <si>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</si>
  <si>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</si>
  <si>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</si>
  <si>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</si>
  <si>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</si>
  <si>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</si>
  <si>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</si>
  <si>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</si>
  <si>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</si>
  <si>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</si>
  <si>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</si>
  <si>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</si>
  <si>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</si>
  <si>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</si>
  <si>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</si>
  <si>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</si>
  <si>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</si>
  <si>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</si>
  <si>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</si>
  <si>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</si>
  <si>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</si>
  <si>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</si>
  <si>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</si>
  <si>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</si>
  <si>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</si>
  <si>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</si>
  <si>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</si>
  <si>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</si>
  <si>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</si>
  <si>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</si>
  <si>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</si>
  <si>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</si>
  <si>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</si>
  <si>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</si>
  <si>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</si>
  <si>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</si>
  <si>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</si>
  <si>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</si>
  <si>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</si>
  <si>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</si>
  <si>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</si>
  <si>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</si>
  <si>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</si>
  <si>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</si>
  <si>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</si>
  <si>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</si>
  <si>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</si>
  <si>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</si>
  <si>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</si>
  <si>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</si>
  <si>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</si>
  <si>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</si>
  <si>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</si>
  <si>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</si>
  <si>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</si>
  <si>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</si>
  <si>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</si>
  <si>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</si>
  <si>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</si>
  <si>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</si>
  <si>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</si>
  <si>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</si>
  <si>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</si>
  <si>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</si>
  <si>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</si>
  <si>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</si>
  <si>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</si>
  <si>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</si>
  <si>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</si>
  <si>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</si>
  <si>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</si>
  <si>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</si>
  <si>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</si>
  <si>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</si>
  <si>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</si>
  <si>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</si>
  <si>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</si>
  <si>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</si>
  <si>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</si>
  <si>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</si>
  <si>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</si>
  <si>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</si>
  <si>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</si>
  <si>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</si>
  <si>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</si>
  <si>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</si>
  <si>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</si>
  <si>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</si>
  <si>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</si>
  <si>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</si>
  <si>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</si>
  <si>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</si>
  <si>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</si>
  <si>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</si>
  <si>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</si>
  <si>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</si>
  <si>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</si>
  <si>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</si>
  <si>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</si>
  <si>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</si>
  <si>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</si>
  <si>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</si>
  <si>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</si>
  <si>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</si>
  <si>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</si>
  <si>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</si>
  <si>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</si>
  <si>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</si>
  <si>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</si>
  <si>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</si>
  <si>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</si>
  <si>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</si>
  <si>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</si>
  <si>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</si>
  <si>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</si>
  <si>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</si>
  <si>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</si>
  <si>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</si>
  <si>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</si>
  <si>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</si>
  <si>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</si>
  <si>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</si>
  <si>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</si>
  <si>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</si>
  <si>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</si>
  <si>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</si>
  <si>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</si>
  <si>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</si>
  <si>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</si>
  <si>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</si>
  <si>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</si>
  <si>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</si>
  <si>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</si>
  <si>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</si>
  <si>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</si>
  <si>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</si>
  <si>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</si>
  <si>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</si>
  <si>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</si>
  <si>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</si>
  <si>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</si>
  <si>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</si>
  <si>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</si>
  <si>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</si>
  <si>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</si>
  <si>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</si>
  <si>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</si>
  <si>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</si>
  <si>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</si>
  <si>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</si>
  <si>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</si>
  <si>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</si>
  <si>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</si>
  <si>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</si>
  <si>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</si>
  <si>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</si>
  <si>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</si>
  <si>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</si>
  <si>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</si>
  <si>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</si>
  <si>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</si>
  <si>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</si>
  <si>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</si>
  <si>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</si>
  <si>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</si>
  <si>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</si>
  <si>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</si>
  <si>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</si>
  <si>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</si>
  <si>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</si>
  <si>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</si>
  <si>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</si>
  <si>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</si>
  <si>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</si>
  <si>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</si>
  <si>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</si>
  <si>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</si>
  <si>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</si>
  <si>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</si>
  <si>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</si>
  <si>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</si>
  <si>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</si>
  <si>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</si>
  <si>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</si>
  <si>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</si>
  <si>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</si>
  <si>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</si>
  <si>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</si>
  <si>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</si>
  <si>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</si>
  <si>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</si>
  <si>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</si>
  <si>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</si>
  <si>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</si>
  <si>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</si>
  <si>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</si>
  <si>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</si>
  <si>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</si>
  <si>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</si>
  <si>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</si>
  <si>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</si>
  <si>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</si>
  <si>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</si>
  <si>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</si>
  <si>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</si>
  <si>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</si>
  <si>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</si>
  <si>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</si>
  <si>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</si>
  <si>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</si>
  <si>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</si>
  <si>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</si>
  <si>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</si>
  <si>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</si>
  <si>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</si>
  <si>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</si>
  <si>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</si>
  <si>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</si>
  <si>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</si>
  <si>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</si>
  <si>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</si>
  <si>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</si>
  <si>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</si>
  <si>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</si>
  <si>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</si>
  <si>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</si>
  <si>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</si>
  <si>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</si>
  <si>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</si>
  <si>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</si>
  <si>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</si>
  <si>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</si>
  <si>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</si>
  <si>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</si>
  <si>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</si>
  <si>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</si>
  <si>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</si>
  <si>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</si>
  <si>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</si>
  <si>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</si>
  <si>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</si>
  <si>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</si>
  <si>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</si>
  <si>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</si>
  <si>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</si>
  <si>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</si>
  <si>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</si>
  <si>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</si>
  <si>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</si>
  <si>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</si>
  <si>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</si>
  <si>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</si>
  <si>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</si>
  <si>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</si>
  <si>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</si>
  <si>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</si>
  <si>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</si>
  <si>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</si>
  <si>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</si>
  <si>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</si>
  <si>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</si>
  <si>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</si>
  <si>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</si>
  <si>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</si>
  <si>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</si>
  <si>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</si>
  <si>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</si>
  <si>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</si>
  <si>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</si>
  <si>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</si>
  <si>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</si>
  <si>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</si>
  <si>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</si>
  <si>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</si>
  <si>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</si>
  <si>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</si>
  <si>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</si>
  <si>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</si>
  <si>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</si>
  <si>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</si>
  <si>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</si>
  <si>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</si>
  <si>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</si>
  <si>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</si>
  <si>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</si>
  <si>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</si>
  <si>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</si>
  <si>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</si>
  <si>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</si>
  <si>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</si>
  <si>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</si>
  <si>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</si>
  <si>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</si>
  <si>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</si>
  <si>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</si>
  <si>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</si>
  <si>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</si>
  <si>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</si>
  <si>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</si>
  <si>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</si>
  <si>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</si>
  <si>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</si>
  <si>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</si>
  <si>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</si>
  <si>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</si>
  <si>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</si>
  <si>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</si>
  <si>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</si>
  <si>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</si>
  <si>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</si>
  <si>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</si>
  <si>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</si>
  <si>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</si>
  <si>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</si>
  <si>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</si>
  <si>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</si>
  <si>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</si>
  <si>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</si>
  <si>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</si>
  <si>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</si>
  <si>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</si>
  <si>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</si>
  <si>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</si>
  <si>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</si>
  <si>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</si>
  <si>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</si>
  <si>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</si>
  <si>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</si>
  <si>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</si>
  <si>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</si>
  <si>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</si>
  <si>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</si>
  <si>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</si>
  <si>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</si>
  <si>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</si>
  <si>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</si>
  <si>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</si>
  <si>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</si>
  <si>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</si>
  <si>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</si>
  <si>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</si>
  <si>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</si>
  <si>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</si>
  <si>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</si>
  <si>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</si>
  <si>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</si>
  <si>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</si>
  <si>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</si>
  <si>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</si>
  <si>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</si>
  <si>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</si>
  <si>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</si>
  <si>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</si>
  <si>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</si>
  <si>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</si>
  <si>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</si>
  <si>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</si>
  <si>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</si>
  <si>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</si>
  <si>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</si>
  <si>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</si>
  <si>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</si>
  <si>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</si>
  <si>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</si>
  <si>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</si>
  <si>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</si>
  <si>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</si>
  <si>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</si>
  <si>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</si>
  <si>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</si>
  <si>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</si>
  <si>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</si>
  <si>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</si>
  <si>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</si>
  <si>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</si>
  <si>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</si>
  <si>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</si>
  <si>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</si>
  <si>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</si>
  <si>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</si>
  <si>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</si>
  <si>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</si>
  <si>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</si>
  <si>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</si>
  <si>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</si>
  <si>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</si>
  <si>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</si>
  <si>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</si>
  <si>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</si>
  <si>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</si>
  <si>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</si>
  <si>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</si>
  <si>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</si>
  <si>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</si>
  <si>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</si>
  <si>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</si>
  <si>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</si>
  <si>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</si>
  <si>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</si>
  <si>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</si>
  <si>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</si>
  <si>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</si>
  <si>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</si>
  <si>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</si>
  <si>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</si>
  <si>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</si>
  <si>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</si>
  <si>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</si>
  <si>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</si>
  <si>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</si>
  <si>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</si>
  <si>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</si>
  <si>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</si>
  <si>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</si>
  <si>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</si>
  <si>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</si>
  <si>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</si>
  <si>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</si>
  <si>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</si>
  <si>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</si>
  <si>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</si>
  <si>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</si>
  <si>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</si>
  <si>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</si>
  <si>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</si>
  <si>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</si>
  <si>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</si>
  <si>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</si>
  <si>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</si>
  <si>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</si>
  <si>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</si>
  <si>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</si>
  <si>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</si>
  <si>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</si>
  <si>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</si>
  <si>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</si>
  <si>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</si>
  <si>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</si>
  <si>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</si>
  <si>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</si>
  <si>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</si>
  <si>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</si>
  <si>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</si>
  <si>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</si>
  <si>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</si>
  <si>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</si>
  <si>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</si>
  <si>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</si>
  <si>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</si>
  <si>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</si>
  <si>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</si>
  <si>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</si>
  <si>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</si>
  <si>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</si>
  <si>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</si>
  <si>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</si>
  <si>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</si>
  <si>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</si>
  <si>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</si>
  <si>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</si>
  <si>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</si>
  <si>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</si>
  <si>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</si>
  <si>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</si>
  <si>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</si>
  <si>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</si>
  <si>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</si>
  <si>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</si>
  <si>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</si>
  <si>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</si>
  <si>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</si>
  <si>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</si>
  <si>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</si>
  <si>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</si>
  <si>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</si>
  <si>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</si>
  <si>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</si>
  <si>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</si>
  <si>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</si>
  <si>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</si>
  <si>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</si>
  <si>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</si>
  <si>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</si>
  <si>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</si>
  <si>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</si>
  <si>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</si>
  <si>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</si>
  <si>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</si>
  <si>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</si>
  <si>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</si>
  <si>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</si>
  <si>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</si>
  <si>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</si>
  <si>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</si>
  <si>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</si>
  <si>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</si>
  <si>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</si>
  <si>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</si>
  <si>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</si>
  <si>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</si>
  <si>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</si>
  <si>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</si>
  <si>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</si>
  <si>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</si>
  <si>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</si>
  <si>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</si>
  <si>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</si>
  <si>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</si>
  <si>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</si>
  <si>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</si>
  <si>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</si>
  <si>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</si>
  <si>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</si>
  <si>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</si>
  <si>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</si>
  <si>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</si>
  <si>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</si>
  <si>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</si>
  <si>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</si>
  <si>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</si>
  <si>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</si>
  <si>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</si>
  <si>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</si>
  <si>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</si>
  <si>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</si>
  <si>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</si>
  <si>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</si>
  <si>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</si>
  <si>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</si>
  <si>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</si>
  <si>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</si>
  <si>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</si>
  <si>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</si>
  <si>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</si>
  <si>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</si>
  <si>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</si>
  <si>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</si>
  <si>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</si>
  <si>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</si>
  <si>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</si>
  <si>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</si>
  <si>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</si>
  <si>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</si>
  <si>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</si>
  <si>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</si>
  <si>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</si>
  <si>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</si>
  <si>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</si>
  <si>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</si>
  <si>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</si>
  <si>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</si>
  <si>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</si>
  <si>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</si>
  <si>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</si>
  <si>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</si>
  <si>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</si>
  <si>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</si>
  <si>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</si>
  <si>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</si>
  <si>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</si>
  <si>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</si>
  <si>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</si>
  <si>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</si>
  <si>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</si>
  <si>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</si>
  <si>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</si>
  <si>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</si>
  <si>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</si>
  <si>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</si>
  <si>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</si>
  <si>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</si>
  <si>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</si>
  <si>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</si>
  <si>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</si>
  <si>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</si>
  <si>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</si>
  <si>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</si>
  <si>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</si>
  <si>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</si>
  <si>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</si>
  <si>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</si>
  <si>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</si>
  <si>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</si>
  <si>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</si>
  <si>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</si>
  <si>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</si>
  <si>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</si>
  <si>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</si>
  <si>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</si>
  <si>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</si>
  <si>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</si>
  <si>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</si>
  <si>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</si>
  <si>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</si>
  <si>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</si>
  <si>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</si>
  <si>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</si>
  <si>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</si>
  <si>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</si>
  <si>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</si>
  <si>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</si>
  <si>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</si>
  <si>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</si>
  <si>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</si>
  <si>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</si>
  <si>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</si>
  <si>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</si>
  <si>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</si>
  <si>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</si>
  <si>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</si>
  <si>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</si>
  <si>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</si>
  <si>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</si>
  <si>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</si>
  <si>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</si>
  <si>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</si>
  <si>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</si>
  <si>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</si>
  <si>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</si>
  <si>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</si>
  <si>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</si>
  <si>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</si>
  <si>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</si>
  <si>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</si>
  <si>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</si>
  <si>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</si>
  <si>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</si>
  <si>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</si>
  <si>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</si>
  <si>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</si>
  <si>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</si>
  <si>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</si>
  <si>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</si>
  <si>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</si>
  <si>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</si>
  <si>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</si>
  <si>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</si>
  <si>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</si>
  <si>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</si>
  <si>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</si>
  <si>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</si>
  <si>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</si>
  <si>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</si>
  <si>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</si>
  <si>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</si>
  <si>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</si>
  <si>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</si>
  <si>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</si>
  <si>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</si>
  <si>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</si>
  <si>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</si>
  <si>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</si>
  <si>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</si>
  <si>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</si>
  <si>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</si>
  <si>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</si>
  <si>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</si>
  <si>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</si>
  <si>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</si>
  <si>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</si>
  <si>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</si>
  <si>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</si>
  <si>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</si>
  <si>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</si>
  <si>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</si>
  <si>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</si>
  <si>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</si>
  <si>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</si>
  <si>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</si>
  <si>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</si>
  <si>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</si>
  <si>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</si>
  <si>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</si>
  <si>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</si>
  <si>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</si>
  <si>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</si>
  <si>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</si>
  <si>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</si>
  <si>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</si>
  <si>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</si>
  <si>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</si>
  <si>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</si>
  <si>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</si>
  <si>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</si>
  <si>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</si>
  <si>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</si>
  <si>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</si>
  <si>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</si>
  <si>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</si>
  <si>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</si>
  <si>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</si>
  <si>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</si>
  <si>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</si>
  <si>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</si>
  <si>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</si>
  <si>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</si>
  <si>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</si>
  <si>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</si>
  <si>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</si>
  <si>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</si>
  <si>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</si>
  <si>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</si>
  <si>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</si>
  <si>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</si>
  <si>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</si>
  <si>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</si>
  <si>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</si>
  <si>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</si>
  <si>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</si>
  <si>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</si>
  <si>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</si>
  <si>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</si>
  <si>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</si>
  <si>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</si>
  <si>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</si>
  <si>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</si>
  <si>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</si>
  <si>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</si>
  <si>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Count of state</t>
  </si>
  <si>
    <t>(All)</t>
  </si>
  <si>
    <t>Row Labels</t>
  </si>
  <si>
    <t>Grand Total</t>
  </si>
  <si>
    <t>Column Labels</t>
  </si>
  <si>
    <t>Count of Category and Sub-Category</t>
  </si>
  <si>
    <t>Date Created Conversion</t>
  </si>
  <si>
    <t>Date Ended Conversion</t>
  </si>
  <si>
    <t>Count of Date Created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</si>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</sst>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1" fillId="0" borderId="0" xfId="0" applyFont="1" applyAlignment="1">
      <alignment wrapText="1"/>
    </xf>
    <xf numFmtId="14" fontId="3" fillId="0" borderId="0" xfId="0" applyNumberFormat="1" applyFont="1"/>
    <xf numFmtId="9" fontId="0" fillId="0" borderId="0" xfId="1" applyNumberFormat="1" applyFont="1" applyAlignment="1">
      <alignment wrapText="1"/>
    </xf>
    <xf numFmtId="9" fontId="0" fillId="0" borderId="0" xfId="0" applyNumberFormat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HW.xlsx]Pivot 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2-6243-96DB-0F4579030E51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2-6243-96DB-0F4579030E5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02-6243-96DB-0F4579030E5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3503616"/>
        <c:axId val="603706960"/>
      </c:barChart>
      <c:catAx>
        <c:axId val="60350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706960"/>
        <c:crosses val="autoZero"/>
        <c:auto val="1"/>
        <c:lblAlgn val="ctr"/>
        <c:lblOffset val="100"/>
        <c:noMultiLvlLbl val="0"/>
      </c:catAx>
      <c:valAx>
        <c:axId val="60370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50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HW.xlsx]Pivot 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511959589956933E-2"/>
          <c:y val="6.3694585909458215E-2"/>
          <c:w val="0.77038894666468594"/>
          <c:h val="0.7275634295713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5-1245-9082-A19EB4715C8D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15-1245-9082-A19EB4715C8D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15-1245-9082-A19EB4715C8D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15-1245-9082-A19EB4715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8604928"/>
        <c:axId val="610828064"/>
      </c:barChart>
      <c:catAx>
        <c:axId val="175860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28064"/>
        <c:crosses val="autoZero"/>
        <c:auto val="1"/>
        <c:lblAlgn val="ctr"/>
        <c:lblOffset val="100"/>
        <c:noMultiLvlLbl val="0"/>
      </c:catAx>
      <c:valAx>
        <c:axId val="61082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60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163422968355375"/>
          <c:y val="0.34720989231954597"/>
          <c:w val="0.10246545832714307"/>
          <c:h val="0.16288895570631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HW.xlsx]Pivot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6-FE43-87D4-71D727DEB705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B6-FE43-87D4-71D727DEB705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B6-FE43-87D4-71D727DEB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304496"/>
        <c:axId val="608588704"/>
      </c:lineChart>
      <c:catAx>
        <c:axId val="171830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88704"/>
        <c:crosses val="autoZero"/>
        <c:auto val="1"/>
        <c:lblAlgn val="ctr"/>
        <c:lblOffset val="100"/>
        <c:noMultiLvlLbl val="0"/>
      </c:catAx>
      <c:valAx>
        <c:axId val="60858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30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4E-1D49-92E0-AF80F86C9C8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4E-1D49-92E0-AF80F86C9C8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4E-1D49-92E0-AF80F86C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744688"/>
        <c:axId val="637470208"/>
      </c:lineChart>
      <c:catAx>
        <c:axId val="65674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470208"/>
        <c:crosses val="autoZero"/>
        <c:auto val="1"/>
        <c:lblAlgn val="ctr"/>
        <c:lblOffset val="100"/>
        <c:noMultiLvlLbl val="0"/>
      </c:catAx>
      <c:valAx>
        <c:axId val="63747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4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1</xdr:row>
      <xdr:rowOff>177800</xdr:rowOff>
    </xdr:from>
    <xdr:to>
      <xdr:col>14</xdr:col>
      <xdr:colOff>508000</xdr:colOff>
      <xdr:row>21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F87B7F-F14D-A74E-906D-599EF0DF1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5</xdr:row>
      <xdr:rowOff>50800</xdr:rowOff>
    </xdr:from>
    <xdr:to>
      <xdr:col>9</xdr:col>
      <xdr:colOff>381000</xdr:colOff>
      <xdr:row>33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E850B4-3F81-3D48-877B-1BF45D5DD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88900</xdr:rowOff>
    </xdr:from>
    <xdr:to>
      <xdr:col>8</xdr:col>
      <xdr:colOff>1206500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40802-4D16-2542-AA6B-21975CF8D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14</xdr:row>
      <xdr:rowOff>114300</xdr:rowOff>
    </xdr:from>
    <xdr:to>
      <xdr:col>7</xdr:col>
      <xdr:colOff>406400</xdr:colOff>
      <xdr:row>30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C0161E-9548-0A4C-ABD7-2B581423D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81.663748032406" createdVersion="6" refreshedVersion="6" minRefreshableVersion="3" recordCount="4114" xr:uid="{061C23BB-D321-7C4A-ABB7-5B84FC98A9A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81.663751504631" createdVersion="6" refreshedVersion="6" minRefreshableVersion="3" recordCount="4114" xr:uid="{5003A70E-BA7F-4A49-A53E-427E4A451C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3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3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C4E2E-9CF3-A248-981E-AD660EBB9518}" name="PivotTable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9C345-E203-5146-934A-6265EDA68636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11E00-8AF4-B745-9D6F-01752BD88DE2}" name="PivotTable5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75" zoomScaleNormal="55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11" customWidth="1"/>
    <col min="19" max="19" width="14" bestFit="1" customWidth="1"/>
  </cols>
  <sheetData>
    <row r="1" spans="1:20" ht="64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11" t="s">
        <v>8307</v>
      </c>
      <c r="Q1" s="11" t="s">
        <v>8318</v>
      </c>
      <c r="R1" s="11" t="s">
        <v>8308</v>
      </c>
      <c r="S1" s="11" t="s">
        <v>8315</v>
      </c>
      <c r="T1" s="11" t="s">
        <v>8316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IF(E2&gt;=D2,(E2/D2)*100,0)</f>
        <v>136.85882352941178</v>
      </c>
      <c r="P2">
        <f>AVERAGE(E2,L2)</f>
        <v>5907.5</v>
      </c>
      <c r="Q2" t="str">
        <f>LEFT(N:N,FIND("/",N2)-1)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IF(E3&gt;=D3,(E3/D3)*100,0)</f>
        <v>142.60827250608273</v>
      </c>
      <c r="P3">
        <f t="shared" ref="P3:P66" si="1">AVERAGE(E3,L3)</f>
        <v>7366</v>
      </c>
      <c r="Q3" t="str">
        <f t="shared" ref="Q3:Q66" si="2">LEFT(N:N,FIND("/",N3)-1)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280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5270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27200.14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2218.5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4288.5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4583.5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0">
        <f t="shared" si="5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1756.76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324.995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1517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3050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25207.5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2825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3048.5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1115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6049.5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773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16119.165000000001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628.5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1014.5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10145.5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209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1196.5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19328.345000000001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407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979.5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11247.5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6056.5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1908.5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2052.4949999999999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7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14304.5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2712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1730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846.5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4286.5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20305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1408.5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16481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1021.5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1009.5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10014.5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15564.5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1007.5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3030.5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4397.5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2725.2750000000001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1098.5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0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6043.5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311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7100.5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5836.5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1703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5076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5588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4377.5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7677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5183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10029.07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2378.165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3719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2345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1167.1849999999999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1052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IF(E67&gt;=D67,(E67/D67)*100,0)</f>
        <v>107.52857142857141</v>
      </c>
      <c r="P67">
        <f t="shared" ref="P67:P130" si="7">AVERAGE(E67,L67)</f>
        <v>3792</v>
      </c>
      <c r="Q67" t="str">
        <f t="shared" ref="Q67:Q130" si="8">LEFT(N:N,FIND("/",N67)-1)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7"/>
        <v>1199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7"/>
        <v>1172.5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7"/>
        <v>399.5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7"/>
        <v>5636.1149999999998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7"/>
        <v>326.5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7"/>
        <v>1131.5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7"/>
        <v>1213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459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7"/>
        <v>296.83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7"/>
        <v>2043.5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7"/>
        <v>237.5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7"/>
        <v>798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693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846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7"/>
        <v>6458.5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756.5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7"/>
        <v>2050.25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7"/>
        <v>109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253.5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7"/>
        <v>763.5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7"/>
        <v>3202.5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7"/>
        <v>1320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7"/>
        <v>1830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7"/>
        <v>3480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7"/>
        <v>259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1823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7"/>
        <v>2651.5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7"/>
        <v>560.5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136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7"/>
        <v>240.5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7"/>
        <v>877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7"/>
        <v>216.5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7"/>
        <v>1730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7"/>
        <v>814.64499999999998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2513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1767.5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7"/>
        <v>3865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7"/>
        <v>708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305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7"/>
        <v>1211.5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0">
        <f t="shared" si="11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7"/>
        <v>2526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7"/>
        <v>3877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7"/>
        <v>1873.5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7"/>
        <v>1121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7"/>
        <v>863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7"/>
        <v>2731.5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2640.5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3564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7"/>
        <v>1567.5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0">
        <f t="shared" si="11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7"/>
        <v>327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7"/>
        <v>2017.5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7"/>
        <v>2274.61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7"/>
        <v>2845.29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7"/>
        <v>1717.55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>
        <f t="shared" si="7"/>
        <v>5.5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>
        <f t="shared" si="7"/>
        <v>78.5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</v>
      </c>
      <c r="P127">
        <f t="shared" si="7"/>
        <v>38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0</v>
      </c>
      <c r="P128">
        <f t="shared" si="7"/>
        <v>700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0</v>
      </c>
      <c r="P129">
        <f t="shared" si="7"/>
        <v>97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0</v>
      </c>
      <c r="P130">
        <f t="shared" si="7"/>
        <v>936.5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IF(E131&gt;=D131,(E131/D131)*100,0)</f>
        <v>0</v>
      </c>
      <c r="P131">
        <f t="shared" ref="P131:P194" si="13">AVERAGE(E131,L131)</f>
        <v>0</v>
      </c>
      <c r="Q131" t="str">
        <f t="shared" ref="Q131:Q194" si="14">LEFT(N:N,FIND("/",N131)-1)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0">
        <f t="shared" si="17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0</v>
      </c>
      <c r="P134">
        <f t="shared" si="13"/>
        <v>3868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</v>
      </c>
      <c r="P137">
        <f t="shared" si="13"/>
        <v>204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0</v>
      </c>
      <c r="P140">
        <f t="shared" si="13"/>
        <v>2385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250.5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</v>
      </c>
      <c r="P143">
        <f t="shared" si="13"/>
        <v>660.5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>
        <f t="shared" si="13"/>
        <v>5.5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</v>
      </c>
      <c r="P146">
        <f t="shared" si="13"/>
        <v>1053.5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0</v>
      </c>
      <c r="P147">
        <f t="shared" si="13"/>
        <v>173.5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</v>
      </c>
      <c r="P148">
        <f t="shared" si="13"/>
        <v>59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>
        <f t="shared" si="13"/>
        <v>21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</v>
      </c>
      <c r="P151">
        <f t="shared" si="13"/>
        <v>49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</v>
      </c>
      <c r="P152">
        <f t="shared" si="13"/>
        <v>15089.5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>
        <f t="shared" si="13"/>
        <v>72.5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>
        <f t="shared" si="13"/>
        <v>16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</v>
      </c>
      <c r="P155">
        <f t="shared" si="13"/>
        <v>184.5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0</v>
      </c>
      <c r="P156">
        <f t="shared" si="13"/>
        <v>21.5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>
        <f t="shared" si="13"/>
        <v>42.5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0</v>
      </c>
      <c r="P158">
        <f t="shared" si="13"/>
        <v>900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>
        <f t="shared" si="13"/>
        <v>5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>
        <f t="shared" si="13"/>
        <v>5.5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>
        <f t="shared" si="13"/>
        <v>3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</v>
      </c>
      <c r="P164">
        <f t="shared" si="13"/>
        <v>222.5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</v>
      </c>
      <c r="P166">
        <f t="shared" si="13"/>
        <v>323.5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</v>
      </c>
      <c r="P168">
        <f t="shared" si="13"/>
        <v>1500.5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>
        <f t="shared" si="13"/>
        <v>6.5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0</v>
      </c>
      <c r="P170">
        <f t="shared" si="13"/>
        <v>164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</v>
      </c>
      <c r="P171">
        <f t="shared" si="13"/>
        <v>285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0</v>
      </c>
      <c r="P172">
        <f t="shared" si="13"/>
        <v>167.5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0</v>
      </c>
      <c r="P177">
        <f t="shared" si="13"/>
        <v>661.5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</v>
      </c>
      <c r="P179">
        <f t="shared" si="13"/>
        <v>93.5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</v>
      </c>
      <c r="P181">
        <f t="shared" si="13"/>
        <v>101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</v>
      </c>
      <c r="P182">
        <f t="shared" si="13"/>
        <v>207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</v>
      </c>
      <c r="P183">
        <f t="shared" si="13"/>
        <v>363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0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</v>
      </c>
      <c r="P185">
        <f t="shared" si="13"/>
        <v>2247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0</v>
      </c>
      <c r="P186">
        <f t="shared" si="13"/>
        <v>26.5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0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0</v>
      </c>
      <c r="P187">
        <f t="shared" si="13"/>
        <v>1105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</v>
      </c>
      <c r="P189">
        <f t="shared" si="13"/>
        <v>402.5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>
        <f t="shared" si="13"/>
        <v>175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0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>
        <f t="shared" si="13"/>
        <v>25.5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</v>
      </c>
      <c r="P193">
        <f t="shared" si="13"/>
        <v>126.5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>
        <f t="shared" si="13"/>
        <v>10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IF(E195&gt;=D195,(E195/D195)*100,0)</f>
        <v>0</v>
      </c>
      <c r="P195">
        <f t="shared" ref="P195:P258" si="19">AVERAGE(E195,L195)</f>
        <v>0</v>
      </c>
      <c r="Q195" t="str">
        <f t="shared" ref="Q195:Q258" si="20">LEFT(N:N,FIND("/",N195)-1)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>
        <f t="shared" si="19"/>
        <v>3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</v>
      </c>
      <c r="P198">
        <f t="shared" si="19"/>
        <v>742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</v>
      </c>
      <c r="P199">
        <f t="shared" si="19"/>
        <v>135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0</v>
      </c>
      <c r="P200">
        <f t="shared" si="19"/>
        <v>142.5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</v>
      </c>
      <c r="P202">
        <f t="shared" si="19"/>
        <v>794.77499999999998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</v>
      </c>
      <c r="P203">
        <f t="shared" si="19"/>
        <v>193.5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0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</v>
      </c>
      <c r="P205">
        <f t="shared" si="19"/>
        <v>377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</v>
      </c>
      <c r="P206">
        <f t="shared" si="19"/>
        <v>76729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</v>
      </c>
      <c r="P207">
        <f t="shared" si="19"/>
        <v>658.5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</v>
      </c>
      <c r="P209">
        <f t="shared" si="19"/>
        <v>1071.5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</v>
      </c>
      <c r="P212">
        <f t="shared" si="19"/>
        <v>1531.5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</v>
      </c>
      <c r="P213">
        <f t="shared" si="19"/>
        <v>1121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>
        <f t="shared" si="19"/>
        <v>10.5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>
        <f t="shared" si="19"/>
        <v>5.5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</v>
      </c>
      <c r="P218">
        <f t="shared" si="19"/>
        <v>13966.61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0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</v>
      </c>
      <c r="P219">
        <f t="shared" si="19"/>
        <v>5990.5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</v>
      </c>
      <c r="P220">
        <f t="shared" si="19"/>
        <v>50.5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</v>
      </c>
      <c r="P221">
        <f t="shared" si="19"/>
        <v>4445.5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</v>
      </c>
      <c r="P222">
        <f t="shared" si="19"/>
        <v>181.5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0">
        <f t="shared" si="23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</v>
      </c>
      <c r="P224">
        <f t="shared" si="19"/>
        <v>66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</v>
      </c>
      <c r="P228">
        <f t="shared" si="19"/>
        <v>126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>
        <f t="shared" si="19"/>
        <v>31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0</v>
      </c>
      <c r="P234">
        <f t="shared" si="19"/>
        <v>58.5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</v>
      </c>
      <c r="P236">
        <f t="shared" si="19"/>
        <v>203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0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>
        <f t="shared" si="19"/>
        <v>25.5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</v>
      </c>
      <c r="P241">
        <f t="shared" si="19"/>
        <v>127.5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19"/>
        <v>8141.06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19"/>
        <v>20688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19"/>
        <v>7476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19"/>
        <v>12988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19"/>
        <v>2032.75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19"/>
        <v>2641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19"/>
        <v>7748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19"/>
        <v>3383.5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19"/>
        <v>43139.5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19"/>
        <v>5763.5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19"/>
        <v>16056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19"/>
        <v>2236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19"/>
        <v>4668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19"/>
        <v>759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19"/>
        <v>14190.67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19"/>
        <v>4363.33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>
        <f t="shared" si="19"/>
        <v>9179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IF(E259&gt;=D259,(E259/D259)*100,0)</f>
        <v>106.72648571428572</v>
      </c>
      <c r="P259">
        <f t="shared" ref="P259:P322" si="25">AVERAGE(E259,L259)</f>
        <v>18957.134999999998</v>
      </c>
      <c r="Q259" t="str">
        <f t="shared" ref="Q259:Q322" si="26">LEFT(N:N,FIND("/",N259)-1)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29015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49947.71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5364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10850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3072.5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15241.635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3000.5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2806.5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745.5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6565.22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2840.5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74414.884999999995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1785.5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15845.5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2694.0050000000001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2753.395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3176.5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11005.5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2983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36349.5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20504.5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13524.555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59623.5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3355.66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22857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10385.525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21305.23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16299.254999999999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8254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13367.5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26026.154999999999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7977.5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2484.4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3064.5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38311.599999999999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13245.5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2525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33609.78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14905.275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10135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69845.42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9069.625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12864.33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7843.2749999999996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5077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2103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3975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4982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1504.5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0">
        <f t="shared" si="2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12533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6435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10824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538.64499999999998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10485.165000000001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4548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9013.5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1985.75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12719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8612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15278.5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7225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2842.5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5"/>
        <v>10737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IF(E323&gt;=D323,(E323/D323)*100,0)</f>
        <v>102.66285714285715</v>
      </c>
      <c r="P323">
        <f t="shared" ref="P323:P386" si="31">AVERAGE(E323,L323)</f>
        <v>18134.5</v>
      </c>
      <c r="Q323" t="str">
        <f t="shared" ref="Q323:Q386" si="32">LEFT(N:N,FIND("/",N323)-1)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si="31"/>
        <v>13582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1"/>
        <v>3352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1"/>
        <v>4359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1"/>
        <v>26467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1"/>
        <v>85272.8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1"/>
        <v>2745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1"/>
        <v>39104.400000000001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1"/>
        <v>5358.5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1"/>
        <v>17990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1"/>
        <v>21540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1"/>
        <v>56785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1"/>
        <v>25178.5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1"/>
        <v>5094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1"/>
        <v>4407.5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1"/>
        <v>14851.39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1"/>
        <v>1533.0250000000001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1"/>
        <v>8378.02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1"/>
        <v>3287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1"/>
        <v>22028.5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1"/>
        <v>1895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1"/>
        <v>27763.26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1"/>
        <v>15566.295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1"/>
        <v>17241.5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1"/>
        <v>9027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1"/>
        <v>8608.44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1"/>
        <v>22507.599999999999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5209.5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1"/>
        <v>6087.09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1"/>
        <v>14455.5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1"/>
        <v>22130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1"/>
        <v>5971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1"/>
        <v>32036.59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1"/>
        <v>1833.5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1"/>
        <v>20427.5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1"/>
        <v>3899.4650000000001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13201.5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1"/>
        <v>25905.5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1"/>
        <v>12838.5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1"/>
        <v>6126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1"/>
        <v>19615.474999999999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1"/>
        <v>6043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1"/>
        <v>4535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1"/>
        <v>3912.15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1"/>
        <v>7830.5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1"/>
        <v>19317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1"/>
        <v>5227.0050000000001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1"/>
        <v>6586.5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1"/>
        <v>3663.56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1"/>
        <v>15274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1"/>
        <v>86157.5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1"/>
        <v>192.5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1"/>
        <v>4044.5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1"/>
        <v>4006.5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307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1"/>
        <v>1322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1"/>
        <v>6930.5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1"/>
        <v>1718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1"/>
        <v>8780.5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1"/>
        <v>2854.5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1"/>
        <v>13216.75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1"/>
        <v>778.5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1"/>
        <v>1056.5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>
        <f t="shared" si="31"/>
        <v>11402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IF(E387&gt;=D387,(E387/D387)*100,0)</f>
        <v>105.982</v>
      </c>
      <c r="P387">
        <f t="shared" ref="P387:P450" si="37">AVERAGE(E387,L387)</f>
        <v>13366.25</v>
      </c>
      <c r="Q387" t="str">
        <f t="shared" ref="Q387:Q450" si="38">LEFT(N:N,FIND("/",N387)-1)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si="37"/>
        <v>307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37"/>
        <v>40939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37"/>
        <v>3189.5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37"/>
        <v>62477.06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507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37"/>
        <v>10157.5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37"/>
        <v>9436.5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37"/>
        <v>27787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37"/>
        <v>2654.5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37"/>
        <v>5494.2250000000004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37"/>
        <v>8098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37"/>
        <v>6579.1750000000002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37"/>
        <v>4727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37"/>
        <v>10728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37"/>
        <v>5646.125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37"/>
        <v>25989.5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37"/>
        <v>1438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37"/>
        <v>2666.5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37"/>
        <v>18176.5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37"/>
        <v>1545.5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37"/>
        <v>1525.365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37"/>
        <v>1026.5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37"/>
        <v>3062.13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37"/>
        <v>349.5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37"/>
        <v>645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37"/>
        <v>15278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37"/>
        <v>1613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37"/>
        <v>6811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37"/>
        <v>9618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37"/>
        <v>725.53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37"/>
        <v>613.58500000000004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37"/>
        <v>5289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37"/>
        <v>11323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37"/>
        <v>4054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>
        <f t="shared" si="37"/>
        <v>8.75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0</v>
      </c>
      <c r="P423">
        <f t="shared" si="37"/>
        <v>153.5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0</v>
      </c>
      <c r="P424">
        <f t="shared" si="37"/>
        <v>221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</v>
      </c>
      <c r="P425">
        <f t="shared" si="37"/>
        <v>83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0</v>
      </c>
      <c r="P426">
        <f t="shared" si="37"/>
        <v>104.45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>
        <f t="shared" si="37"/>
        <v>4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0</v>
      </c>
      <c r="P428">
        <f t="shared" si="37"/>
        <v>70.5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0</v>
      </c>
      <c r="P430">
        <f t="shared" si="37"/>
        <v>344.5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0</v>
      </c>
      <c r="P432">
        <f t="shared" si="37"/>
        <v>14.5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</v>
      </c>
      <c r="P433">
        <f t="shared" si="37"/>
        <v>211.5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0</v>
      </c>
      <c r="P434">
        <f t="shared" si="37"/>
        <v>289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</v>
      </c>
      <c r="P436">
        <f t="shared" si="37"/>
        <v>63.5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>
        <f t="shared" si="37"/>
        <v>3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0</v>
      </c>
      <c r="P440">
        <f t="shared" si="37"/>
        <v>943.5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>
        <f t="shared" si="37"/>
        <v>3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0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</v>
      </c>
      <c r="P444">
        <f t="shared" si="37"/>
        <v>3354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>
        <f t="shared" si="37"/>
        <v>6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</v>
      </c>
      <c r="P446">
        <f t="shared" si="37"/>
        <v>25.5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>
        <f t="shared" si="37"/>
        <v>2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0</v>
      </c>
      <c r="P448">
        <f t="shared" si="37"/>
        <v>391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>
        <f t="shared" si="37"/>
        <v>3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0</v>
      </c>
      <c r="P450">
        <f t="shared" si="37"/>
        <v>43.005000000000003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IF(E451&gt;=D451,(E451/D451)*100,0)</f>
        <v>0</v>
      </c>
      <c r="P451">
        <f t="shared" ref="P451:P514" si="43">AVERAGE(E451,L451)</f>
        <v>25</v>
      </c>
      <c r="Q451" t="str">
        <f t="shared" ref="Q451:Q514" si="44">LEFT(N:N,FIND("/",N451)-1)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</v>
      </c>
      <c r="P452">
        <f t="shared" si="43"/>
        <v>201.5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</v>
      </c>
      <c r="P454">
        <f t="shared" si="43"/>
        <v>246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>
        <f t="shared" si="43"/>
        <v>14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</v>
      </c>
      <c r="P456">
        <f t="shared" si="43"/>
        <v>43.5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>
        <f t="shared" si="43"/>
        <v>23.5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</v>
      </c>
      <c r="P458">
        <f t="shared" si="43"/>
        <v>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0</v>
      </c>
      <c r="P460">
        <f t="shared" si="43"/>
        <v>435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>
        <f t="shared" si="43"/>
        <v>13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>
        <f t="shared" si="43"/>
        <v>13.5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0</v>
      </c>
      <c r="P465">
        <f t="shared" si="43"/>
        <v>630.5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0">
        <f t="shared" si="47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</v>
      </c>
      <c r="P467">
        <f t="shared" si="43"/>
        <v>73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</v>
      </c>
      <c r="P468">
        <f t="shared" si="43"/>
        <v>40.5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</v>
      </c>
      <c r="P469">
        <f t="shared" si="43"/>
        <v>2177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0</v>
      </c>
      <c r="P472">
        <f t="shared" si="43"/>
        <v>26.5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</v>
      </c>
      <c r="P473">
        <f t="shared" si="43"/>
        <v>3355.5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</v>
      </c>
      <c r="P474">
        <f t="shared" si="43"/>
        <v>73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0</v>
      </c>
      <c r="P475">
        <f t="shared" si="43"/>
        <v>437.5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0</v>
      </c>
      <c r="P478">
        <f t="shared" si="43"/>
        <v>2515.2950000000001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</v>
      </c>
      <c r="P481">
        <f t="shared" si="43"/>
        <v>2469.5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</v>
      </c>
      <c r="P482">
        <f t="shared" si="43"/>
        <v>3952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0</v>
      </c>
      <c r="P483">
        <f t="shared" si="43"/>
        <v>925.5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>
        <f t="shared" si="43"/>
        <v>5.5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</v>
      </c>
      <c r="P485">
        <f t="shared" si="43"/>
        <v>3838.5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>
        <f t="shared" si="43"/>
        <v>80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</v>
      </c>
      <c r="P487">
        <f t="shared" si="43"/>
        <v>4220.0050000000001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>
        <f t="shared" si="43"/>
        <v>25.5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>
        <f t="shared" si="43"/>
        <v>109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0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>
        <f t="shared" si="43"/>
        <v>17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0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</v>
      </c>
      <c r="P499">
        <f t="shared" si="43"/>
        <v>16.5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0</v>
      </c>
      <c r="P500">
        <f t="shared" si="43"/>
        <v>1508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0</v>
      </c>
      <c r="P501">
        <f t="shared" si="43"/>
        <v>968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0</v>
      </c>
      <c r="P502">
        <f t="shared" si="43"/>
        <v>109.5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0</v>
      </c>
      <c r="P504">
        <f t="shared" si="43"/>
        <v>117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0</v>
      </c>
      <c r="P505">
        <f t="shared" si="43"/>
        <v>61.5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0</v>
      </c>
      <c r="P506">
        <f t="shared" si="43"/>
        <v>170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>
        <f t="shared" si="43"/>
        <v>33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>
        <f t="shared" si="43"/>
        <v>125.5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0</v>
      </c>
      <c r="P509">
        <f t="shared" si="43"/>
        <v>325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</v>
      </c>
      <c r="P510">
        <f t="shared" si="43"/>
        <v>201.5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>
        <f t="shared" si="43"/>
        <v>5.5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</v>
      </c>
      <c r="P513">
        <f t="shared" si="43"/>
        <v>77.5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>
        <f t="shared" si="43"/>
        <v>6.5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IF(E515&gt;=D515,(E515/D515)*100,0)</f>
        <v>0</v>
      </c>
      <c r="P515">
        <f t="shared" ref="P515:P578" si="49">AVERAGE(E515,L515)</f>
        <v>3515</v>
      </c>
      <c r="Q515" t="str">
        <f t="shared" ref="Q515:Q578" si="50">LEFT(N:N,FIND("/",N515)-1)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0</v>
      </c>
      <c r="P516">
        <f t="shared" si="49"/>
        <v>26.5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</v>
      </c>
      <c r="P517">
        <f t="shared" si="49"/>
        <v>12342.5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0</v>
      </c>
      <c r="P519">
        <f t="shared" si="49"/>
        <v>104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</v>
      </c>
      <c r="P521">
        <f t="shared" si="49"/>
        <v>1408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49"/>
        <v>2569.5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49"/>
        <v>2644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49"/>
        <v>1735.5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49"/>
        <v>3057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49"/>
        <v>1966.7750000000001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6006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866.5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49"/>
        <v>5121.5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0">
        <f t="shared" si="53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49"/>
        <v>680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49"/>
        <v>791.5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49"/>
        <v>1849.5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2015.5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49"/>
        <v>6249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49"/>
        <v>1010.5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49"/>
        <v>7874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49"/>
        <v>1054.5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49"/>
        <v>1970.75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49"/>
        <v>1234.5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49"/>
        <v>7590.5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49"/>
        <v>261.61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</v>
      </c>
      <c r="P543">
        <f t="shared" si="49"/>
        <v>13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>
        <f t="shared" si="49"/>
        <v>36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0</v>
      </c>
      <c r="P546">
        <f t="shared" si="49"/>
        <v>4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</v>
      </c>
      <c r="P547">
        <f t="shared" si="49"/>
        <v>6863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>
        <f t="shared" si="49"/>
        <v>27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>
        <f t="shared" si="49"/>
        <v>5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0</v>
      </c>
      <c r="P551">
        <f t="shared" si="49"/>
        <v>38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</v>
      </c>
      <c r="P552">
        <f t="shared" si="49"/>
        <v>19.5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0</v>
      </c>
      <c r="P553">
        <f t="shared" si="49"/>
        <v>1904.5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>
        <f t="shared" si="49"/>
        <v>64.5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</v>
      </c>
      <c r="P556">
        <f t="shared" si="49"/>
        <v>719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0</v>
      </c>
      <c r="P558">
        <f t="shared" si="49"/>
        <v>100.5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</v>
      </c>
      <c r="P559">
        <f t="shared" si="49"/>
        <v>693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>
        <f t="shared" si="49"/>
        <v>25.5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>
        <f t="shared" si="49"/>
        <v>7.5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>
        <f t="shared" si="49"/>
        <v>28.5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>
        <f t="shared" si="49"/>
        <v>35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</v>
      </c>
      <c r="P570">
        <f t="shared" si="49"/>
        <v>125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</v>
      </c>
      <c r="P571">
        <f t="shared" si="49"/>
        <v>10.5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>
        <f t="shared" si="49"/>
        <v>71.5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>
        <f t="shared" si="49"/>
        <v>54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>
        <f t="shared" si="49"/>
        <v>177.5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</v>
      </c>
      <c r="P576">
        <f t="shared" si="49"/>
        <v>42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>
        <f t="shared" si="49"/>
        <v>131.5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IF(E579&gt;=D579,(E579/D579)*100,0)</f>
        <v>0</v>
      </c>
      <c r="P579">
        <f t="shared" ref="P579:P642" si="55">AVERAGE(E579,L579)</f>
        <v>5.5</v>
      </c>
      <c r="Q579" t="str">
        <f t="shared" ref="Q579:Q642" si="56">LEFT(N:N,FIND("/",N579)-1)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>
        <f t="shared" si="55"/>
        <v>10.5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0</v>
      </c>
      <c r="P581">
        <f t="shared" si="55"/>
        <v>90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</v>
      </c>
      <c r="P586">
        <f t="shared" si="55"/>
        <v>6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</v>
      </c>
      <c r="P588">
        <f t="shared" si="55"/>
        <v>30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0</v>
      </c>
      <c r="P589">
        <f t="shared" si="55"/>
        <v>1366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0</v>
      </c>
      <c r="P590">
        <f t="shared" si="55"/>
        <v>151.5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0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0</v>
      </c>
      <c r="P592">
        <f t="shared" si="55"/>
        <v>116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>
        <f t="shared" si="55"/>
        <v>31.5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0</v>
      </c>
      <c r="P594">
        <f t="shared" si="55"/>
        <v>125.5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</v>
      </c>
      <c r="P595">
        <f t="shared" si="55"/>
        <v>61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>
        <f t="shared" si="55"/>
        <v>14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>
        <f t="shared" si="55"/>
        <v>217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>
        <f t="shared" si="55"/>
        <v>4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>
        <f t="shared" si="55"/>
        <v>11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</v>
      </c>
      <c r="P600">
        <f t="shared" si="55"/>
        <v>428.5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>
        <f t="shared" si="55"/>
        <v>16.5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</v>
      </c>
      <c r="P602">
        <f t="shared" si="55"/>
        <v>50.5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0</v>
      </c>
      <c r="P603">
        <f t="shared" si="55"/>
        <v>73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0</v>
      </c>
      <c r="P605">
        <f t="shared" si="55"/>
        <v>301.51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0</v>
      </c>
      <c r="P607">
        <f t="shared" si="55"/>
        <v>69.5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>
        <f t="shared" si="55"/>
        <v>5.5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</v>
      </c>
      <c r="P610">
        <f t="shared" si="55"/>
        <v>733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</v>
      </c>
      <c r="P611">
        <f t="shared" si="55"/>
        <v>3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</v>
      </c>
      <c r="P615">
        <f t="shared" si="55"/>
        <v>6469.5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</v>
      </c>
      <c r="P619">
        <f t="shared" si="55"/>
        <v>31.5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</v>
      </c>
      <c r="P622">
        <f t="shared" si="55"/>
        <v>150.5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0</v>
      </c>
      <c r="P623">
        <f t="shared" si="55"/>
        <v>132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0</v>
      </c>
      <c r="P624">
        <f t="shared" si="55"/>
        <v>175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</v>
      </c>
      <c r="P628">
        <f t="shared" si="55"/>
        <v>2192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>
        <f t="shared" si="55"/>
        <v>45.5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>
        <f t="shared" si="55"/>
        <v>176.5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>
        <f t="shared" si="55"/>
        <v>5.5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0</v>
      </c>
      <c r="P633">
        <f t="shared" si="55"/>
        <v>349.5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</v>
      </c>
      <c r="P635">
        <f t="shared" si="55"/>
        <v>635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>
        <f t="shared" si="55"/>
        <v>1.5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>
        <f t="shared" si="55"/>
        <v>2.5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0">
        <f t="shared" si="5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>
        <f t="shared" si="55"/>
        <v>12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>
        <f t="shared" si="55"/>
        <v>51.5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IF(E643&gt;=D643,(E643/D643)*100,0)</f>
        <v>119.16249999999999</v>
      </c>
      <c r="P643">
        <f t="shared" ref="P643:P706" si="61">AVERAGE(E643,L643)</f>
        <v>23990</v>
      </c>
      <c r="Q643" t="str">
        <f t="shared" ref="Q643:Q706" si="62">LEFT(N:N,FIND("/",N643)-1)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si="61"/>
        <v>147135.5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1"/>
        <v>13302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1"/>
        <v>38025.24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1"/>
        <v>2905.5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1"/>
        <v>541.005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1"/>
        <v>1079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1"/>
        <v>22207.5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1"/>
        <v>1790.5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1"/>
        <v>867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1"/>
        <v>12618.5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1"/>
        <v>1521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1"/>
        <v>53595.75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1"/>
        <v>16544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1"/>
        <v>6012.5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1"/>
        <v>5382.5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1"/>
        <v>9477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1"/>
        <v>15226.5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0">
        <f t="shared" si="6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1"/>
        <v>1519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0</v>
      </c>
      <c r="P662">
        <f t="shared" si="61"/>
        <v>773.5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</v>
      </c>
      <c r="P663">
        <f t="shared" si="61"/>
        <v>52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>
        <f t="shared" si="61"/>
        <v>80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>
        <f t="shared" si="61"/>
        <v>353.5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0</v>
      </c>
      <c r="P666">
        <f t="shared" si="61"/>
        <v>466.5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</v>
      </c>
      <c r="P667">
        <f t="shared" si="61"/>
        <v>938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>
        <f t="shared" si="61"/>
        <v>6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</v>
      </c>
      <c r="P669">
        <f t="shared" si="61"/>
        <v>2519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0</v>
      </c>
      <c r="P670">
        <f t="shared" si="61"/>
        <v>354.5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</v>
      </c>
      <c r="P671">
        <f t="shared" si="61"/>
        <v>21521.5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</v>
      </c>
      <c r="P672">
        <f t="shared" si="61"/>
        <v>13329.5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</v>
      </c>
      <c r="P673">
        <f t="shared" si="61"/>
        <v>5921.5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</v>
      </c>
      <c r="P674">
        <f t="shared" si="61"/>
        <v>5514.5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>
        <f t="shared" si="61"/>
        <v>104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>
        <f t="shared" si="61"/>
        <v>8.5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</v>
      </c>
      <c r="P677">
        <f t="shared" si="61"/>
        <v>458.5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0</v>
      </c>
      <c r="P678">
        <f t="shared" si="61"/>
        <v>747.5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</v>
      </c>
      <c r="P679">
        <f t="shared" si="61"/>
        <v>6444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0</v>
      </c>
      <c r="P680">
        <f t="shared" si="61"/>
        <v>562.5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</v>
      </c>
      <c r="P681">
        <f t="shared" si="61"/>
        <v>4460.5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</v>
      </c>
      <c r="P682">
        <f t="shared" si="61"/>
        <v>9781.5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>
        <f t="shared" si="61"/>
        <v>28.5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</v>
      </c>
      <c r="P685">
        <f t="shared" si="61"/>
        <v>150.5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0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0</v>
      </c>
      <c r="P686">
        <f t="shared" si="61"/>
        <v>12041.5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</v>
      </c>
      <c r="P687">
        <f t="shared" si="61"/>
        <v>281.5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0</v>
      </c>
      <c r="P689">
        <f t="shared" si="61"/>
        <v>1778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</v>
      </c>
      <c r="P690">
        <f t="shared" si="61"/>
        <v>7317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</v>
      </c>
      <c r="P691">
        <f t="shared" si="61"/>
        <v>57816.75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</v>
      </c>
      <c r="P692">
        <f t="shared" si="61"/>
        <v>1251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</v>
      </c>
      <c r="P693">
        <f t="shared" si="61"/>
        <v>135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0</v>
      </c>
      <c r="P694">
        <f t="shared" si="61"/>
        <v>753.5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</v>
      </c>
      <c r="P695">
        <f t="shared" si="61"/>
        <v>17817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>
        <f t="shared" si="61"/>
        <v>298.5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0</v>
      </c>
      <c r="P697">
        <f t="shared" si="61"/>
        <v>321.5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</v>
      </c>
      <c r="P699">
        <f t="shared" si="61"/>
        <v>1216.5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</v>
      </c>
      <c r="P700">
        <f t="shared" si="61"/>
        <v>7709.5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</v>
      </c>
      <c r="P701">
        <f t="shared" si="61"/>
        <v>54019.37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0</v>
      </c>
      <c r="P702">
        <f t="shared" si="61"/>
        <v>217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</v>
      </c>
      <c r="P703">
        <f t="shared" si="61"/>
        <v>3069.5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</v>
      </c>
      <c r="P704">
        <f t="shared" si="61"/>
        <v>2329.5050000000001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0</v>
      </c>
      <c r="P705">
        <f t="shared" si="61"/>
        <v>422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</v>
      </c>
      <c r="P706">
        <f t="shared" si="61"/>
        <v>242.5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IF(E707&gt;=D707,(E707/D707)*100,0)</f>
        <v>0</v>
      </c>
      <c r="P707">
        <f t="shared" ref="P707:P770" si="67">AVERAGE(E707,L707)</f>
        <v>491</v>
      </c>
      <c r="Q707" t="str">
        <f t="shared" ref="Q707:Q770" si="68">LEFT(N:N,FIND("/",N707)-1)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</v>
      </c>
      <c r="P709">
        <f t="shared" si="67"/>
        <v>27063.3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</v>
      </c>
      <c r="P710">
        <f t="shared" si="67"/>
        <v>4603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>
        <f t="shared" si="67"/>
        <v>31.5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</v>
      </c>
      <c r="P713">
        <f t="shared" si="67"/>
        <v>17064.5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>
        <f t="shared" si="67"/>
        <v>54.5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</v>
      </c>
      <c r="P715">
        <f t="shared" si="67"/>
        <v>100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</v>
      </c>
      <c r="P716">
        <f t="shared" si="67"/>
        <v>1138.5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0</v>
      </c>
      <c r="P717">
        <f t="shared" si="67"/>
        <v>700.5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</v>
      </c>
      <c r="P718">
        <f t="shared" si="67"/>
        <v>365.5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0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>
        <f t="shared" si="67"/>
        <v>154.5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</v>
      </c>
      <c r="P720">
        <f t="shared" si="67"/>
        <v>47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0</v>
      </c>
      <c r="P721">
        <f t="shared" si="67"/>
        <v>102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67"/>
        <v>1388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67"/>
        <v>5066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67"/>
        <v>16579.5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67"/>
        <v>2784.5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67"/>
        <v>3763.0050000000001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67"/>
        <v>10105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67"/>
        <v>1285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67"/>
        <v>2796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67"/>
        <v>4023.7249999999999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67"/>
        <v>2673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67"/>
        <v>13351.5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3185.5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38.5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67"/>
        <v>1590.5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67"/>
        <v>5363.5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67"/>
        <v>27000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67"/>
        <v>5726.5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67"/>
        <v>3114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67"/>
        <v>821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67"/>
        <v>4819.5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67"/>
        <v>1620.5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67"/>
        <v>6693.9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67"/>
        <v>786.5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414.5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67"/>
        <v>2589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67"/>
        <v>2025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0">
        <f t="shared" si="71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67"/>
        <v>1707.5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67"/>
        <v>3529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67"/>
        <v>1024.5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67"/>
        <v>5333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67"/>
        <v>2309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67"/>
        <v>1808.5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67"/>
        <v>2845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6413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67"/>
        <v>1062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67"/>
        <v>1307.845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67"/>
        <v>423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306.5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1284.5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67"/>
        <v>2597.5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0</v>
      </c>
      <c r="P763">
        <f t="shared" si="67"/>
        <v>120.5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>
        <f t="shared" si="67"/>
        <v>3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</v>
      </c>
      <c r="P767">
        <f t="shared" si="67"/>
        <v>1282.5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0</v>
      </c>
      <c r="P769">
        <f t="shared" si="67"/>
        <v>90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IF(E771&gt;=D771,(E771/D771)*100,0)</f>
        <v>0</v>
      </c>
      <c r="P771">
        <f t="shared" ref="P771:P834" si="73">AVERAGE(E771,L771)</f>
        <v>854</v>
      </c>
      <c r="Q771" t="str">
        <f t="shared" ref="Q771:Q834" si="74">LEFT(N:N,FIND("/",N771)-1)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>
        <f t="shared" si="73"/>
        <v>5.5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0</v>
      </c>
      <c r="P774">
        <f t="shared" si="73"/>
        <v>25.5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</v>
      </c>
      <c r="P775">
        <f t="shared" si="73"/>
        <v>17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</v>
      </c>
      <c r="P776">
        <f t="shared" si="73"/>
        <v>180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0</v>
      </c>
      <c r="P777">
        <f t="shared" si="73"/>
        <v>87.5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</v>
      </c>
      <c r="P778">
        <f t="shared" si="73"/>
        <v>1827.5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</v>
      </c>
      <c r="P779">
        <f t="shared" si="73"/>
        <v>12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>
        <f t="shared" si="73"/>
        <v>1.5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0</v>
      </c>
      <c r="P781">
        <f t="shared" si="73"/>
        <v>203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533.5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3"/>
        <v>545.11500000000001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357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3"/>
        <v>1128.5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3"/>
        <v>517.5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3"/>
        <v>466.07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3"/>
        <v>3592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3"/>
        <v>693.5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3"/>
        <v>1034.5250000000001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3"/>
        <v>937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3"/>
        <v>7296.73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3"/>
        <v>3959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3"/>
        <v>1285.5550000000001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3"/>
        <v>1429.2149999999999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3"/>
        <v>4239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3"/>
        <v>7917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3"/>
        <v>5112.5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3"/>
        <v>1648.5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3"/>
        <v>2054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3"/>
        <v>2514.5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3"/>
        <v>1169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3"/>
        <v>1140.7149999999999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3"/>
        <v>3077.5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3"/>
        <v>1436.5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2759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1602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0">
        <f t="shared" si="77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3"/>
        <v>4213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3"/>
        <v>2131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2271.5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3"/>
        <v>2101.5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801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526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3"/>
        <v>472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3"/>
        <v>1247.97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3"/>
        <v>650.5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2161.5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3"/>
        <v>4131.7749999999996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3"/>
        <v>1039.83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3"/>
        <v>282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3"/>
        <v>224.5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3"/>
        <v>1359.5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8780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3"/>
        <v>1822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3"/>
        <v>734.5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3"/>
        <v>1102.05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3"/>
        <v>6326.5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3"/>
        <v>2814.5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3"/>
        <v>160.5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714.5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268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3"/>
        <v>986.5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3"/>
        <v>1760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>
        <f t="shared" si="73"/>
        <v>7622.53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0">
        <f t="shared" si="77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IF(E835&gt;=D835,(E835/D835)*100,0)</f>
        <v>101.66666666666666</v>
      </c>
      <c r="P835">
        <f t="shared" ref="P835:P898" si="79">AVERAGE(E835,L835)</f>
        <v>3070.5</v>
      </c>
      <c r="Q835" t="str">
        <f t="shared" ref="Q835:Q898" si="80">LEFT(N:N,FIND("/",N835)-1)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si="79"/>
        <v>3640.5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79"/>
        <v>1192.5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0">
        <f t="shared" si="83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79"/>
        <v>2546.2600000000002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79"/>
        <v>1553.5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79"/>
        <v>1484.5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79"/>
        <v>2963.415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79"/>
        <v>6115.83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79"/>
        <v>2580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79"/>
        <v>1323.5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79"/>
        <v>4070.5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79"/>
        <v>2991.5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79"/>
        <v>3098.0050000000001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79"/>
        <v>694.505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0">
        <f t="shared" si="83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5.5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158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79"/>
        <v>2455.5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79"/>
        <v>3170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79"/>
        <v>1339.5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79"/>
        <v>1868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155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79"/>
        <v>16682.150000000001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79"/>
        <v>773.5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79"/>
        <v>286.5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612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79"/>
        <v>902.03499999999997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79"/>
        <v>2142.5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</v>
      </c>
      <c r="P862">
        <f t="shared" si="79"/>
        <v>1294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0</v>
      </c>
      <c r="P863">
        <f t="shared" si="79"/>
        <v>51.5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>
        <f t="shared" si="79"/>
        <v>87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0</v>
      </c>
      <c r="P865">
        <f t="shared" si="79"/>
        <v>47.5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</v>
      </c>
      <c r="P866">
        <f t="shared" si="79"/>
        <v>1389.5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0</v>
      </c>
      <c r="P867">
        <f t="shared" si="79"/>
        <v>23.5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</v>
      </c>
      <c r="P868">
        <f t="shared" si="79"/>
        <v>325.5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</v>
      </c>
      <c r="P869">
        <f t="shared" si="79"/>
        <v>606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>
        <f t="shared" si="79"/>
        <v>25.5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</v>
      </c>
      <c r="P871">
        <f t="shared" si="79"/>
        <v>521.5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>
        <f t="shared" si="79"/>
        <v>33.5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0</v>
      </c>
      <c r="P873">
        <f t="shared" si="79"/>
        <v>168.5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</v>
      </c>
      <c r="P874">
        <f t="shared" si="79"/>
        <v>33.5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0</v>
      </c>
      <c r="P875">
        <f t="shared" si="79"/>
        <v>25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</v>
      </c>
      <c r="P876">
        <f t="shared" si="79"/>
        <v>375.5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0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</v>
      </c>
      <c r="P878">
        <f t="shared" si="79"/>
        <v>665.5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</v>
      </c>
      <c r="P879">
        <f t="shared" si="79"/>
        <v>690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0</v>
      </c>
      <c r="P880">
        <f t="shared" si="79"/>
        <v>33.5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</v>
      </c>
      <c r="P881">
        <f t="shared" si="79"/>
        <v>337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0</v>
      </c>
      <c r="P882">
        <f t="shared" si="79"/>
        <v>60.5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</v>
      </c>
      <c r="P883">
        <f t="shared" si="79"/>
        <v>15.5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</v>
      </c>
      <c r="P884">
        <f t="shared" si="79"/>
        <v>158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</v>
      </c>
      <c r="P885">
        <f t="shared" si="79"/>
        <v>1012.5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</v>
      </c>
      <c r="P886">
        <f t="shared" si="79"/>
        <v>11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</v>
      </c>
      <c r="P887">
        <f t="shared" si="79"/>
        <v>385.5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</v>
      </c>
      <c r="P888">
        <f t="shared" si="79"/>
        <v>106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0</v>
      </c>
      <c r="P890">
        <f t="shared" si="79"/>
        <v>38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0</v>
      </c>
      <c r="P891">
        <f t="shared" si="79"/>
        <v>1196.1600000000001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0</v>
      </c>
      <c r="P892">
        <f t="shared" si="79"/>
        <v>64.5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0</v>
      </c>
      <c r="P893">
        <f t="shared" si="79"/>
        <v>134.5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</v>
      </c>
      <c r="P894">
        <f t="shared" si="79"/>
        <v>1231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</v>
      </c>
      <c r="P895">
        <f t="shared" si="79"/>
        <v>102.5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</v>
      </c>
      <c r="P896">
        <f t="shared" si="79"/>
        <v>3943.5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0</v>
      </c>
      <c r="P897">
        <f t="shared" si="79"/>
        <v>101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</v>
      </c>
      <c r="P898">
        <f t="shared" si="79"/>
        <v>1636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IF(E899&gt;=D899,(E899/D899)*100,0)</f>
        <v>0</v>
      </c>
      <c r="P899">
        <f t="shared" ref="P899:P962" si="85">AVERAGE(E899,L899)</f>
        <v>0</v>
      </c>
      <c r="Q899" t="str">
        <f t="shared" ref="Q899:Q962" si="86">LEFT(N:N,FIND("/",N899)-1)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0</v>
      </c>
      <c r="P900">
        <f t="shared" si="85"/>
        <v>36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</v>
      </c>
      <c r="P901">
        <f t="shared" si="85"/>
        <v>144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>
        <f t="shared" si="85"/>
        <v>11.5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>
        <f t="shared" si="85"/>
        <v>46.5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0</v>
      </c>
      <c r="P905">
        <f t="shared" si="85"/>
        <v>82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>
        <f t="shared" si="85"/>
        <v>77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0</v>
      </c>
      <c r="P907">
        <f t="shared" si="85"/>
        <v>101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0</v>
      </c>
      <c r="P911">
        <f t="shared" si="85"/>
        <v>264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</v>
      </c>
      <c r="P912">
        <f t="shared" si="85"/>
        <v>64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</v>
      </c>
      <c r="P914">
        <f t="shared" si="85"/>
        <v>16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0</v>
      </c>
      <c r="P915">
        <f t="shared" si="85"/>
        <v>1003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0</v>
      </c>
      <c r="P917">
        <f t="shared" si="85"/>
        <v>192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</v>
      </c>
      <c r="P919">
        <f t="shared" si="85"/>
        <v>15.5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0</v>
      </c>
      <c r="P920">
        <f t="shared" si="85"/>
        <v>103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0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</v>
      </c>
      <c r="P921">
        <f t="shared" si="85"/>
        <v>50.5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</v>
      </c>
      <c r="P923">
        <f t="shared" si="85"/>
        <v>2327.5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</v>
      </c>
      <c r="P924">
        <f t="shared" si="85"/>
        <v>2855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0</v>
      </c>
      <c r="P925">
        <f t="shared" si="85"/>
        <v>168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</v>
      </c>
      <c r="P926">
        <f t="shared" si="85"/>
        <v>171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0</v>
      </c>
      <c r="P927">
        <f t="shared" si="85"/>
        <v>82.5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</v>
      </c>
      <c r="P930">
        <f t="shared" si="85"/>
        <v>801.5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</v>
      </c>
      <c r="P932">
        <f t="shared" si="85"/>
        <v>175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0</v>
      </c>
      <c r="P933">
        <f t="shared" si="85"/>
        <v>69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</v>
      </c>
      <c r="P934">
        <f t="shared" si="85"/>
        <v>705.5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</v>
      </c>
      <c r="P935">
        <f t="shared" si="85"/>
        <v>61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</v>
      </c>
      <c r="P936">
        <f t="shared" si="85"/>
        <v>775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0</v>
      </c>
      <c r="P937">
        <f t="shared" si="85"/>
        <v>26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0</v>
      </c>
      <c r="P939">
        <f t="shared" si="85"/>
        <v>21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>
        <f t="shared" si="85"/>
        <v>13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0</v>
      </c>
      <c r="P941">
        <f t="shared" si="85"/>
        <v>21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</v>
      </c>
      <c r="P942">
        <f t="shared" si="85"/>
        <v>779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0</v>
      </c>
      <c r="P943">
        <f t="shared" si="85"/>
        <v>596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0</v>
      </c>
      <c r="P944">
        <f t="shared" si="85"/>
        <v>342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0</v>
      </c>
      <c r="P945">
        <f t="shared" si="85"/>
        <v>150.5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</v>
      </c>
      <c r="P946">
        <f t="shared" si="85"/>
        <v>3379.5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0</v>
      </c>
      <c r="P947">
        <f t="shared" si="85"/>
        <v>1250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0</v>
      </c>
      <c r="P948">
        <f t="shared" si="85"/>
        <v>145.5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</v>
      </c>
      <c r="P950">
        <f t="shared" si="85"/>
        <v>244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0</v>
      </c>
      <c r="P951">
        <f t="shared" si="85"/>
        <v>140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</v>
      </c>
      <c r="P952">
        <f t="shared" si="85"/>
        <v>713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0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</v>
      </c>
      <c r="P953">
        <f t="shared" si="85"/>
        <v>9658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</v>
      </c>
      <c r="P954">
        <f t="shared" si="85"/>
        <v>9884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</v>
      </c>
      <c r="P955">
        <f t="shared" si="85"/>
        <v>65.5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</v>
      </c>
      <c r="P956">
        <f t="shared" si="85"/>
        <v>3292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0</v>
      </c>
      <c r="P957">
        <f t="shared" si="85"/>
        <v>8538.5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0</v>
      </c>
      <c r="P958">
        <f t="shared" si="85"/>
        <v>439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0</v>
      </c>
      <c r="P959">
        <f t="shared" si="85"/>
        <v>120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</v>
      </c>
      <c r="P960">
        <f t="shared" si="85"/>
        <v>449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</v>
      </c>
      <c r="P961">
        <f t="shared" si="85"/>
        <v>9800.5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</v>
      </c>
      <c r="P962">
        <f t="shared" si="85"/>
        <v>12921.5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IF(E963&gt;=D963,(E963/D963)*100,0)</f>
        <v>0</v>
      </c>
      <c r="P963">
        <f t="shared" ref="P963:P1026" si="91">AVERAGE(E963,L963)</f>
        <v>20094.5</v>
      </c>
      <c r="Q963" t="str">
        <f t="shared" ref="Q963:Q1026" si="92">LEFT(N:N,FIND("/",N963)-1)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</v>
      </c>
      <c r="P964">
        <f t="shared" si="91"/>
        <v>374.5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0</v>
      </c>
      <c r="P965">
        <f t="shared" si="91"/>
        <v>193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</v>
      </c>
      <c r="P966">
        <f t="shared" si="91"/>
        <v>454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0</v>
      </c>
      <c r="P967">
        <f t="shared" si="91"/>
        <v>152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</v>
      </c>
      <c r="P968">
        <f t="shared" si="91"/>
        <v>903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</v>
      </c>
      <c r="P969">
        <f t="shared" si="91"/>
        <v>1821.5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0</v>
      </c>
      <c r="P970">
        <f t="shared" si="91"/>
        <v>55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</v>
      </c>
      <c r="P971">
        <f t="shared" si="91"/>
        <v>7005.5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</v>
      </c>
      <c r="P972">
        <f t="shared" si="91"/>
        <v>1155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>
        <f t="shared" si="91"/>
        <v>115.5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</v>
      </c>
      <c r="P974">
        <f t="shared" si="91"/>
        <v>3485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0</v>
      </c>
      <c r="P975">
        <f t="shared" si="91"/>
        <v>209.5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</v>
      </c>
      <c r="P976">
        <f t="shared" si="91"/>
        <v>141.5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0</v>
      </c>
      <c r="P977">
        <f t="shared" si="91"/>
        <v>1315.5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0</v>
      </c>
      <c r="P978">
        <f t="shared" si="91"/>
        <v>1453.5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</v>
      </c>
      <c r="P979">
        <f t="shared" si="91"/>
        <v>460.5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</v>
      </c>
      <c r="P980">
        <f t="shared" si="91"/>
        <v>48698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</v>
      </c>
      <c r="P981">
        <f t="shared" si="91"/>
        <v>14541.08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</v>
      </c>
      <c r="P982">
        <f t="shared" si="91"/>
        <v>758.5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>
        <f t="shared" si="91"/>
        <v>7.5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>
        <f t="shared" si="91"/>
        <v>3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</v>
      </c>
      <c r="P985">
        <f t="shared" si="91"/>
        <v>15465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0</v>
      </c>
      <c r="P986">
        <f t="shared" si="91"/>
        <v>54.5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0</v>
      </c>
      <c r="P987">
        <f t="shared" si="91"/>
        <v>955.5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</v>
      </c>
      <c r="P988">
        <f t="shared" si="91"/>
        <v>1286.5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</v>
      </c>
      <c r="P989">
        <f t="shared" si="91"/>
        <v>3325.5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0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</v>
      </c>
      <c r="P991">
        <f t="shared" si="91"/>
        <v>854.5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>
        <f t="shared" si="91"/>
        <v>14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0</v>
      </c>
      <c r="P993">
        <f t="shared" si="91"/>
        <v>109.5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>
        <f t="shared" si="91"/>
        <v>235.5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</v>
      </c>
      <c r="P995">
        <f t="shared" si="91"/>
        <v>8878.5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0</v>
      </c>
      <c r="P996">
        <f t="shared" si="91"/>
        <v>2340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0</v>
      </c>
      <c r="P997">
        <f t="shared" si="91"/>
        <v>367.5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0</v>
      </c>
      <c r="P998">
        <f t="shared" si="91"/>
        <v>35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0</v>
      </c>
      <c r="P999">
        <f t="shared" si="91"/>
        <v>36.5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</v>
      </c>
      <c r="P1000">
        <f t="shared" si="91"/>
        <v>17682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0</v>
      </c>
      <c r="P1001">
        <f t="shared" si="91"/>
        <v>5861.5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0</v>
      </c>
      <c r="P1002">
        <f t="shared" si="91"/>
        <v>9915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2602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</v>
      </c>
      <c r="P1004">
        <f t="shared" si="91"/>
        <v>1491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</v>
      </c>
      <c r="P1005">
        <f t="shared" si="91"/>
        <v>1613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</v>
      </c>
      <c r="P1006">
        <f t="shared" si="91"/>
        <v>10323.5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</v>
      </c>
      <c r="P1007">
        <f t="shared" si="91"/>
        <v>75131.5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0</v>
      </c>
      <c r="P1008">
        <f t="shared" si="91"/>
        <v>121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</v>
      </c>
      <c r="P1009">
        <f t="shared" si="91"/>
        <v>6686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>
        <f t="shared" si="91"/>
        <v>125.5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</v>
      </c>
      <c r="P1011">
        <f t="shared" si="91"/>
        <v>3333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>
        <f t="shared" si="91"/>
        <v>112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>
        <f t="shared" si="91"/>
        <v>38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1"/>
        <v>538763.02500000002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</v>
      </c>
      <c r="P1015">
        <f t="shared" si="91"/>
        <v>4361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</v>
      </c>
      <c r="P1016">
        <f t="shared" si="91"/>
        <v>1538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0</v>
      </c>
      <c r="P1017">
        <f t="shared" si="91"/>
        <v>123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0</v>
      </c>
      <c r="P1018">
        <f t="shared" si="91"/>
        <v>1440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</v>
      </c>
      <c r="P1019">
        <f t="shared" si="91"/>
        <v>28776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0</v>
      </c>
      <c r="P1020">
        <f t="shared" si="91"/>
        <v>314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</v>
      </c>
      <c r="P1021">
        <f t="shared" si="91"/>
        <v>10850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1"/>
        <v>1608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1"/>
        <v>5516.0550000000003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1"/>
        <v>1186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1"/>
        <v>2437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>
        <f t="shared" si="91"/>
        <v>11894.275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IF(E1027&gt;=D1027,(E1027/D1027)*100,0)</f>
        <v>109.92831428571431</v>
      </c>
      <c r="P1027">
        <f t="shared" ref="P1027:P1090" si="97">AVERAGE(E1027,L1027)</f>
        <v>39010.410000000003</v>
      </c>
      <c r="Q1027" t="str">
        <f t="shared" ref="Q1027:Q1090" si="98">LEFT(N:N,FIND("/",N1027)-1)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si="97"/>
        <v>3561.29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97"/>
        <v>3922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97"/>
        <v>5991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97"/>
        <v>5658.5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97"/>
        <v>3500.5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97"/>
        <v>5419.5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0">
        <f t="shared" si="101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97"/>
        <v>2977.42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97"/>
        <v>696.5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97"/>
        <v>3333.0450000000001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97"/>
        <v>2514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97"/>
        <v>2633.61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97"/>
        <v>521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97"/>
        <v>1120.5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97"/>
        <v>335.5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>
        <f t="shared" si="97"/>
        <v>125.5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0</v>
      </c>
      <c r="P1044">
        <f t="shared" si="97"/>
        <v>5.5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0</v>
      </c>
      <c r="P1045">
        <f t="shared" si="97"/>
        <v>4414.5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>
        <f t="shared" si="97"/>
        <v>4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0</v>
      </c>
      <c r="P1047">
        <f t="shared" si="97"/>
        <v>137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0</v>
      </c>
      <c r="P1050">
        <f t="shared" si="97"/>
        <v>108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0">
        <f t="shared" si="101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0">
        <f t="shared" si="101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</v>
      </c>
      <c r="P1055">
        <f t="shared" si="97"/>
        <v>8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0">
        <f t="shared" si="101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</v>
      </c>
      <c r="P1062">
        <f t="shared" si="97"/>
        <v>25.5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0">
        <f t="shared" si="101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</v>
      </c>
      <c r="P1064">
        <f t="shared" si="97"/>
        <v>97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0</v>
      </c>
      <c r="P1066">
        <f t="shared" si="97"/>
        <v>4100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0</v>
      </c>
      <c r="P1067">
        <f t="shared" si="97"/>
        <v>43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0</v>
      </c>
      <c r="P1068">
        <f t="shared" si="97"/>
        <v>2599.5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</v>
      </c>
      <c r="P1069">
        <f t="shared" si="97"/>
        <v>70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>
        <f t="shared" si="97"/>
        <v>24.5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</v>
      </c>
      <c r="P1071">
        <f t="shared" si="97"/>
        <v>435.5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</v>
      </c>
      <c r="P1072">
        <f t="shared" si="97"/>
        <v>36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>
        <f t="shared" si="97"/>
        <v>27.5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0</v>
      </c>
      <c r="P1075">
        <f t="shared" si="97"/>
        <v>5.5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0</v>
      </c>
      <c r="P1076">
        <f t="shared" si="97"/>
        <v>1718.5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0</v>
      </c>
      <c r="P1077">
        <f t="shared" si="97"/>
        <v>24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</v>
      </c>
      <c r="P1078">
        <f t="shared" si="97"/>
        <v>24024.5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</v>
      </c>
      <c r="P1079">
        <f t="shared" si="97"/>
        <v>3755.5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0</v>
      </c>
      <c r="P1080">
        <f t="shared" si="97"/>
        <v>25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0</v>
      </c>
      <c r="P1081">
        <f t="shared" si="97"/>
        <v>348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0</v>
      </c>
      <c r="P1082">
        <f t="shared" si="97"/>
        <v>959.5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>
        <f t="shared" si="97"/>
        <v>8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</v>
      </c>
      <c r="P1084">
        <f t="shared" si="97"/>
        <v>29.5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</v>
      </c>
      <c r="P1085">
        <f t="shared" si="97"/>
        <v>205.5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0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0</v>
      </c>
      <c r="P1087">
        <f t="shared" si="97"/>
        <v>517.5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0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>
        <f t="shared" si="97"/>
        <v>8.5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</v>
      </c>
      <c r="P1090">
        <f t="shared" si="97"/>
        <v>3264.67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IF(E1091&gt;=D1091,(E1091/D1091)*100,0)</f>
        <v>0</v>
      </c>
      <c r="P1091">
        <f t="shared" ref="P1091:P1154" si="103">AVERAGE(E1091,L1091)</f>
        <v>611.5</v>
      </c>
      <c r="Q1091" t="str">
        <f t="shared" ref="Q1091:Q1154" si="104">LEFT(N:N,FIND("/",N1091)-1)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>
        <f t="shared" si="103"/>
        <v>3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</v>
      </c>
      <c r="P1093">
        <f t="shared" si="103"/>
        <v>13.5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0</v>
      </c>
      <c r="P1094">
        <f t="shared" si="103"/>
        <v>14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</v>
      </c>
      <c r="P1095">
        <f t="shared" si="103"/>
        <v>23.125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</v>
      </c>
      <c r="P1096">
        <f t="shared" si="103"/>
        <v>1660.5050000000001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0</v>
      </c>
      <c r="P1097">
        <f t="shared" si="103"/>
        <v>12634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</v>
      </c>
      <c r="P1098">
        <f t="shared" si="103"/>
        <v>1090.5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>
        <f t="shared" si="103"/>
        <v>27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0</v>
      </c>
      <c r="P1100">
        <f t="shared" si="103"/>
        <v>912.5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</v>
      </c>
      <c r="P1101">
        <f t="shared" si="103"/>
        <v>13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0</v>
      </c>
      <c r="P1102">
        <f t="shared" si="103"/>
        <v>55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>
        <f t="shared" si="103"/>
        <v>23.5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0</v>
      </c>
      <c r="P1104">
        <f t="shared" si="103"/>
        <v>224.5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0</v>
      </c>
      <c r="P1105">
        <f t="shared" si="103"/>
        <v>129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0</v>
      </c>
      <c r="P1106">
        <f t="shared" si="103"/>
        <v>1504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>
        <f t="shared" si="103"/>
        <v>725.5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</v>
      </c>
      <c r="P1108">
        <f t="shared" si="103"/>
        <v>86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0</v>
      </c>
      <c r="P1110">
        <f t="shared" si="103"/>
        <v>376.75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>
        <f t="shared" si="103"/>
        <v>24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</v>
      </c>
      <c r="P1112">
        <f t="shared" si="103"/>
        <v>133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</v>
      </c>
      <c r="P1114">
        <f t="shared" si="103"/>
        <v>15792.46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</v>
      </c>
      <c r="P1115">
        <f t="shared" si="103"/>
        <v>3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>
        <f t="shared" si="103"/>
        <v>6.5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>
        <f t="shared" si="103"/>
        <v>28.5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>
        <f t="shared" si="103"/>
        <v>94.26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0</v>
      </c>
      <c r="P1119">
        <f t="shared" si="103"/>
        <v>45.5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0</v>
      </c>
      <c r="P1120">
        <f t="shared" si="103"/>
        <v>56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>
        <f t="shared" si="103"/>
        <v>3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>
        <f t="shared" si="103"/>
        <v>17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>
        <f t="shared" si="103"/>
        <v>7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>
        <f t="shared" si="103"/>
        <v>216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</v>
      </c>
      <c r="P1128">
        <f t="shared" si="103"/>
        <v>6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0</v>
      </c>
      <c r="P1129">
        <f t="shared" si="103"/>
        <v>304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0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>
        <f t="shared" si="103"/>
        <v>11.5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>
        <f t="shared" si="103"/>
        <v>7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</v>
      </c>
      <c r="P1134">
        <f t="shared" si="103"/>
        <v>725.5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</v>
      </c>
      <c r="P1135">
        <f t="shared" si="103"/>
        <v>10.5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</v>
      </c>
      <c r="P1137">
        <f t="shared" si="103"/>
        <v>25.5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0</v>
      </c>
      <c r="P1138">
        <f t="shared" si="103"/>
        <v>138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</v>
      </c>
      <c r="P1139">
        <f t="shared" si="103"/>
        <v>4957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>
        <f t="shared" si="103"/>
        <v>64.5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>
        <f t="shared" si="103"/>
        <v>3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0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>
        <f t="shared" si="103"/>
        <v>97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>
        <f t="shared" si="103"/>
        <v>50.5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0</v>
      </c>
      <c r="P1148">
        <f t="shared" si="103"/>
        <v>271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>
        <f t="shared" si="103"/>
        <v>38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>
        <f t="shared" si="103"/>
        <v>38.5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</v>
      </c>
      <c r="P1152">
        <f t="shared" si="103"/>
        <v>129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0">
        <f t="shared" si="107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0</v>
      </c>
      <c r="P1154">
        <f t="shared" si="103"/>
        <v>463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IF(E1155&gt;=D1155,(E1155/D1155)*100,0)</f>
        <v>0</v>
      </c>
      <c r="P1155">
        <f t="shared" ref="P1155:P1218" si="109">AVERAGE(E1155,L1155)</f>
        <v>25.5</v>
      </c>
      <c r="Q1155" t="str">
        <f t="shared" ref="Q1155:Q1218" si="110">LEFT(N:N,FIND("/",N1155)-1)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0</v>
      </c>
      <c r="P1156">
        <f t="shared" si="109"/>
        <v>164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</v>
      </c>
      <c r="P1157">
        <f t="shared" si="109"/>
        <v>98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0</v>
      </c>
      <c r="P1159">
        <f t="shared" si="109"/>
        <v>77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>
        <f t="shared" si="109"/>
        <v>19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0</v>
      </c>
      <c r="P1162">
        <f t="shared" si="109"/>
        <v>587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>
        <f t="shared" si="109"/>
        <v>18.5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</v>
      </c>
      <c r="P1167">
        <f t="shared" si="109"/>
        <v>1047.75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</v>
      </c>
      <c r="P1168">
        <f t="shared" si="109"/>
        <v>1439.5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0</v>
      </c>
      <c r="P1169">
        <f t="shared" si="109"/>
        <v>497.5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0</v>
      </c>
      <c r="P1170">
        <f t="shared" si="109"/>
        <v>511.5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>
        <f t="shared" si="109"/>
        <v>10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>
        <f t="shared" si="109"/>
        <v>51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>
        <f t="shared" si="109"/>
        <v>13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0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>
        <f t="shared" si="109"/>
        <v>15.5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0</v>
      </c>
      <c r="P1176">
        <f t="shared" si="109"/>
        <v>452.5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0</v>
      </c>
      <c r="P1177">
        <f t="shared" si="109"/>
        <v>297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>
        <f t="shared" si="109"/>
        <v>5.5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>
        <f t="shared" si="109"/>
        <v>3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0</v>
      </c>
      <c r="P1181">
        <f t="shared" si="109"/>
        <v>1602.5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</v>
      </c>
      <c r="P1182">
        <f t="shared" si="109"/>
        <v>2980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0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>
        <f t="shared" si="109"/>
        <v>3.5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0</v>
      </c>
      <c r="P1184">
        <f t="shared" si="109"/>
        <v>23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</v>
      </c>
      <c r="P1185">
        <f t="shared" si="109"/>
        <v>51.5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09"/>
        <v>11730.5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09"/>
        <v>6645.5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09"/>
        <v>4064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09"/>
        <v>4590.5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09"/>
        <v>1648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09"/>
        <v>4893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344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09"/>
        <v>1489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152.5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09"/>
        <v>11052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09"/>
        <v>20497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6835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09"/>
        <v>19824.5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09"/>
        <v>19154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09"/>
        <v>4644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09"/>
        <v>1351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09"/>
        <v>3066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09"/>
        <v>3128.6350000000002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09"/>
        <v>25041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09"/>
        <v>8400.5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09"/>
        <v>6720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09"/>
        <v>6587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09"/>
        <v>533.5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09"/>
        <v>8768.5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09"/>
        <v>7802.5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3203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09"/>
        <v>25483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09"/>
        <v>508.5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09"/>
        <v>1654.5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09"/>
        <v>3376.5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09"/>
        <v>1330.5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09"/>
        <v>19926.505000000001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>
        <f t="shared" si="109"/>
        <v>10310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IF(E1219&gt;=D1219,(E1219/D1219)*100,0)</f>
        <v>102.60000000000001</v>
      </c>
      <c r="P1219">
        <f t="shared" ref="P1219:P1282" si="115">AVERAGE(E1219,L1219)</f>
        <v>13686</v>
      </c>
      <c r="Q1219" t="str">
        <f t="shared" ref="Q1219:Q1282" si="116">LEFT(N:N,FIND("/",N1219)-1)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si="115"/>
        <v>7797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5"/>
        <v>13138.5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5"/>
        <v>7852.5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5"/>
        <v>1277.0050000000001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5"/>
        <v>5676.5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5"/>
        <v>11194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0</v>
      </c>
      <c r="P1226">
        <f t="shared" si="115"/>
        <v>539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0</v>
      </c>
      <c r="P1227">
        <f t="shared" si="115"/>
        <v>67.5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0</v>
      </c>
      <c r="P1228">
        <f t="shared" si="115"/>
        <v>988.5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</v>
      </c>
      <c r="P1230">
        <f t="shared" si="115"/>
        <v>744.5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</v>
      </c>
      <c r="P1231">
        <f t="shared" si="115"/>
        <v>13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</v>
      </c>
      <c r="P1234">
        <f t="shared" si="115"/>
        <v>20.5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</v>
      </c>
      <c r="P1235">
        <f t="shared" si="115"/>
        <v>61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0</v>
      </c>
      <c r="P1237">
        <f t="shared" si="115"/>
        <v>108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0">
        <f t="shared" si="11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</v>
      </c>
      <c r="P1240">
        <f t="shared" si="115"/>
        <v>90.5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0</v>
      </c>
      <c r="P1242">
        <f t="shared" si="115"/>
        <v>124.5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</v>
      </c>
      <c r="P1243">
        <f t="shared" si="115"/>
        <v>1285.5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</v>
      </c>
      <c r="P1244">
        <f t="shared" si="115"/>
        <v>3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</v>
      </c>
      <c r="P1245">
        <f t="shared" si="115"/>
        <v>864.5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5"/>
        <v>1060.5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5"/>
        <v>1211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1185.5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5"/>
        <v>2162.5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5"/>
        <v>1925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5"/>
        <v>2651.5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5"/>
        <v>30277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5"/>
        <v>3091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5"/>
        <v>2479.5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5"/>
        <v>15547.16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5"/>
        <v>6732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5"/>
        <v>3090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5"/>
        <v>17875.064999999999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5"/>
        <v>8193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5"/>
        <v>13123.78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5"/>
        <v>1351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5"/>
        <v>1912.5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5"/>
        <v>1038.5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5"/>
        <v>4128.5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913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5"/>
        <v>558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5"/>
        <v>2118.085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5"/>
        <v>4797.5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5"/>
        <v>11277.5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5"/>
        <v>7091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5"/>
        <v>10316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5"/>
        <v>5820.5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5"/>
        <v>3833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2664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5"/>
        <v>2097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5"/>
        <v>19605.419999999998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5"/>
        <v>12355.05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5"/>
        <v>1600.3150000000001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5"/>
        <v>8165.8249999999998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5"/>
        <v>5130.5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5"/>
        <v>7026.585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>
        <f t="shared" si="115"/>
        <v>8383.39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IF(E1283&gt;=D1283,(E1283/D1283)*100,0)</f>
        <v>110.71428571428572</v>
      </c>
      <c r="P1283">
        <f t="shared" ref="P1283:P1346" si="121">AVERAGE(E1283,L1283)</f>
        <v>3912</v>
      </c>
      <c r="Q1283" t="str">
        <f t="shared" ref="Q1283:Q1346" si="122">LEFT(N:N,FIND("/",N1283)-1)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si="121"/>
        <v>9408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1"/>
        <v>1066.25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1025.5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1"/>
        <v>1048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1"/>
        <v>822.5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315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1"/>
        <v>2039.5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1"/>
        <v>964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1"/>
        <v>1943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1"/>
        <v>2206.5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1"/>
        <v>961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1"/>
        <v>7727.5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316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1"/>
        <v>1306.5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1"/>
        <v>611.5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1"/>
        <v>11071.5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1"/>
        <v>1063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2186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2037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1"/>
        <v>1042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1275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1"/>
        <v>2333.5650000000001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</v>
      </c>
      <c r="P1306">
        <f t="shared" si="121"/>
        <v>7977.5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</v>
      </c>
      <c r="P1307">
        <f t="shared" si="121"/>
        <v>3939.5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</v>
      </c>
      <c r="P1308">
        <f t="shared" si="121"/>
        <v>36063.5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</v>
      </c>
      <c r="P1309">
        <f t="shared" si="121"/>
        <v>2901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</v>
      </c>
      <c r="P1310">
        <f t="shared" si="121"/>
        <v>587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1"/>
        <v>6457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</v>
      </c>
      <c r="P1312">
        <f t="shared" si="121"/>
        <v>1562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</v>
      </c>
      <c r="P1313">
        <f t="shared" si="121"/>
        <v>40085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</v>
      </c>
      <c r="P1314">
        <f t="shared" si="121"/>
        <v>14.5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</v>
      </c>
      <c r="P1315">
        <f t="shared" si="121"/>
        <v>6284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0</v>
      </c>
      <c r="P1316">
        <f t="shared" si="121"/>
        <v>1019.5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</v>
      </c>
      <c r="P1317">
        <f t="shared" si="121"/>
        <v>20326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0</v>
      </c>
      <c r="P1319">
        <f t="shared" si="121"/>
        <v>5743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</v>
      </c>
      <c r="P1320">
        <f t="shared" si="121"/>
        <v>3132.5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</v>
      </c>
      <c r="P1321">
        <f t="shared" si="121"/>
        <v>442.5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</v>
      </c>
      <c r="P1322">
        <f t="shared" si="121"/>
        <v>253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0</v>
      </c>
      <c r="P1323">
        <f t="shared" si="121"/>
        <v>3013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>
        <f t="shared" si="121"/>
        <v>55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0</v>
      </c>
      <c r="P1325">
        <f t="shared" si="121"/>
        <v>688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0</v>
      </c>
      <c r="P1326">
        <f t="shared" si="121"/>
        <v>2505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0</v>
      </c>
      <c r="P1327">
        <f t="shared" si="121"/>
        <v>247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0</v>
      </c>
      <c r="P1328">
        <f t="shared" si="121"/>
        <v>570.5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0</v>
      </c>
      <c r="P1329">
        <f t="shared" si="121"/>
        <v>873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0</v>
      </c>
      <c r="P1330">
        <f t="shared" si="121"/>
        <v>881.5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</v>
      </c>
      <c r="P1331">
        <f t="shared" si="121"/>
        <v>208.5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</v>
      </c>
      <c r="P1332">
        <f t="shared" si="121"/>
        <v>3961.5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0</v>
      </c>
      <c r="P1333">
        <f t="shared" si="121"/>
        <v>1725.5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</v>
      </c>
      <c r="P1336">
        <f t="shared" si="121"/>
        <v>7289.5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</v>
      </c>
      <c r="P1337">
        <f t="shared" si="121"/>
        <v>2478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</v>
      </c>
      <c r="P1338">
        <f t="shared" si="121"/>
        <v>42585.5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</v>
      </c>
      <c r="P1339">
        <f t="shared" si="121"/>
        <v>12415.5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0</v>
      </c>
      <c r="P1340">
        <f t="shared" si="121"/>
        <v>503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0</v>
      </c>
      <c r="P1341">
        <f t="shared" si="121"/>
        <v>1677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</v>
      </c>
      <c r="P1343">
        <f t="shared" si="121"/>
        <v>8818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>
        <f t="shared" si="121"/>
        <v>50.5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1"/>
        <v>25736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>
        <f t="shared" si="121"/>
        <v>2902.5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IF(E1347&gt;=D1347,(E1347/D1347)*100,0)</f>
        <v>125</v>
      </c>
      <c r="P1347">
        <f t="shared" ref="P1347:P1410" si="127">AVERAGE(E1347,L1347)</f>
        <v>191</v>
      </c>
      <c r="Q1347" t="str">
        <f t="shared" ref="Q1347:Q1410" si="128">LEFT(N:N,FIND("/",N1347)-1)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si="127"/>
        <v>3684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27"/>
        <v>1293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27"/>
        <v>3005.5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27"/>
        <v>5191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27"/>
        <v>2640.25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27"/>
        <v>10186.5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27"/>
        <v>6920.5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27"/>
        <v>689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27"/>
        <v>813.5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27"/>
        <v>1594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27"/>
        <v>3151.28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27"/>
        <v>1285.5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27"/>
        <v>1699.5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27"/>
        <v>391.5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27"/>
        <v>1339.5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27"/>
        <v>3911.5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27"/>
        <v>558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102.5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27"/>
        <v>24987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27"/>
        <v>3806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0">
        <f t="shared" si="131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27"/>
        <v>4816.8450000000003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27"/>
        <v>2901.5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27"/>
        <v>2811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27"/>
        <v>17248.314999999999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27"/>
        <v>787.5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27"/>
        <v>3782.5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0">
        <f t="shared" si="131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318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27"/>
        <v>5276.5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27"/>
        <v>1454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27"/>
        <v>3481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27"/>
        <v>4755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27"/>
        <v>770.5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0">
        <f t="shared" si="131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27"/>
        <v>2100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27"/>
        <v>5655.5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55.5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27"/>
        <v>2714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27"/>
        <v>4248.5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27"/>
        <v>2383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27"/>
        <v>2203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27"/>
        <v>4483.2449999999999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27"/>
        <v>444.5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27"/>
        <v>2771.5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27"/>
        <v>3426.1849999999999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27"/>
        <v>380.5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27"/>
        <v>1537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27"/>
        <v>282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27"/>
        <v>1472.5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0">
        <f t="shared" si="131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27"/>
        <v>5143.5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27"/>
        <v>466.5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0">
        <f t="shared" si="131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27"/>
        <v>1999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27"/>
        <v>3255.5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27"/>
        <v>5771.5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27"/>
        <v>2445.5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27"/>
        <v>5768.5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27"/>
        <v>310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27"/>
        <v>6326.5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27"/>
        <v>1421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27"/>
        <v>2084.5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0</v>
      </c>
      <c r="P1406">
        <f t="shared" si="127"/>
        <v>123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>
        <f t="shared" si="127"/>
        <v>61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0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>
        <f t="shared" si="127"/>
        <v>9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</v>
      </c>
      <c r="P1409">
        <f t="shared" si="127"/>
        <v>8.5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0</v>
      </c>
      <c r="P1410">
        <f t="shared" si="127"/>
        <v>39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IF(E1411&gt;=D1411,(E1411/D1411)*100,0)</f>
        <v>0</v>
      </c>
      <c r="P1411">
        <f t="shared" ref="P1411:P1474" si="133">AVERAGE(E1411,L1411)</f>
        <v>0</v>
      </c>
      <c r="Q1411" t="str">
        <f t="shared" ref="Q1411:Q1474" si="134">LEFT(N:N,FIND("/",N1411)-1)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>
        <f t="shared" si="133"/>
        <v>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0</v>
      </c>
      <c r="P1414">
        <f t="shared" si="133"/>
        <v>166.5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</v>
      </c>
      <c r="P1415">
        <f t="shared" si="133"/>
        <v>50.5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</v>
      </c>
      <c r="P1417">
        <f t="shared" si="133"/>
        <v>404.5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0</v>
      </c>
      <c r="P1419">
        <f t="shared" si="133"/>
        <v>28.5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>
        <f t="shared" si="133"/>
        <v>3.5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0</v>
      </c>
      <c r="P1421">
        <f t="shared" si="133"/>
        <v>227.5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0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0</v>
      </c>
      <c r="P1422">
        <f t="shared" si="133"/>
        <v>3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>
        <f t="shared" si="133"/>
        <v>101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>
        <f t="shared" si="133"/>
        <v>14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>
        <f t="shared" si="133"/>
        <v>50.5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</v>
      </c>
      <c r="P1426">
        <f t="shared" si="133"/>
        <v>770.5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0</v>
      </c>
      <c r="P1429">
        <f t="shared" si="133"/>
        <v>211.5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0</v>
      </c>
      <c r="P1430">
        <f t="shared" si="133"/>
        <v>24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0</v>
      </c>
      <c r="P1432">
        <f t="shared" si="133"/>
        <v>204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</v>
      </c>
      <c r="P1433">
        <f t="shared" si="133"/>
        <v>2739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0</v>
      </c>
      <c r="P1435">
        <f t="shared" si="133"/>
        <v>407.5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0</v>
      </c>
      <c r="P1436">
        <f t="shared" si="133"/>
        <v>4100.5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>
        <f t="shared" si="133"/>
        <v>8.5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</v>
      </c>
      <c r="P1438">
        <f t="shared" si="133"/>
        <v>39.5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</v>
      </c>
      <c r="P1439">
        <f t="shared" si="133"/>
        <v>414.5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</v>
      </c>
      <c r="P1440">
        <f t="shared" si="133"/>
        <v>304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0</v>
      </c>
      <c r="P1441">
        <f t="shared" si="133"/>
        <v>93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0</v>
      </c>
      <c r="P1443">
        <f t="shared" si="133"/>
        <v>1011.5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>
        <f t="shared" si="133"/>
        <v>39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>
        <f t="shared" si="133"/>
        <v>2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</v>
      </c>
      <c r="P1456">
        <f t="shared" si="133"/>
        <v>8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</v>
      </c>
      <c r="P1457">
        <f t="shared" si="133"/>
        <v>791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0">
        <f t="shared" si="137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0</v>
      </c>
      <c r="P1458">
        <f t="shared" si="133"/>
        <v>74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3"/>
        <v>7763.3450000000003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3"/>
        <v>2245.35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3"/>
        <v>455.5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0">
        <f t="shared" si="137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3"/>
        <v>4197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3"/>
        <v>69763.175000000003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3"/>
        <v>8754.1849999999995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3"/>
        <v>23316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3"/>
        <v>5009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3"/>
        <v>24149.5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3"/>
        <v>979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3"/>
        <v>16786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>
        <f t="shared" si="133"/>
        <v>17506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0">
        <f t="shared" si="137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IF(E1475&gt;=D1475,(E1475/D1475)*100,0)</f>
        <v>120.51600000000001</v>
      </c>
      <c r="P1475">
        <f t="shared" ref="P1475:P1538" si="139">AVERAGE(E1475,L1475)</f>
        <v>927.37</v>
      </c>
      <c r="Q1475" t="str">
        <f t="shared" ref="Q1475:Q1538" si="140">LEFT(N:N,FIND("/",N1475)-1)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si="139"/>
        <v>1722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39"/>
        <v>14370.725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39"/>
        <v>20304.64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39"/>
        <v>16881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39"/>
        <v>305524.55499999999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39"/>
        <v>1134.5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39"/>
        <v>29577.599999999999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0</v>
      </c>
      <c r="P1483">
        <f t="shared" si="139"/>
        <v>55.5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>
        <f t="shared" si="139"/>
        <v>3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</v>
      </c>
      <c r="P1485">
        <f t="shared" si="139"/>
        <v>26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0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0</v>
      </c>
      <c r="P1487">
        <f t="shared" si="139"/>
        <v>76.5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>
        <f t="shared" si="139"/>
        <v>25.5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0</v>
      </c>
      <c r="P1490">
        <f t="shared" si="139"/>
        <v>183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</v>
      </c>
      <c r="P1492">
        <f t="shared" si="139"/>
        <v>457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0</v>
      </c>
      <c r="P1493">
        <f t="shared" si="139"/>
        <v>50.5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</v>
      </c>
      <c r="P1494">
        <f t="shared" si="139"/>
        <v>16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0</v>
      </c>
      <c r="P1496">
        <f t="shared" si="139"/>
        <v>228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0</v>
      </c>
      <c r="P1500">
        <f t="shared" si="139"/>
        <v>30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>
        <f t="shared" si="139"/>
        <v>3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</v>
      </c>
      <c r="P1502">
        <f t="shared" si="139"/>
        <v>358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39"/>
        <v>43688.5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39"/>
        <v>11323.5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39"/>
        <v>2058.4650000000001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39"/>
        <v>9167.5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39"/>
        <v>8459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39"/>
        <v>857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1306.5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39"/>
        <v>10351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39"/>
        <v>10916.61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39"/>
        <v>8285.2999999999993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39"/>
        <v>7928.5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39"/>
        <v>9946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39"/>
        <v>6108.25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39"/>
        <v>13397.5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39"/>
        <v>236061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39"/>
        <v>9294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39"/>
        <v>12456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39"/>
        <v>15520.5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39"/>
        <v>4723.875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39"/>
        <v>9396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39"/>
        <v>20145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39"/>
        <v>30451.05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39"/>
        <v>11668.5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39"/>
        <v>3119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39"/>
        <v>2332.0749999999998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39"/>
        <v>13977.5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39"/>
        <v>1967.7750000000001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39"/>
        <v>4303.5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39"/>
        <v>9635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39"/>
        <v>24031.5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39"/>
        <v>2104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39"/>
        <v>12247.5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39"/>
        <v>33026.5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39"/>
        <v>15849.5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39"/>
        <v>2703.5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>
        <f t="shared" si="139"/>
        <v>15246.004999999999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IF(E1539&gt;=D1539,(E1539/D1539)*100,0)</f>
        <v>179.9</v>
      </c>
      <c r="P1539">
        <f t="shared" ref="P1539:P1602" si="145">AVERAGE(E1539,L1539)</f>
        <v>10906</v>
      </c>
      <c r="Q1539" t="str">
        <f t="shared" ref="Q1539:Q1602" si="146">LEFT(N:N,FIND("/",N1539)-1)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si="145"/>
        <v>3615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5"/>
        <v>13740.61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5"/>
        <v>8889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>
        <f t="shared" si="145"/>
        <v>4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</v>
      </c>
      <c r="P1544">
        <f t="shared" si="145"/>
        <v>10.5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>
        <f t="shared" si="145"/>
        <v>5.5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</v>
      </c>
      <c r="P1548">
        <f t="shared" si="145"/>
        <v>150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0</v>
      </c>
      <c r="P1550">
        <f t="shared" si="145"/>
        <v>30.5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</v>
      </c>
      <c r="P1551">
        <f t="shared" si="145"/>
        <v>88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</v>
      </c>
      <c r="P1552">
        <f t="shared" si="145"/>
        <v>54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</v>
      </c>
      <c r="P1554">
        <f t="shared" si="145"/>
        <v>1065.5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</v>
      </c>
      <c r="P1558">
        <f t="shared" si="145"/>
        <v>344.5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</v>
      </c>
      <c r="P1559">
        <f t="shared" si="145"/>
        <v>50.5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0</v>
      </c>
      <c r="P1560">
        <f t="shared" si="145"/>
        <v>19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>
        <f t="shared" si="145"/>
        <v>25.5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0</v>
      </c>
      <c r="P1562">
        <f t="shared" si="145"/>
        <v>49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</v>
      </c>
      <c r="P1563">
        <f t="shared" si="145"/>
        <v>34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0</v>
      </c>
      <c r="P1565">
        <f t="shared" si="145"/>
        <v>43.5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>
        <f t="shared" si="145"/>
        <v>5.5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0</v>
      </c>
      <c r="P1567">
        <f t="shared" si="145"/>
        <v>50.5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</v>
      </c>
      <c r="P1568">
        <f t="shared" si="145"/>
        <v>3217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0</v>
      </c>
      <c r="P1569">
        <f t="shared" si="145"/>
        <v>181.5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</v>
      </c>
      <c r="P1570">
        <f t="shared" si="145"/>
        <v>1716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0">
        <f t="shared" si="14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</v>
      </c>
      <c r="P1572">
        <f t="shared" si="145"/>
        <v>1268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</v>
      </c>
      <c r="P1573">
        <f t="shared" si="145"/>
        <v>42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</v>
      </c>
      <c r="P1574">
        <f t="shared" si="145"/>
        <v>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0</v>
      </c>
      <c r="P1575">
        <f t="shared" si="145"/>
        <v>113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0</v>
      </c>
      <c r="P1576">
        <f t="shared" si="145"/>
        <v>256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</v>
      </c>
      <c r="P1577">
        <f t="shared" si="145"/>
        <v>1163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</v>
      </c>
      <c r="P1578">
        <f t="shared" si="145"/>
        <v>330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</v>
      </c>
      <c r="P1579">
        <f t="shared" si="145"/>
        <v>28.5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</v>
      </c>
      <c r="P1580">
        <f t="shared" si="145"/>
        <v>104.5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</v>
      </c>
      <c r="P1581">
        <f t="shared" si="145"/>
        <v>15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</v>
      </c>
      <c r="P1583">
        <f t="shared" si="145"/>
        <v>3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0</v>
      </c>
      <c r="P1584">
        <f t="shared" si="145"/>
        <v>48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>
        <f t="shared" si="145"/>
        <v>8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</v>
      </c>
      <c r="P1587">
        <f t="shared" si="145"/>
        <v>796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0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0</v>
      </c>
      <c r="P1592">
        <f t="shared" si="145"/>
        <v>511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</v>
      </c>
      <c r="P1593">
        <f t="shared" si="145"/>
        <v>2092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>
        <f t="shared" si="145"/>
        <v>3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</v>
      </c>
      <c r="P1596">
        <f t="shared" si="145"/>
        <v>107.5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>
        <f t="shared" si="145"/>
        <v>143.5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0</v>
      </c>
      <c r="P1598">
        <f t="shared" si="145"/>
        <v>39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0</v>
      </c>
      <c r="P1602">
        <f t="shared" si="145"/>
        <v>188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IF(E1603&gt;=D1603,(E1603/D1603)*100,0)</f>
        <v>108.2492</v>
      </c>
      <c r="P1603">
        <f t="shared" ref="P1603:P1666" si="151">AVERAGE(E1603,L1603)</f>
        <v>1381.115</v>
      </c>
      <c r="Q1603" t="str">
        <f t="shared" ref="Q1603:Q1666" si="152">LEFT(N:N,FIND("/",N1603)-1)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si="151"/>
        <v>767.25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1"/>
        <v>1015.33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1"/>
        <v>1744.5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1"/>
        <v>3042.8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1"/>
        <v>4086.165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1"/>
        <v>7358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1"/>
        <v>619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1"/>
        <v>889.5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1"/>
        <v>2774.5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0">
        <f t="shared" si="155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1"/>
        <v>514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1"/>
        <v>280.5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1"/>
        <v>520.5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1"/>
        <v>2606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1"/>
        <v>4633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1"/>
        <v>5288.5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1"/>
        <v>5184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1"/>
        <v>801.5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1"/>
        <v>1011.5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1"/>
        <v>573.5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1"/>
        <v>3048.5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1"/>
        <v>3542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1"/>
        <v>388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602.5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1"/>
        <v>5877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1"/>
        <v>4101.5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1189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1"/>
        <v>2062.5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1"/>
        <v>3151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1"/>
        <v>5368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1"/>
        <v>7862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1"/>
        <v>2056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5029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1"/>
        <v>1021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1"/>
        <v>1271.5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1"/>
        <v>2373.5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1"/>
        <v>267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538.5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909.5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1"/>
        <v>348.22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1"/>
        <v>1280.5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614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1"/>
        <v>3136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1"/>
        <v>5539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1"/>
        <v>2775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1"/>
        <v>1143.5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1"/>
        <v>2641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1"/>
        <v>1485.5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1"/>
        <v>1951.665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1"/>
        <v>1431.5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1"/>
        <v>1017.5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1"/>
        <v>2300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1"/>
        <v>4439.76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1"/>
        <v>676.5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1"/>
        <v>1095.5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1"/>
        <v>3786.56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1"/>
        <v>13227.225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1"/>
        <v>4020.5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1"/>
        <v>304.5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1"/>
        <v>519.5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1"/>
        <v>4099.5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1"/>
        <v>4136.5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556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>
        <f t="shared" si="151"/>
        <v>1574.61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IF(E1667&gt;=D1667,(E1667/D1667)*100,0)</f>
        <v>119.45714285714286</v>
      </c>
      <c r="P1667">
        <f t="shared" ref="P1667:P1730" si="157">AVERAGE(E1667,L1667)</f>
        <v>2137</v>
      </c>
      <c r="Q1667" t="str">
        <f t="shared" ref="Q1667:Q1730" si="158">LEFT(N:N,FIND("/",N1667)-1)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si="157"/>
        <v>2060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57"/>
        <v>2197.5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57"/>
        <v>4163.5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57"/>
        <v>1423.5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57"/>
        <v>524.5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57"/>
        <v>1045.2350000000001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57"/>
        <v>984.5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57"/>
        <v>1374.5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57"/>
        <v>5099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57"/>
        <v>704.08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57"/>
        <v>1751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57"/>
        <v>3371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57"/>
        <v>912.5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1778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57"/>
        <v>600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57"/>
        <v>33404.19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</v>
      </c>
      <c r="P1685">
        <f t="shared" si="157"/>
        <v>385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57"/>
        <v>4415.5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57"/>
        <v>187.5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>
        <f t="shared" si="157"/>
        <v>9.5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</v>
      </c>
      <c r="P1689">
        <f t="shared" si="157"/>
        <v>1582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</v>
      </c>
      <c r="P1690">
        <f t="shared" si="157"/>
        <v>889.5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0">
        <f t="shared" si="161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1207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</v>
      </c>
      <c r="P1692">
        <f t="shared" si="157"/>
        <v>323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</v>
      </c>
      <c r="P1693">
        <f t="shared" si="157"/>
        <v>5040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</v>
      </c>
      <c r="P1694">
        <f t="shared" si="157"/>
        <v>1202.5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0</v>
      </c>
      <c r="P1695">
        <f t="shared" si="157"/>
        <v>144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>
        <f t="shared" si="157"/>
        <v>3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</v>
      </c>
      <c r="P1697">
        <f t="shared" si="157"/>
        <v>714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</v>
      </c>
      <c r="P1699">
        <f t="shared" si="157"/>
        <v>1274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0</v>
      </c>
      <c r="P1701">
        <f t="shared" si="157"/>
        <v>110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</v>
      </c>
      <c r="P1702">
        <f t="shared" si="157"/>
        <v>2645.5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>
        <f t="shared" si="157"/>
        <v>6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0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0</v>
      </c>
      <c r="P1705">
        <f t="shared" si="157"/>
        <v>26.5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</v>
      </c>
      <c r="P1706">
        <f t="shared" si="157"/>
        <v>656.5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0</v>
      </c>
      <c r="P1709">
        <f t="shared" si="157"/>
        <v>248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0</v>
      </c>
      <c r="P1711">
        <f t="shared" si="157"/>
        <v>44.5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</v>
      </c>
      <c r="P1712">
        <f t="shared" si="157"/>
        <v>17.5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</v>
      </c>
      <c r="P1713">
        <f t="shared" si="157"/>
        <v>526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0</v>
      </c>
      <c r="P1715">
        <f t="shared" si="157"/>
        <v>25.5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0</v>
      </c>
      <c r="P1716">
        <f t="shared" si="157"/>
        <v>992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>
        <f t="shared" si="157"/>
        <v>6.5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0</v>
      </c>
      <c r="P1718">
        <f t="shared" si="157"/>
        <v>76.5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</v>
      </c>
      <c r="P1719">
        <f t="shared" si="157"/>
        <v>718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0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>
        <f t="shared" si="157"/>
        <v>38.5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</v>
      </c>
      <c r="P1721">
        <f t="shared" si="157"/>
        <v>19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0</v>
      </c>
      <c r="P1722">
        <f t="shared" si="157"/>
        <v>116.5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0</v>
      </c>
      <c r="P1725">
        <f t="shared" si="157"/>
        <v>326.5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</v>
      </c>
      <c r="P1726">
        <f t="shared" si="157"/>
        <v>19.5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</v>
      </c>
      <c r="P1727">
        <f t="shared" si="157"/>
        <v>284.5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</v>
      </c>
      <c r="P1728">
        <f t="shared" si="157"/>
        <v>1106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</v>
      </c>
      <c r="P1730">
        <f t="shared" si="157"/>
        <v>431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IF(E1731&gt;=D1731,(E1731/D1731)*100,0)</f>
        <v>0</v>
      </c>
      <c r="P1731">
        <f t="shared" ref="P1731:P1794" si="163">AVERAGE(E1731,L1731)</f>
        <v>0</v>
      </c>
      <c r="Q1731" t="str">
        <f t="shared" ref="Q1731:Q1794" si="164">LEFT(N:N,FIND("/",N1731)-1)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</v>
      </c>
      <c r="P1737">
        <f t="shared" si="163"/>
        <v>56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</v>
      </c>
      <c r="P1738">
        <f t="shared" si="163"/>
        <v>11.5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</v>
      </c>
      <c r="P1739">
        <f t="shared" si="163"/>
        <v>432.5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>
        <f t="shared" si="163"/>
        <v>10.5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3"/>
        <v>691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3"/>
        <v>1104.5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3"/>
        <v>3046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3"/>
        <v>3292.5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3"/>
        <v>4035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3"/>
        <v>11161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3"/>
        <v>4802.5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3"/>
        <v>32577.5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3"/>
        <v>6270.75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3"/>
        <v>5103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3"/>
        <v>5175.5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3"/>
        <v>1606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8117.5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3"/>
        <v>4742.5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17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3"/>
        <v>2887.8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3"/>
        <v>2907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3"/>
        <v>587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3"/>
        <v>2689.5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3"/>
        <v>4187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79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0">
        <f t="shared" si="167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455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3"/>
        <v>6173.5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</v>
      </c>
      <c r="P1766">
        <f t="shared" si="163"/>
        <v>1097.5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</v>
      </c>
      <c r="P1767">
        <f t="shared" si="163"/>
        <v>3768.24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</v>
      </c>
      <c r="P1769">
        <f t="shared" si="163"/>
        <v>1162.5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0</v>
      </c>
      <c r="P1770">
        <f t="shared" si="163"/>
        <v>101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0</v>
      </c>
      <c r="P1771">
        <f t="shared" si="163"/>
        <v>551.5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</v>
      </c>
      <c r="P1772">
        <f t="shared" si="163"/>
        <v>6969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</v>
      </c>
      <c r="P1773">
        <f t="shared" si="163"/>
        <v>460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</v>
      </c>
      <c r="P1774">
        <f t="shared" si="163"/>
        <v>438.5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0</v>
      </c>
      <c r="P1775">
        <f t="shared" si="163"/>
        <v>948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</v>
      </c>
      <c r="P1776">
        <f t="shared" si="163"/>
        <v>580.5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</v>
      </c>
      <c r="P1777">
        <f t="shared" si="163"/>
        <v>10641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0</v>
      </c>
      <c r="P1778">
        <f t="shared" si="163"/>
        <v>169.5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</v>
      </c>
      <c r="P1779">
        <f t="shared" si="163"/>
        <v>330.5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0</v>
      </c>
      <c r="P1780">
        <f t="shared" si="163"/>
        <v>505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</v>
      </c>
      <c r="P1781">
        <f t="shared" si="163"/>
        <v>2012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</v>
      </c>
      <c r="P1782">
        <f t="shared" si="163"/>
        <v>6037.5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</v>
      </c>
      <c r="P1783">
        <f t="shared" si="163"/>
        <v>720.5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</v>
      </c>
      <c r="P1784">
        <f t="shared" si="163"/>
        <v>2749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</v>
      </c>
      <c r="P1785">
        <f t="shared" si="163"/>
        <v>4831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</v>
      </c>
      <c r="P1786">
        <f t="shared" si="163"/>
        <v>1010.5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</v>
      </c>
      <c r="P1787">
        <f t="shared" si="163"/>
        <v>2480.5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</v>
      </c>
      <c r="P1788">
        <f t="shared" si="163"/>
        <v>467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</v>
      </c>
      <c r="P1789">
        <f t="shared" si="163"/>
        <v>778.5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0</v>
      </c>
      <c r="P1790">
        <f t="shared" si="163"/>
        <v>40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</v>
      </c>
      <c r="P1791">
        <f t="shared" si="163"/>
        <v>22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0</v>
      </c>
      <c r="P1792">
        <f t="shared" si="163"/>
        <v>825.5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0</v>
      </c>
      <c r="P1793">
        <f t="shared" si="163"/>
        <v>55.5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</v>
      </c>
      <c r="P1794">
        <f t="shared" si="163"/>
        <v>7710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IF(E1795&gt;=D1795,(E1795/D1795)*100,0)</f>
        <v>0</v>
      </c>
      <c r="P1795">
        <f t="shared" ref="P1795:P1858" si="169">AVERAGE(E1795,L1795)</f>
        <v>21</v>
      </c>
      <c r="Q1795" t="str">
        <f t="shared" ref="Q1795:Q1858" si="170">LEFT(N:N,FIND("/",N1795)-1)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</v>
      </c>
      <c r="P1796">
        <f t="shared" si="169"/>
        <v>507.5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</v>
      </c>
      <c r="P1797">
        <f t="shared" si="169"/>
        <v>5463.5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</v>
      </c>
      <c r="P1798">
        <f t="shared" si="169"/>
        <v>2138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</v>
      </c>
      <c r="P1799">
        <f t="shared" si="169"/>
        <v>3447.5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</v>
      </c>
      <c r="P1800">
        <f t="shared" si="169"/>
        <v>1109.5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0</v>
      </c>
      <c r="P1801">
        <f t="shared" si="169"/>
        <v>37.914999999999999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</v>
      </c>
      <c r="P1802">
        <f t="shared" si="169"/>
        <v>4786.5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</v>
      </c>
      <c r="P1803">
        <f t="shared" si="169"/>
        <v>1196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</v>
      </c>
      <c r="P1804">
        <f t="shared" si="169"/>
        <v>857.5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</v>
      </c>
      <c r="P1805">
        <f t="shared" si="169"/>
        <v>2732.5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</v>
      </c>
      <c r="P1806">
        <f t="shared" si="169"/>
        <v>2752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</v>
      </c>
      <c r="P1807">
        <f t="shared" si="169"/>
        <v>4156.5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0</v>
      </c>
      <c r="P1808">
        <f t="shared" si="169"/>
        <v>299.5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</v>
      </c>
      <c r="P1809">
        <f t="shared" si="169"/>
        <v>280.5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</v>
      </c>
      <c r="P1810">
        <f t="shared" si="169"/>
        <v>5845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</v>
      </c>
      <c r="P1811">
        <f t="shared" si="169"/>
        <v>194.5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0</v>
      </c>
      <c r="P1812">
        <f t="shared" si="169"/>
        <v>8.5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>
        <f t="shared" si="169"/>
        <v>33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</v>
      </c>
      <c r="P1814">
        <f t="shared" si="169"/>
        <v>444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</v>
      </c>
      <c r="P1816">
        <f t="shared" si="169"/>
        <v>3021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0</v>
      </c>
      <c r="P1818">
        <f t="shared" si="169"/>
        <v>257.5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</v>
      </c>
      <c r="P1819">
        <f t="shared" si="169"/>
        <v>4759.5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0</v>
      </c>
      <c r="P1821">
        <f t="shared" si="169"/>
        <v>14.5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0</v>
      </c>
      <c r="P1822">
        <f t="shared" si="169"/>
        <v>857.5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69"/>
        <v>1714.625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155.5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69"/>
        <v>422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0">
        <f t="shared" si="173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69"/>
        <v>1521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69"/>
        <v>1075.5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0">
        <f t="shared" si="173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1029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69"/>
        <v>4074.5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69"/>
        <v>10040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69"/>
        <v>1266.625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69"/>
        <v>7728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522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69"/>
        <v>260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69"/>
        <v>537.5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69"/>
        <v>5947.5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265.5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0">
        <f t="shared" si="173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69"/>
        <v>5036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69"/>
        <v>935.5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69"/>
        <v>514.745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69"/>
        <v>1049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69"/>
        <v>496.5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69"/>
        <v>1037.5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69"/>
        <v>1263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69"/>
        <v>6267.3050000000003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69"/>
        <v>770.5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509.5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69"/>
        <v>10449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69"/>
        <v>1530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69"/>
        <v>1622.5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69"/>
        <v>154.5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69"/>
        <v>4658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69"/>
        <v>663.5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69"/>
        <v>8838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69"/>
        <v>414.5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69"/>
        <v>7746.2749999999996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69"/>
        <v>6835.58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>
        <f t="shared" si="169"/>
        <v>1031.5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IF(E1859&gt;=D1859,(E1859/D1859)*100,0)</f>
        <v>100</v>
      </c>
      <c r="P1859">
        <f t="shared" ref="P1859:P1922" si="175">AVERAGE(E1859,L1859)</f>
        <v>1511</v>
      </c>
      <c r="Q1859" t="str">
        <f t="shared" ref="Q1859:Q1922" si="176">LEFT(N:N,FIND("/",N1859)-1)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si="175"/>
        <v>3095.2750000000001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5"/>
        <v>2005.5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5"/>
        <v>510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0</v>
      </c>
      <c r="P1864">
        <f t="shared" si="175"/>
        <v>735.5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>
        <f t="shared" si="175"/>
        <v>6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</v>
      </c>
      <c r="P1866">
        <f t="shared" si="175"/>
        <v>1418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>
        <f t="shared" si="175"/>
        <v>3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</v>
      </c>
      <c r="P1868">
        <f t="shared" si="175"/>
        <v>63.5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>
        <f t="shared" si="175"/>
        <v>5.5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0</v>
      </c>
      <c r="P1870">
        <f t="shared" si="175"/>
        <v>617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</v>
      </c>
      <c r="P1872">
        <f t="shared" si="175"/>
        <v>186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</v>
      </c>
      <c r="P1873">
        <f t="shared" si="175"/>
        <v>2380.5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0</v>
      </c>
      <c r="P1874">
        <f t="shared" si="175"/>
        <v>112.5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>
        <f t="shared" si="175"/>
        <v>19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>
        <f t="shared" si="175"/>
        <v>14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</v>
      </c>
      <c r="P1877">
        <f t="shared" si="175"/>
        <v>27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>
        <f t="shared" si="175"/>
        <v>4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</v>
      </c>
      <c r="P1882">
        <f t="shared" si="175"/>
        <v>514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5"/>
        <v>1761.845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5"/>
        <v>1730.5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5"/>
        <v>539.5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5"/>
        <v>688.5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5"/>
        <v>2713.5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5"/>
        <v>627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5"/>
        <v>1671.5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5"/>
        <v>2120.5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5"/>
        <v>1088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5"/>
        <v>8798.0650000000005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5"/>
        <v>5337.5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5"/>
        <v>354.5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1322.5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0">
        <f t="shared" si="17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5"/>
        <v>582.5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5"/>
        <v>4637.5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5"/>
        <v>286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5"/>
        <v>3344.5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5"/>
        <v>733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5"/>
        <v>621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5"/>
        <v>1394.0550000000001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0</v>
      </c>
      <c r="P1903">
        <f t="shared" si="175"/>
        <v>1347.5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0</v>
      </c>
      <c r="P1904">
        <f t="shared" si="175"/>
        <v>7.5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</v>
      </c>
      <c r="P1905">
        <f t="shared" si="175"/>
        <v>719.5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>
        <f t="shared" si="175"/>
        <v>26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>
        <f t="shared" si="175"/>
        <v>23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</v>
      </c>
      <c r="P1908">
        <f t="shared" si="175"/>
        <v>10739.5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>
        <f t="shared" si="175"/>
        <v>44.5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0</v>
      </c>
      <c r="P1910">
        <f t="shared" si="175"/>
        <v>218.5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</v>
      </c>
      <c r="P1911">
        <f t="shared" si="175"/>
        <v>2488.5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</v>
      </c>
      <c r="P1912">
        <f t="shared" si="175"/>
        <v>16885.5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>
        <f t="shared" si="175"/>
        <v>5.5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</v>
      </c>
      <c r="P1914">
        <f t="shared" si="175"/>
        <v>1503.5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0</v>
      </c>
      <c r="P1915">
        <f t="shared" si="175"/>
        <v>331.5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0</v>
      </c>
      <c r="P1916">
        <f t="shared" si="175"/>
        <v>31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0</v>
      </c>
      <c r="P1917">
        <f t="shared" si="175"/>
        <v>6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</v>
      </c>
      <c r="P1918">
        <f t="shared" si="175"/>
        <v>54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</v>
      </c>
      <c r="P1919">
        <f t="shared" si="175"/>
        <v>102547.5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0</v>
      </c>
      <c r="P1920">
        <f t="shared" si="175"/>
        <v>134.5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</v>
      </c>
      <c r="P1921">
        <f t="shared" si="175"/>
        <v>122.5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</v>
      </c>
      <c r="P1922">
        <f t="shared" si="175"/>
        <v>2204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IF(E1923&gt;=D1923,(E1923/D1923)*100,0)</f>
        <v>136.80000000000001</v>
      </c>
      <c r="P1923">
        <f t="shared" ref="P1923:P1986" si="181">AVERAGE(E1923,L1923)</f>
        <v>1045</v>
      </c>
      <c r="Q1923" t="str">
        <f t="shared" ref="Q1923:Q1986" si="182">LEFT(N:N,FIND("/",N1923)-1)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si="181"/>
        <v>1187.5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1"/>
        <v>157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1"/>
        <v>1732.5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1"/>
        <v>853.5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1"/>
        <v>1518.845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0">
        <f t="shared" si="185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1"/>
        <v>315.5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1"/>
        <v>1332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1"/>
        <v>1642.5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648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1"/>
        <v>1231.01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1"/>
        <v>2848.5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1"/>
        <v>5228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1"/>
        <v>3129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1"/>
        <v>1380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1"/>
        <v>4442.0050000000001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1"/>
        <v>576.23500000000001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1"/>
        <v>8752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1"/>
        <v>5583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1"/>
        <v>571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1"/>
        <v>160089.44500000001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1"/>
        <v>4200.71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1"/>
        <v>86501.5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1"/>
        <v>158505.60000000001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1"/>
        <v>174349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1"/>
        <v>5650.5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1"/>
        <v>414.03500000000003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1"/>
        <v>402228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1"/>
        <v>26972.15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1"/>
        <v>49062.48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1"/>
        <v>53528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1"/>
        <v>35073.665000000001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1"/>
        <v>17019.5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1"/>
        <v>174944.5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1"/>
        <v>83850.009999999995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1"/>
        <v>88392.5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1"/>
        <v>25455.705000000002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1"/>
        <v>50923.01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1"/>
        <v>8048.72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1"/>
        <v>41282.5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1"/>
        <v>56085.56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1"/>
        <v>9799.25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1"/>
        <v>12156.5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1"/>
        <v>116412.06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1"/>
        <v>6608.5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1"/>
        <v>104128.045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1"/>
        <v>37215.5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1"/>
        <v>71496.5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1"/>
        <v>58851.5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1"/>
        <v>28645.5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1"/>
        <v>527986.93500000006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1"/>
        <v>8550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1"/>
        <v>255288.005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1"/>
        <v>37750.6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1"/>
        <v>16823.169999999998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1"/>
        <v>7168.5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1"/>
        <v>100993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1"/>
        <v>256905.285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1"/>
        <v>115307.655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1"/>
        <v>89678.505000000005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0</v>
      </c>
      <c r="P1983">
        <f t="shared" si="181"/>
        <v>196.5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0</v>
      </c>
      <c r="P1985">
        <f t="shared" si="181"/>
        <v>717.5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</v>
      </c>
      <c r="P1986">
        <f t="shared" si="181"/>
        <v>1589.5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IF(E1987&gt;=D1987,(E1987/D1987)*100,0)</f>
        <v>0</v>
      </c>
      <c r="P1987">
        <f t="shared" ref="P1987:P2050" si="187">AVERAGE(E1987,L1987)</f>
        <v>27.5</v>
      </c>
      <c r="Q1987" t="str">
        <f t="shared" ref="Q1987:Q2050" si="188">LEFT(N:N,FIND("/",N1987)-1)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</v>
      </c>
      <c r="P1989">
        <f t="shared" si="187"/>
        <v>1182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0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>
        <f t="shared" si="187"/>
        <v>13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</v>
      </c>
      <c r="P1991">
        <f t="shared" si="187"/>
        <v>25.5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</v>
      </c>
      <c r="P1992">
        <f t="shared" si="187"/>
        <v>257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0</v>
      </c>
      <c r="P1993">
        <f t="shared" si="187"/>
        <v>71.5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>
        <f t="shared" si="187"/>
        <v>2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0</v>
      </c>
      <c r="P1997">
        <f t="shared" si="187"/>
        <v>40.5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</v>
      </c>
      <c r="P2000">
        <f t="shared" si="187"/>
        <v>329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</v>
      </c>
      <c r="P2001">
        <f t="shared" si="187"/>
        <v>121.5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</v>
      </c>
      <c r="P2002">
        <f t="shared" si="187"/>
        <v>325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87"/>
        <v>105904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87"/>
        <v>54886.055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788.5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87"/>
        <v>58782.12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87"/>
        <v>18647.514999999999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87"/>
        <v>62111.5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87"/>
        <v>5853.96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87"/>
        <v>940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87"/>
        <v>76488.5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87"/>
        <v>48876.45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87"/>
        <v>205376.5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87"/>
        <v>5964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87"/>
        <v>398212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87"/>
        <v>1185295.835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87"/>
        <v>4149.0050000000001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87"/>
        <v>46316.61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87"/>
        <v>15850.8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87"/>
        <v>33454.114999999998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87"/>
        <v>97871.95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87"/>
        <v>1503.5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87"/>
        <v>7075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87"/>
        <v>62731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87"/>
        <v>80906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87"/>
        <v>11759.5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87"/>
        <v>80824.5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87"/>
        <v>16912.384999999998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87"/>
        <v>60394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87"/>
        <v>1932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87"/>
        <v>4562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87"/>
        <v>37379.5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87"/>
        <v>30341.5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87"/>
        <v>38289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87"/>
        <v>22413.5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87"/>
        <v>151113.79500000001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87"/>
        <v>84736.57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87"/>
        <v>20174.25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87"/>
        <v>15238.32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87"/>
        <v>16922.5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87"/>
        <v>85325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87"/>
        <v>3858.07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87"/>
        <v>8698.5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87"/>
        <v>6246.5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87"/>
        <v>3602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87"/>
        <v>8206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87"/>
        <v>20201.505000000001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87"/>
        <v>6163.5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87"/>
        <v>50691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>
        <f t="shared" si="187"/>
        <v>63727.724999999999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0">
        <f t="shared" si="191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IF(E2051&gt;=D2051,(E2051/D2051)*100,0)</f>
        <v>120.19070000000001</v>
      </c>
      <c r="P2051">
        <f t="shared" ref="P2051:P2114" si="193">AVERAGE(E2051,L2051)</f>
        <v>30418.674999999999</v>
      </c>
      <c r="Q2051" t="str">
        <f t="shared" ref="Q2051:Q2114" si="194">LEFT(N:N,FIND("/",N2051)-1)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si="193"/>
        <v>23748.5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3"/>
        <v>5335.5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3"/>
        <v>88532.5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3"/>
        <v>2586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3"/>
        <v>20189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3"/>
        <v>5073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3"/>
        <v>38640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3"/>
        <v>15500.415000000001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3"/>
        <v>2359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3"/>
        <v>21706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3"/>
        <v>25232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3"/>
        <v>2715.5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3"/>
        <v>57590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3"/>
        <v>2985.5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3"/>
        <v>253298.13500000001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3"/>
        <v>40621.025000000001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3"/>
        <v>2218.5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3"/>
        <v>319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3"/>
        <v>13190.985000000001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3"/>
        <v>32233.165000000001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3"/>
        <v>199094.5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3"/>
        <v>28212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3"/>
        <v>39761.5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3"/>
        <v>76537.149999999994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3"/>
        <v>309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3"/>
        <v>88010.3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3"/>
        <v>490476.995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3"/>
        <v>28971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3"/>
        <v>13144.5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3"/>
        <v>14712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3"/>
        <v>2564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3"/>
        <v>2032.5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3"/>
        <v>849.5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3"/>
        <v>437.5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3"/>
        <v>1648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3"/>
        <v>3747.5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3"/>
        <v>2031.5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3"/>
        <v>789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3"/>
        <v>1770.16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3"/>
        <v>1536.0050000000001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3"/>
        <v>4681.6149999999998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3"/>
        <v>10965.1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3"/>
        <v>3066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3"/>
        <v>780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3"/>
        <v>2145.5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1261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3"/>
        <v>312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1519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3"/>
        <v>3026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0">
        <f t="shared" si="197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3"/>
        <v>2017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3"/>
        <v>423.5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3"/>
        <v>1154.5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699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3"/>
        <v>5739.5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3"/>
        <v>536.5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2589.5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3"/>
        <v>1199.5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3"/>
        <v>1106.33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3"/>
        <v>8680.5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3"/>
        <v>2150.5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3"/>
        <v>1022.5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3"/>
        <v>1084.5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155.5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IF(E2115&gt;=D2115,(E2115/D2115)*100,0)</f>
        <v>104.85714285714285</v>
      </c>
      <c r="P2115">
        <f t="shared" ref="P2115:P2178" si="199">AVERAGE(E2115,L2115)</f>
        <v>3723.5</v>
      </c>
      <c r="Q2115" t="str">
        <f t="shared" ref="Q2115:Q2178" si="200">LEFT(N:N,FIND("/",N2115)-1)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si="199"/>
        <v>2691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199"/>
        <v>1710.5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199"/>
        <v>24263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199"/>
        <v>904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199"/>
        <v>681.55499999999995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199"/>
        <v>1018.5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199"/>
        <v>4069.7150000000001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</v>
      </c>
      <c r="P2123">
        <f t="shared" si="199"/>
        <v>147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>
        <f t="shared" si="199"/>
        <v>156.5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</v>
      </c>
      <c r="P2125">
        <f t="shared" si="199"/>
        <v>27.5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</v>
      </c>
      <c r="P2126">
        <f t="shared" si="199"/>
        <v>60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0</v>
      </c>
      <c r="P2127">
        <f t="shared" si="199"/>
        <v>439.5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>
        <f t="shared" si="199"/>
        <v>6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0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</v>
      </c>
      <c r="P2129">
        <f t="shared" si="199"/>
        <v>4156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>
        <f t="shared" si="199"/>
        <v>13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</v>
      </c>
      <c r="P2131">
        <f t="shared" si="199"/>
        <v>124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>
        <f t="shared" si="199"/>
        <v>44.5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</v>
      </c>
      <c r="P2133">
        <f t="shared" si="199"/>
        <v>14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0</v>
      </c>
      <c r="P2134">
        <f t="shared" si="199"/>
        <v>1105.9949999999999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0</v>
      </c>
      <c r="P2135">
        <f t="shared" si="199"/>
        <v>9.5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0</v>
      </c>
      <c r="P2136">
        <f t="shared" si="199"/>
        <v>53.5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0</v>
      </c>
      <c r="P2137">
        <f t="shared" si="199"/>
        <v>250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>
        <f t="shared" si="199"/>
        <v>25.844999999999999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</v>
      </c>
      <c r="P2139">
        <f t="shared" si="199"/>
        <v>7368.5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</v>
      </c>
      <c r="P2140">
        <f t="shared" si="199"/>
        <v>70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0</v>
      </c>
      <c r="P2141">
        <f t="shared" si="199"/>
        <v>841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>
        <f t="shared" si="199"/>
        <v>285.5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0</v>
      </c>
      <c r="P2144">
        <f t="shared" si="199"/>
        <v>306.5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</v>
      </c>
      <c r="P2145">
        <f t="shared" si="199"/>
        <v>115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0</v>
      </c>
      <c r="P2146">
        <f t="shared" si="199"/>
        <v>315.5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</v>
      </c>
      <c r="P2147">
        <f t="shared" si="199"/>
        <v>2327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0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</v>
      </c>
      <c r="P2149">
        <f t="shared" si="199"/>
        <v>1385.5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</v>
      </c>
      <c r="P2150">
        <f t="shared" si="199"/>
        <v>2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0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</v>
      </c>
      <c r="P2152">
        <f t="shared" si="199"/>
        <v>204.5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>
        <f t="shared" si="199"/>
        <v>62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>
        <f t="shared" si="199"/>
        <v>27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>
        <f t="shared" si="199"/>
        <v>19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</v>
      </c>
      <c r="P2156">
        <f t="shared" si="199"/>
        <v>2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0</v>
      </c>
      <c r="P2157">
        <f t="shared" si="199"/>
        <v>60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0</v>
      </c>
      <c r="P2158">
        <f t="shared" si="199"/>
        <v>788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</v>
      </c>
      <c r="P2159">
        <f t="shared" si="199"/>
        <v>10600.5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0</v>
      </c>
      <c r="P2160">
        <f t="shared" si="199"/>
        <v>10040.555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</v>
      </c>
      <c r="P2161">
        <f t="shared" si="199"/>
        <v>14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</v>
      </c>
      <c r="P2162">
        <f t="shared" si="199"/>
        <v>50.5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199"/>
        <v>238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199"/>
        <v>2555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199"/>
        <v>1674.5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199"/>
        <v>2864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199"/>
        <v>1791.5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199"/>
        <v>1482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94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199"/>
        <v>11112.344999999999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80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199"/>
        <v>326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199"/>
        <v>2145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506.5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199"/>
        <v>2710.5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199"/>
        <v>2091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888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>
        <f t="shared" si="199"/>
        <v>3186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IF(E2179&gt;=D2179,(E2179/D2179)*100,0)</f>
        <v>100.12</v>
      </c>
      <c r="P2179">
        <f t="shared" ref="P2179:P2242" si="205">AVERAGE(E2179,L2179)</f>
        <v>1270.5</v>
      </c>
      <c r="Q2179" t="str">
        <f t="shared" ref="Q2179:Q2242" si="206">LEFT(N:N,FIND("/",N2179)-1)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si="205"/>
        <v>17759.5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5"/>
        <v>817.5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5"/>
        <v>2718.605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5"/>
        <v>1557.5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5"/>
        <v>8040.5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5"/>
        <v>4543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5"/>
        <v>14370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5"/>
        <v>46735.75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5"/>
        <v>11163.5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5"/>
        <v>103245.25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5"/>
        <v>11579.5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5"/>
        <v>3063.5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5"/>
        <v>17806.5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5"/>
        <v>461.5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5"/>
        <v>66493.41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5"/>
        <v>34376.5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5"/>
        <v>27307.5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5"/>
        <v>2825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5"/>
        <v>8085.5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5"/>
        <v>144819.66500000001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5"/>
        <v>26904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5"/>
        <v>6739.5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5"/>
        <v>5553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5"/>
        <v>224.495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5"/>
        <v>14444.125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5"/>
        <v>1120.5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5"/>
        <v>1033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583.5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5"/>
        <v>582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1003.5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5"/>
        <v>520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5"/>
        <v>384.5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5"/>
        <v>2264.5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5"/>
        <v>2505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5"/>
        <v>3493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5.5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5"/>
        <v>889.505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5"/>
        <v>446.5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5"/>
        <v>165.5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5"/>
        <v>217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5"/>
        <v>1266.33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5"/>
        <v>517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5"/>
        <v>1804.5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5"/>
        <v>4163.5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5"/>
        <v>421.5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5"/>
        <v>10365.5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5"/>
        <v>12305.5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5"/>
        <v>99809.505000000005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5"/>
        <v>9922.1550000000007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5"/>
        <v>10380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5"/>
        <v>5944.45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5"/>
        <v>7121.665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5"/>
        <v>5602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5"/>
        <v>15708.12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5"/>
        <v>12889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5"/>
        <v>4346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596.5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5"/>
        <v>10039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5"/>
        <v>7859.5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5"/>
        <v>32255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5"/>
        <v>2787.5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5"/>
        <v>16216.334999999999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>
        <f t="shared" si="205"/>
        <v>6815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IF(E2243&gt;=D2243,(E2243/D2243)*100,0)</f>
        <v>806.4</v>
      </c>
      <c r="P2243">
        <f t="shared" ref="P2243:P2306" si="211">AVERAGE(E2243,L2243)</f>
        <v>4113.5</v>
      </c>
      <c r="Q2243" t="str">
        <f t="shared" ref="Q2243:Q2306" si="212">LEFT(N:N,FIND("/",N2243)-1)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si="211"/>
        <v>69267.38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5668.75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1"/>
        <v>9570.5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1"/>
        <v>53930.5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1"/>
        <v>1280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1"/>
        <v>9852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1"/>
        <v>3816.5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1"/>
        <v>3043.5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1"/>
        <v>122174.5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1"/>
        <v>5954.0950000000003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1"/>
        <v>12377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1"/>
        <v>4549.5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1"/>
        <v>1248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1"/>
        <v>5797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1"/>
        <v>559.5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1"/>
        <v>8036.25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1"/>
        <v>1714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1"/>
        <v>9438.5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1"/>
        <v>4128.5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1"/>
        <v>4002.5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1"/>
        <v>2634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1"/>
        <v>4363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1"/>
        <v>5623.5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1"/>
        <v>307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1"/>
        <v>2499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1"/>
        <v>38254.5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1"/>
        <v>14461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1"/>
        <v>22971.5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1"/>
        <v>90866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1"/>
        <v>28973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1"/>
        <v>7255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1"/>
        <v>2828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1"/>
        <v>1544.5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1"/>
        <v>1364.75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1"/>
        <v>2465.5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1"/>
        <v>6099.5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1"/>
        <v>2758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1"/>
        <v>785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1"/>
        <v>20015.25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283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1"/>
        <v>701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1"/>
        <v>1536.83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1"/>
        <v>3216.1350000000002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1"/>
        <v>1860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1"/>
        <v>757.5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1"/>
        <v>2752.4949999999999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1"/>
        <v>513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1"/>
        <v>818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1"/>
        <v>795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1"/>
        <v>2181.5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1"/>
        <v>1095.5050000000001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1"/>
        <v>473.5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1"/>
        <v>3708.02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1"/>
        <v>768.5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1"/>
        <v>5290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1"/>
        <v>512.5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1"/>
        <v>15905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1"/>
        <v>532.25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1"/>
        <v>408.5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1"/>
        <v>3445.61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1"/>
        <v>2005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1"/>
        <v>3578.3049999999998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>
        <f t="shared" si="211"/>
        <v>3077.51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IF(E2307&gt;=D2307,(E2307/D2307)*100,0)</f>
        <v>101.22777777777779</v>
      </c>
      <c r="P2307">
        <f t="shared" ref="P2307:P2370" si="217">AVERAGE(E2307,L2307)</f>
        <v>9194</v>
      </c>
      <c r="Q2307" t="str">
        <f t="shared" ref="Q2307:Q2370" si="218">LEFT(N:N,FIND("/",N2307)-1)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si="217"/>
        <v>1904.7750000000001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17"/>
        <v>1085.1300000000001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17"/>
        <v>25633.555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17"/>
        <v>3253.7350000000001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17"/>
        <v>40279.68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17"/>
        <v>4737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17"/>
        <v>1657.5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17"/>
        <v>4474.51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17"/>
        <v>966.82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17"/>
        <v>1314.5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17"/>
        <v>7903.2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219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17"/>
        <v>3108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17"/>
        <v>1654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17"/>
        <v>2761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</v>
      </c>
      <c r="P2323">
        <f t="shared" si="217"/>
        <v>2097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0</v>
      </c>
      <c r="P2324">
        <f t="shared" si="217"/>
        <v>44.5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</v>
      </c>
      <c r="P2325">
        <f t="shared" si="217"/>
        <v>62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</v>
      </c>
      <c r="P2326">
        <f t="shared" si="217"/>
        <v>808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</v>
      </c>
      <c r="P2327">
        <f t="shared" si="217"/>
        <v>43.5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</v>
      </c>
      <c r="P2328">
        <f t="shared" si="217"/>
        <v>54.5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17"/>
        <v>93744.005000000005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17"/>
        <v>12991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17"/>
        <v>13302.5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17"/>
        <v>18005.5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17"/>
        <v>5914.05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17"/>
        <v>13464.5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17"/>
        <v>683.5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17"/>
        <v>2072.5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17"/>
        <v>12894.5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17"/>
        <v>53155.754999999997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17"/>
        <v>6729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17"/>
        <v>7647.25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17"/>
        <v>37328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17"/>
        <v>21357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</v>
      </c>
      <c r="P2345">
        <f t="shared" si="217"/>
        <v>150.5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>
        <f t="shared" si="217"/>
        <v>21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0</v>
      </c>
      <c r="P2349">
        <f t="shared" si="217"/>
        <v>8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>
        <f t="shared" si="217"/>
        <v>137.5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</v>
      </c>
      <c r="P2353">
        <f t="shared" si="217"/>
        <v>57.5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>
        <f t="shared" si="217"/>
        <v>13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</v>
      </c>
      <c r="P2357">
        <f t="shared" si="217"/>
        <v>28.5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</v>
      </c>
      <c r="P2361">
        <f t="shared" si="217"/>
        <v>552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>
        <f t="shared" si="217"/>
        <v>1.5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</v>
      </c>
      <c r="P2364">
        <f t="shared" si="217"/>
        <v>61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</v>
      </c>
      <c r="P2368">
        <f t="shared" si="217"/>
        <v>1328.5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0</v>
      </c>
      <c r="P2369">
        <f t="shared" si="217"/>
        <v>342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>
        <f t="shared" si="217"/>
        <v>51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IF(E2371&gt;=D2371,(E2371/D2371)*100,0)</f>
        <v>0</v>
      </c>
      <c r="P2371">
        <f t="shared" ref="P2371:P2434" si="223">AVERAGE(E2371,L2371)</f>
        <v>0</v>
      </c>
      <c r="Q2371" t="str">
        <f t="shared" ref="Q2371:Q2434" si="224">LEFT(N:N,FIND("/",N2371)-1)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>
        <f t="shared" si="223"/>
        <v>43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0</v>
      </c>
      <c r="P2374">
        <f t="shared" si="223"/>
        <v>93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>
        <f t="shared" si="223"/>
        <v>25.5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>
        <f t="shared" si="223"/>
        <v>5.5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</v>
      </c>
      <c r="P2378">
        <f t="shared" si="223"/>
        <v>165.16499999999999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>
        <f t="shared" si="223"/>
        <v>29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0</v>
      </c>
      <c r="P2383">
        <f t="shared" si="223"/>
        <v>789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0</v>
      </c>
      <c r="P2384">
        <f t="shared" si="223"/>
        <v>38.5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0</v>
      </c>
      <c r="P2385">
        <f t="shared" si="223"/>
        <v>219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</v>
      </c>
      <c r="P2386">
        <f t="shared" si="223"/>
        <v>8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0</v>
      </c>
      <c r="P2387">
        <f t="shared" si="223"/>
        <v>397.5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</v>
      </c>
      <c r="P2389">
        <f t="shared" si="223"/>
        <v>514.5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0</v>
      </c>
      <c r="P2390">
        <f t="shared" si="223"/>
        <v>235.5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>
        <f t="shared" si="223"/>
        <v>15.5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>
        <f t="shared" si="223"/>
        <v>13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>
        <f t="shared" si="223"/>
        <v>25.5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>
        <f t="shared" si="223"/>
        <v>2.5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>
        <f t="shared" si="223"/>
        <v>5.5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</v>
      </c>
      <c r="P2403">
        <f t="shared" si="223"/>
        <v>105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0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>
        <f t="shared" si="223"/>
        <v>26.5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</v>
      </c>
      <c r="P2405">
        <f t="shared" si="223"/>
        <v>107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</v>
      </c>
      <c r="P2407">
        <f t="shared" si="223"/>
        <v>573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</v>
      </c>
      <c r="P2408">
        <f t="shared" si="223"/>
        <v>680.5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</v>
      </c>
      <c r="P2409">
        <f t="shared" si="223"/>
        <v>2795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>
        <f t="shared" si="223"/>
        <v>16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0</v>
      </c>
      <c r="P2411">
        <f t="shared" si="223"/>
        <v>233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</v>
      </c>
      <c r="P2413">
        <f t="shared" si="223"/>
        <v>77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</v>
      </c>
      <c r="P2415">
        <f t="shared" si="223"/>
        <v>14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0</v>
      </c>
      <c r="P2416">
        <f t="shared" si="223"/>
        <v>236.5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</v>
      </c>
      <c r="P2417">
        <f t="shared" si="223"/>
        <v>170.5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>
        <f t="shared" si="223"/>
        <v>3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0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>
        <f t="shared" si="223"/>
        <v>5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</v>
      </c>
      <c r="P2422">
        <f t="shared" si="223"/>
        <v>1268.5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>
        <f t="shared" si="223"/>
        <v>4.5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0</v>
      </c>
      <c r="P2426">
        <f t="shared" si="223"/>
        <v>159.5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0</v>
      </c>
      <c r="P2431">
        <f t="shared" si="223"/>
        <v>1004.5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</v>
      </c>
      <c r="P2432">
        <f t="shared" si="223"/>
        <v>11.5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>
        <f t="shared" si="223"/>
        <v>2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>
        <f t="shared" si="223"/>
        <v>2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IF(E2435&gt;=D2435,(E2435/D2435)*100,0)</f>
        <v>0</v>
      </c>
      <c r="P2435">
        <f t="shared" ref="P2435:P2498" si="229">AVERAGE(E2435,L2435)</f>
        <v>0</v>
      </c>
      <c r="Q2435" t="str">
        <f t="shared" ref="Q2435:Q2498" si="230">LEFT(N:N,FIND("/",N2435)-1)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>
        <f t="shared" si="229"/>
        <v>14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>
        <f t="shared" si="229"/>
        <v>614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>
        <f t="shared" si="229"/>
        <v>23.5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>
        <f t="shared" si="229"/>
        <v>25.5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>
        <f t="shared" si="229"/>
        <v>6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29"/>
        <v>4100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29"/>
        <v>15299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29"/>
        <v>20406.994999999999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29"/>
        <v>1659.5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29"/>
        <v>4377.5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29"/>
        <v>4255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29"/>
        <v>5508.5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29"/>
        <v>219.5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5460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29"/>
        <v>7666.0150000000003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29"/>
        <v>5865.5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29"/>
        <v>408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29"/>
        <v>2354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29"/>
        <v>17713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281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29"/>
        <v>1390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29"/>
        <v>11827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29"/>
        <v>2794.5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29"/>
        <v>15478.5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29"/>
        <v>4317.5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29"/>
        <v>3935.5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29"/>
        <v>1718.125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0">
        <f t="shared" si="233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29"/>
        <v>1200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29"/>
        <v>1132.5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29"/>
        <v>654.5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1276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29"/>
        <v>614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29"/>
        <v>1101.17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29"/>
        <v>705.5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29"/>
        <v>533.82000000000005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328.5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29"/>
        <v>5143.01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1023.5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29"/>
        <v>2519.09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29"/>
        <v>1349.5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29"/>
        <v>1707.86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29"/>
        <v>663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29"/>
        <v>5139.5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29"/>
        <v>208.16499999999999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1004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29"/>
        <v>2305.7199999999998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29"/>
        <v>513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29"/>
        <v>635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29"/>
        <v>2133.0549999999998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29"/>
        <v>1053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29"/>
        <v>413.5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29"/>
        <v>769.38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29"/>
        <v>1633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29"/>
        <v>2376.75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29"/>
        <v>311.5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29"/>
        <v>263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388.5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29"/>
        <v>12999.5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29"/>
        <v>777.04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29"/>
        <v>977.52499999999998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3005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IF(E2499&gt;=D2499,(E2499/D2499)*100,0)</f>
        <v>112.7715</v>
      </c>
      <c r="P2499">
        <f t="shared" ref="P2499:P2562" si="235">AVERAGE(E2499,L2499)</f>
        <v>2283.4299999999998</v>
      </c>
      <c r="Q2499" t="str">
        <f t="shared" ref="Q2499:Q2562" si="236">LEFT(N:N,FIND("/",N2499)-1)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si="235"/>
        <v>538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5"/>
        <v>4137.5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5"/>
        <v>354.5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0</v>
      </c>
      <c r="P2503">
        <f t="shared" si="235"/>
        <v>144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>
        <f t="shared" si="235"/>
        <v>45.5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</v>
      </c>
      <c r="P2508">
        <f t="shared" si="235"/>
        <v>16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0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0</v>
      </c>
      <c r="P2511">
        <f t="shared" si="235"/>
        <v>514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>
        <f t="shared" si="235"/>
        <v>38.5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0</v>
      </c>
      <c r="P2516">
        <f t="shared" si="235"/>
        <v>107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</v>
      </c>
      <c r="P2517">
        <f t="shared" si="235"/>
        <v>471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0</v>
      </c>
      <c r="P2519">
        <f t="shared" si="235"/>
        <v>900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>
        <f t="shared" si="235"/>
        <v>34.5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5"/>
        <v>6908.9949999999999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2513.5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5"/>
        <v>717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5"/>
        <v>3831.5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5"/>
        <v>4053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5"/>
        <v>2275.5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5"/>
        <v>2078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5"/>
        <v>2185.4949999999999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5"/>
        <v>3166.5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3274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5"/>
        <v>2289.5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5"/>
        <v>2552.5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5"/>
        <v>4218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1057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0">
        <f t="shared" si="23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5"/>
        <v>10416.5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5"/>
        <v>16.5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5"/>
        <v>555.5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5"/>
        <v>10264.084999999999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5"/>
        <v>5042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5"/>
        <v>1306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5"/>
        <v>1904.5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5"/>
        <v>369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5"/>
        <v>202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5"/>
        <v>2549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5"/>
        <v>1983.5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5"/>
        <v>1987.5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5"/>
        <v>3363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5"/>
        <v>3074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5"/>
        <v>825.5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5"/>
        <v>3352.5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5"/>
        <v>1915.75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5"/>
        <v>1606.5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5"/>
        <v>1196.5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5"/>
        <v>1875.5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5"/>
        <v>1091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5"/>
        <v>410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5"/>
        <v>551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5"/>
        <v>689.5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5"/>
        <v>457.5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>
        <f t="shared" si="235"/>
        <v>1512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IF(E2563&gt;=D2563,(E2563/D2563)*100,0)</f>
        <v>0</v>
      </c>
      <c r="P2563">
        <f t="shared" ref="P2563:P2626" si="241">AVERAGE(E2563,L2563)</f>
        <v>0</v>
      </c>
      <c r="Q2563" t="str">
        <f t="shared" ref="Q2563:Q2626" si="242">LEFT(N:N,FIND("/",N2563)-1)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</v>
      </c>
      <c r="P2564">
        <f t="shared" si="241"/>
        <v>39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</v>
      </c>
      <c r="P2567">
        <f t="shared" si="241"/>
        <v>50.5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>
        <f t="shared" si="241"/>
        <v>61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</v>
      </c>
      <c r="P2570">
        <f t="shared" si="241"/>
        <v>25.5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0</v>
      </c>
      <c r="P2571">
        <f t="shared" si="241"/>
        <v>73.5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</v>
      </c>
      <c r="P2572">
        <f t="shared" si="241"/>
        <v>30.5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>
        <f t="shared" si="241"/>
        <v>127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>
        <f t="shared" si="241"/>
        <v>144.5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</v>
      </c>
      <c r="P2582">
        <f t="shared" si="241"/>
        <v>26.5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</v>
      </c>
      <c r="P2583">
        <f t="shared" si="241"/>
        <v>270.5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</v>
      </c>
      <c r="P2585">
        <f t="shared" si="241"/>
        <v>5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>
        <f t="shared" si="241"/>
        <v>25.5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>
        <f t="shared" si="241"/>
        <v>3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0</v>
      </c>
      <c r="P2589">
        <f t="shared" si="241"/>
        <v>611.5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0</v>
      </c>
      <c r="P2590">
        <f t="shared" si="241"/>
        <v>120.5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>
        <f t="shared" si="241"/>
        <v>3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0</v>
      </c>
      <c r="P2593">
        <f t="shared" si="241"/>
        <v>14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>
        <f t="shared" si="241"/>
        <v>25.5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</v>
      </c>
      <c r="P2597">
        <f t="shared" si="241"/>
        <v>922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</v>
      </c>
      <c r="P2598">
        <f t="shared" si="241"/>
        <v>4141.5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0</v>
      </c>
      <c r="P2599">
        <f t="shared" si="241"/>
        <v>46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</v>
      </c>
      <c r="P2600">
        <f t="shared" si="241"/>
        <v>592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</v>
      </c>
      <c r="P2601">
        <f t="shared" si="241"/>
        <v>47.5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0</v>
      </c>
      <c r="P2602">
        <f t="shared" si="241"/>
        <v>1748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1"/>
        <v>1729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1"/>
        <v>19810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1"/>
        <v>913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1"/>
        <v>10582.3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1"/>
        <v>54591.785000000003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1"/>
        <v>6245.5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1"/>
        <v>16507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1"/>
        <v>9109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1"/>
        <v>53503.195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1"/>
        <v>16374.83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1"/>
        <v>155316.5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1"/>
        <v>8735.0650000000005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1"/>
        <v>3802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5405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1"/>
        <v>1734.5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1"/>
        <v>14435.75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1"/>
        <v>2273.5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1"/>
        <v>7942.5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1"/>
        <v>968.5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1"/>
        <v>47312.5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1"/>
        <v>11173.5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1"/>
        <v>1020.88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1"/>
        <v>1171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>
        <f t="shared" si="241"/>
        <v>56910.824999999997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IF(E2627&gt;=D2627,(E2627/D2627)*100,0)</f>
        <v>956</v>
      </c>
      <c r="P2627">
        <f t="shared" ref="P2627:P2690" si="247">AVERAGE(E2627,L2627)</f>
        <v>743</v>
      </c>
      <c r="Q2627" t="str">
        <f t="shared" ref="Q2627:Q2690" si="248">LEFT(N:N,FIND("/",N2627)-1)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si="247"/>
        <v>1425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47"/>
        <v>507.5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47"/>
        <v>473.5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47"/>
        <v>3243.5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47"/>
        <v>1619.5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47"/>
        <v>11609.525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47"/>
        <v>754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47"/>
        <v>8965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47"/>
        <v>505.5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5792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47"/>
        <v>961.5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47"/>
        <v>428.5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47"/>
        <v>183.5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270.5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47"/>
        <v>1619.5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</v>
      </c>
      <c r="P2643">
        <f t="shared" si="247"/>
        <v>8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</v>
      </c>
      <c r="P2645">
        <f t="shared" si="247"/>
        <v>168549.155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0</v>
      </c>
      <c r="P2646">
        <f t="shared" si="247"/>
        <v>1052.5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</v>
      </c>
      <c r="P2647">
        <f t="shared" si="247"/>
        <v>1061.5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0</v>
      </c>
      <c r="P2648">
        <f t="shared" si="247"/>
        <v>21310.71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0</v>
      </c>
      <c r="P2649">
        <f t="shared" si="247"/>
        <v>19.5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</v>
      </c>
      <c r="P2650">
        <f t="shared" si="247"/>
        <v>56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0">
        <f t="shared" si="251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>
        <f t="shared" si="247"/>
        <v>63.5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</v>
      </c>
      <c r="P2652">
        <f t="shared" si="247"/>
        <v>181.5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0</v>
      </c>
      <c r="P2653">
        <f t="shared" si="247"/>
        <v>2625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</v>
      </c>
      <c r="P2654">
        <f t="shared" si="247"/>
        <v>448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</v>
      </c>
      <c r="P2655">
        <f t="shared" si="247"/>
        <v>2973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>
        <f t="shared" si="247"/>
        <v>28.5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0">
        <f t="shared" si="251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</v>
      </c>
      <c r="P2657">
        <f t="shared" si="247"/>
        <v>1599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</v>
      </c>
      <c r="P2658">
        <f t="shared" si="247"/>
        <v>8653.5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</v>
      </c>
      <c r="P2659">
        <f t="shared" si="247"/>
        <v>2840.19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>
        <f t="shared" si="247"/>
        <v>47.5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0">
        <f t="shared" si="251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0</v>
      </c>
      <c r="P2661">
        <f t="shared" si="247"/>
        <v>671.5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>
        <f t="shared" si="247"/>
        <v>12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47"/>
        <v>2602.5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47"/>
        <v>10720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47"/>
        <v>10487.625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47"/>
        <v>9102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47"/>
        <v>2178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47"/>
        <v>8067.7550000000001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47"/>
        <v>839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47"/>
        <v>867.5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47"/>
        <v>506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0</v>
      </c>
      <c r="P2672">
        <f t="shared" si="247"/>
        <v>1277.5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</v>
      </c>
      <c r="P2673">
        <f t="shared" si="247"/>
        <v>1460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</v>
      </c>
      <c r="P2674">
        <f t="shared" si="247"/>
        <v>1683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</v>
      </c>
      <c r="P2675">
        <f t="shared" si="247"/>
        <v>5549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</v>
      </c>
      <c r="P2676">
        <f t="shared" si="247"/>
        <v>11082.5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0</v>
      </c>
      <c r="P2677">
        <f t="shared" si="247"/>
        <v>963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</v>
      </c>
      <c r="P2678">
        <f t="shared" si="247"/>
        <v>533.5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</v>
      </c>
      <c r="P2679">
        <f t="shared" si="247"/>
        <v>1721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>
        <f t="shared" si="247"/>
        <v>551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>
        <f t="shared" si="247"/>
        <v>67.5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0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</v>
      </c>
      <c r="P2682">
        <f t="shared" si="247"/>
        <v>140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</v>
      </c>
      <c r="P2683">
        <f t="shared" si="247"/>
        <v>28.5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</v>
      </c>
      <c r="P2684">
        <f t="shared" si="247"/>
        <v>859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>
        <f t="shared" si="247"/>
        <v>19.5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0</v>
      </c>
      <c r="P2686">
        <f t="shared" si="247"/>
        <v>402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>
        <f t="shared" si="247"/>
        <v>5.5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>
        <f t="shared" si="247"/>
        <v>44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IF(E2691&gt;=D2691,(E2691/D2691)*100,0)</f>
        <v>0</v>
      </c>
      <c r="P2691">
        <f t="shared" ref="P2691:P2754" si="253">AVERAGE(E2691,L2691)</f>
        <v>1</v>
      </c>
      <c r="Q2691" t="str">
        <f t="shared" ref="Q2691:Q2754" si="254">LEFT(N:N,FIND("/",N2691)-1)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</v>
      </c>
      <c r="P2692">
        <f t="shared" si="253"/>
        <v>4352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>
        <f t="shared" si="253"/>
        <v>18.5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</v>
      </c>
      <c r="P2694">
        <f t="shared" si="253"/>
        <v>13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</v>
      </c>
      <c r="P2695">
        <f t="shared" si="253"/>
        <v>21.5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>
        <f t="shared" si="253"/>
        <v>37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0</v>
      </c>
      <c r="P2698">
        <f t="shared" si="253"/>
        <v>1714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</v>
      </c>
      <c r="P2699">
        <f t="shared" si="253"/>
        <v>3056.5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>
        <f t="shared" si="253"/>
        <v>14.005000000000001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</v>
      </c>
      <c r="P2702">
        <f t="shared" si="253"/>
        <v>37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</v>
      </c>
      <c r="P2703">
        <f t="shared" si="253"/>
        <v>808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</v>
      </c>
      <c r="P2704">
        <f t="shared" si="253"/>
        <v>1733.5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3"/>
        <v>20772.5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0</v>
      </c>
      <c r="P2706">
        <f t="shared" si="253"/>
        <v>576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</v>
      </c>
      <c r="P2707">
        <f t="shared" si="253"/>
        <v>873.5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3"/>
        <v>19783.5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3"/>
        <v>14230.785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3"/>
        <v>23846.035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3"/>
        <v>25555.5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3"/>
        <v>46714.105000000003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3"/>
        <v>2005.5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3"/>
        <v>3684.5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3"/>
        <v>77391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3"/>
        <v>14697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3"/>
        <v>16152.844999999999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3"/>
        <v>6092.5050000000001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3"/>
        <v>15175.5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3"/>
        <v>9396.5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3"/>
        <v>3299.5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3"/>
        <v>14852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5617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3"/>
        <v>6406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3"/>
        <v>8491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3"/>
        <v>4172.9400000000005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3"/>
        <v>28965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0">
        <f t="shared" si="257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3"/>
        <v>53074.5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3"/>
        <v>25014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3"/>
        <v>15333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3"/>
        <v>3928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3"/>
        <v>23330.505000000001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3"/>
        <v>15664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3"/>
        <v>7168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3"/>
        <v>26944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11383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3"/>
        <v>3837.5050000000001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3"/>
        <v>4945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3"/>
        <v>37137.120000000003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3"/>
        <v>3706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3"/>
        <v>2208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3"/>
        <v>163.5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>
        <f t="shared" si="253"/>
        <v>19.5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</v>
      </c>
      <c r="P2744">
        <f t="shared" si="253"/>
        <v>374.5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0</v>
      </c>
      <c r="P2746">
        <f t="shared" si="253"/>
        <v>428.5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</v>
      </c>
      <c r="P2747">
        <f t="shared" si="253"/>
        <v>900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</v>
      </c>
      <c r="P2748">
        <f t="shared" si="253"/>
        <v>410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</v>
      </c>
      <c r="P2749">
        <f t="shared" si="253"/>
        <v>72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0</v>
      </c>
      <c r="P2750">
        <f t="shared" si="253"/>
        <v>28.5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0</v>
      </c>
      <c r="P2751">
        <f t="shared" si="253"/>
        <v>56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</v>
      </c>
      <c r="P2754">
        <f t="shared" si="253"/>
        <v>282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IF(E2755&gt;=D2755,(E2755/D2755)*100,0)</f>
        <v>0</v>
      </c>
      <c r="P2755">
        <f t="shared" ref="P2755:P2818" si="259">AVERAGE(E2755,L2755)</f>
        <v>194</v>
      </c>
      <c r="Q2755" t="str">
        <f t="shared" ref="Q2755:Q2818" si="260">LEFT(N:N,FIND("/",N2755)-1)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</v>
      </c>
      <c r="P2757">
        <f t="shared" si="259"/>
        <v>137.5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</v>
      </c>
      <c r="P2758">
        <f t="shared" si="259"/>
        <v>540.5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</v>
      </c>
      <c r="P2759">
        <f t="shared" si="259"/>
        <v>6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</v>
      </c>
      <c r="P2760">
        <f t="shared" si="259"/>
        <v>120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</v>
      </c>
      <c r="P2761">
        <f t="shared" si="259"/>
        <v>53.5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</v>
      </c>
      <c r="P2763">
        <f t="shared" si="259"/>
        <v>20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</v>
      </c>
      <c r="P2764">
        <f t="shared" si="259"/>
        <v>13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>
        <f t="shared" si="259"/>
        <v>46.5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0</v>
      </c>
      <c r="P2766">
        <f t="shared" si="259"/>
        <v>24.5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</v>
      </c>
      <c r="P2768">
        <f t="shared" si="259"/>
        <v>52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</v>
      </c>
      <c r="P2769">
        <f t="shared" si="259"/>
        <v>18.5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</v>
      </c>
      <c r="P2770">
        <f t="shared" si="259"/>
        <v>518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>
        <f t="shared" si="259"/>
        <v>2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</v>
      </c>
      <c r="P2772">
        <f t="shared" si="259"/>
        <v>1057.625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</v>
      </c>
      <c r="P2776">
        <f t="shared" si="259"/>
        <v>291.5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</v>
      </c>
      <c r="P2777">
        <f t="shared" si="259"/>
        <v>76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0</v>
      </c>
      <c r="P2778">
        <f t="shared" si="259"/>
        <v>845.5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>
        <f t="shared" si="259"/>
        <v>5.5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</v>
      </c>
      <c r="P2780">
        <f t="shared" si="259"/>
        <v>710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0</v>
      </c>
      <c r="P2781">
        <f t="shared" si="259"/>
        <v>27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59"/>
        <v>672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609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59"/>
        <v>603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3624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59"/>
        <v>2688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59"/>
        <v>1510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59"/>
        <v>617.5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59"/>
        <v>1035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59"/>
        <v>1529.5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59"/>
        <v>1613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59"/>
        <v>1039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59"/>
        <v>1088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59"/>
        <v>5564.875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39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59"/>
        <v>375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59"/>
        <v>472.5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59"/>
        <v>4152.8050000000003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59"/>
        <v>2604.5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59"/>
        <v>2980.87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680.5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59"/>
        <v>339.5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59"/>
        <v>1572.5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59"/>
        <v>6468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59"/>
        <v>586.5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59"/>
        <v>229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59"/>
        <v>1719.5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0">
        <f t="shared" si="263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3196.5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59"/>
        <v>2290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59"/>
        <v>1290.5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59"/>
        <v>1381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59"/>
        <v>5067.5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59"/>
        <v>2874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59"/>
        <v>1834.06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59"/>
        <v>840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309.5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>
        <f t="shared" si="259"/>
        <v>2208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IF(E2819&gt;=D2819,(E2819/D2819)*100,0)</f>
        <v>130</v>
      </c>
      <c r="P2819">
        <f t="shared" ref="P2819:P2882" si="265">AVERAGE(E2819,L2819)</f>
        <v>406.5</v>
      </c>
      <c r="Q2819" t="str">
        <f t="shared" ref="Q2819:Q2882" si="266">LEFT(N:N,FIND("/",N2819)-1)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si="265"/>
        <v>5352.5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5"/>
        <v>2672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146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517.5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3047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69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5"/>
        <v>387.5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5"/>
        <v>1575.5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5"/>
        <v>1087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5"/>
        <v>1214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5"/>
        <v>4816.5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5"/>
        <v>1369.5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1505.5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5"/>
        <v>1686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5"/>
        <v>1481.4949999999999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0">
        <f t="shared" si="26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5"/>
        <v>1479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690.5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5"/>
        <v>981.995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5"/>
        <v>248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435.5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5"/>
        <v>1229.5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5"/>
        <v>1965.5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1366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</v>
      </c>
      <c r="P2843">
        <f t="shared" si="265"/>
        <v>5.5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0</v>
      </c>
      <c r="P2846">
        <f t="shared" si="265"/>
        <v>15.5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</v>
      </c>
      <c r="P2847">
        <f t="shared" si="265"/>
        <v>1202.5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>
        <f t="shared" si="265"/>
        <v>36.5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</v>
      </c>
      <c r="P2851">
        <f t="shared" si="265"/>
        <v>3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0</v>
      </c>
      <c r="P2852">
        <f t="shared" si="265"/>
        <v>162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0</v>
      </c>
      <c r="P2854">
        <f t="shared" si="265"/>
        <v>50.5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</v>
      </c>
      <c r="P2856">
        <f t="shared" si="265"/>
        <v>215.5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</v>
      </c>
      <c r="P2857">
        <f t="shared" si="265"/>
        <v>152.5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0</v>
      </c>
      <c r="P2858">
        <f t="shared" si="265"/>
        <v>76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</v>
      </c>
      <c r="P2859">
        <f t="shared" si="265"/>
        <v>3757.5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0</v>
      </c>
      <c r="P2861">
        <f t="shared" si="265"/>
        <v>18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0</v>
      </c>
      <c r="P2862">
        <f t="shared" si="265"/>
        <v>137.5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</v>
      </c>
      <c r="P2863">
        <f t="shared" si="265"/>
        <v>41.5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>
        <f t="shared" si="265"/>
        <v>29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>
        <f t="shared" si="265"/>
        <v>10.5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0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0</v>
      </c>
      <c r="P2866">
        <f t="shared" si="265"/>
        <v>21.5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</v>
      </c>
      <c r="P2868">
        <f t="shared" si="265"/>
        <v>23.5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</v>
      </c>
      <c r="P2869">
        <f t="shared" si="265"/>
        <v>257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</v>
      </c>
      <c r="P2870">
        <f t="shared" si="265"/>
        <v>3180.88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</v>
      </c>
      <c r="P2871">
        <f t="shared" si="265"/>
        <v>91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</v>
      </c>
      <c r="P2872">
        <f t="shared" si="265"/>
        <v>379.5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0</v>
      </c>
      <c r="P2873">
        <f t="shared" si="265"/>
        <v>240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</v>
      </c>
      <c r="P2875">
        <f t="shared" si="265"/>
        <v>480.5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0</v>
      </c>
      <c r="P2876">
        <f t="shared" si="265"/>
        <v>137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>
        <f t="shared" si="265"/>
        <v>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</v>
      </c>
      <c r="P2879">
        <f t="shared" si="265"/>
        <v>328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0</v>
      </c>
      <c r="P2880">
        <f t="shared" si="265"/>
        <v>33.5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>
        <f t="shared" si="265"/>
        <v>15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</v>
      </c>
      <c r="P2882">
        <f t="shared" si="265"/>
        <v>1414.5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IF(E2883&gt;=D2883,(E2883/D2883)*100,0)</f>
        <v>0</v>
      </c>
      <c r="P2883">
        <f t="shared" ref="P2883:P2946" si="271">AVERAGE(E2883,L2883)</f>
        <v>0</v>
      </c>
      <c r="Q2883" t="str">
        <f t="shared" ref="Q2883:Q2946" si="272">LEFT(N:N,FIND("/",N2883)-1)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</v>
      </c>
      <c r="P2884">
        <f t="shared" si="271"/>
        <v>128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</v>
      </c>
      <c r="P2885">
        <f t="shared" si="271"/>
        <v>956.5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>
        <f t="shared" si="271"/>
        <v>94.5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</v>
      </c>
      <c r="P2887">
        <f t="shared" si="271"/>
        <v>67.5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</v>
      </c>
      <c r="P2888">
        <f t="shared" si="271"/>
        <v>5.5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>
        <f t="shared" si="271"/>
        <v>3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</v>
      </c>
      <c r="P2891">
        <f t="shared" si="271"/>
        <v>578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0</v>
      </c>
      <c r="P2892">
        <f t="shared" si="271"/>
        <v>12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0</v>
      </c>
      <c r="P2893">
        <f t="shared" si="271"/>
        <v>141.5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0</v>
      </c>
      <c r="P2894">
        <f t="shared" si="271"/>
        <v>258.5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0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</v>
      </c>
      <c r="P2895">
        <f t="shared" si="271"/>
        <v>13.5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0</v>
      </c>
      <c r="P2897">
        <f t="shared" si="271"/>
        <v>13.5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</v>
      </c>
      <c r="P2898">
        <f t="shared" si="271"/>
        <v>318.5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0</v>
      </c>
      <c r="P2899">
        <f t="shared" si="271"/>
        <v>276.5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0</v>
      </c>
      <c r="P2900">
        <f t="shared" si="271"/>
        <v>164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</v>
      </c>
      <c r="P2902">
        <f t="shared" si="271"/>
        <v>1706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</v>
      </c>
      <c r="P2903">
        <f t="shared" si="271"/>
        <v>4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>
        <f t="shared" si="271"/>
        <v>13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</v>
      </c>
      <c r="P2905">
        <f t="shared" si="271"/>
        <v>21.5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</v>
      </c>
      <c r="P2906">
        <f t="shared" si="271"/>
        <v>39.5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</v>
      </c>
      <c r="P2907">
        <f t="shared" si="271"/>
        <v>319.5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0</v>
      </c>
      <c r="P2908">
        <f t="shared" si="271"/>
        <v>286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>
        <f t="shared" si="271"/>
        <v>2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0</v>
      </c>
      <c r="P2910">
        <f t="shared" si="271"/>
        <v>134.5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>
        <f t="shared" si="271"/>
        <v>10.5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</v>
      </c>
      <c r="P2913">
        <f t="shared" si="271"/>
        <v>335.5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</v>
      </c>
      <c r="P2914">
        <f t="shared" si="271"/>
        <v>1028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>
        <f t="shared" si="271"/>
        <v>2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</v>
      </c>
      <c r="P2917">
        <f t="shared" si="271"/>
        <v>307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0</v>
      </c>
      <c r="P2918">
        <f t="shared" si="271"/>
        <v>76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</v>
      </c>
      <c r="P2919">
        <f t="shared" si="271"/>
        <v>223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</v>
      </c>
      <c r="P2920">
        <f t="shared" si="271"/>
        <v>691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0</v>
      </c>
      <c r="P2921">
        <f t="shared" si="271"/>
        <v>28.5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</v>
      </c>
      <c r="P2922">
        <f t="shared" si="271"/>
        <v>342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66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253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155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1"/>
        <v>12973.5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1"/>
        <v>23149.845000000001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1900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1"/>
        <v>1188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512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1"/>
        <v>4098.7749999999996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1"/>
        <v>5077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402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1"/>
        <v>1648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1"/>
        <v>1311.5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1368.5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1"/>
        <v>1785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657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1"/>
        <v>1027.5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1"/>
        <v>2043.5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1"/>
        <v>4127.5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1"/>
        <v>1357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</v>
      </c>
      <c r="P2944">
        <f t="shared" si="271"/>
        <v>20526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</v>
      </c>
      <c r="P2946">
        <f t="shared" si="271"/>
        <v>50.5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IF(E2947&gt;=D2947,(E2947/D2947)*100,0)</f>
        <v>0</v>
      </c>
      <c r="P2947">
        <f t="shared" ref="P2947:P3010" si="277">AVERAGE(E2947,L2947)</f>
        <v>0</v>
      </c>
      <c r="Q2947" t="str">
        <f t="shared" ref="Q2947:Q3010" si="278">LEFT(N:N,FIND("/",N2947)-1)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>
        <f t="shared" si="277"/>
        <v>2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0</v>
      </c>
      <c r="P2949">
        <f t="shared" si="277"/>
        <v>542.5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>
        <f t="shared" si="277"/>
        <v>16.5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0</v>
      </c>
      <c r="P2951">
        <f t="shared" si="277"/>
        <v>13.5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0</v>
      </c>
      <c r="P2953">
        <f t="shared" si="277"/>
        <v>577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0</v>
      </c>
      <c r="P2954">
        <f t="shared" si="277"/>
        <v>806.5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>
        <f t="shared" si="277"/>
        <v>304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</v>
      </c>
      <c r="P2957">
        <f t="shared" si="277"/>
        <v>363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</v>
      </c>
      <c r="P2958">
        <f t="shared" si="277"/>
        <v>671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0</v>
      </c>
      <c r="P2959">
        <f t="shared" si="277"/>
        <v>141.5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77"/>
        <v>2794.5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77"/>
        <v>619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77"/>
        <v>5391.5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77"/>
        <v>2615.8449999999998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77"/>
        <v>837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77"/>
        <v>5745.5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77"/>
        <v>2883.5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1878.5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77"/>
        <v>821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3225.5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77"/>
        <v>1624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77"/>
        <v>1062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77"/>
        <v>4386.5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2593.5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77"/>
        <v>4061.5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77"/>
        <v>67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77"/>
        <v>1718.5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77"/>
        <v>493.5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77"/>
        <v>2558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77"/>
        <v>1649.5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77"/>
        <v>2627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77"/>
        <v>2581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77"/>
        <v>85540.455000000002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77"/>
        <v>12653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77"/>
        <v>6138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77"/>
        <v>1294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77"/>
        <v>13932.6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514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0">
        <f t="shared" si="281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77"/>
        <v>17835.5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5013.5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77"/>
        <v>4436.5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77"/>
        <v>1599.5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0">
        <f t="shared" si="281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77"/>
        <v>512.5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77"/>
        <v>716.12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77"/>
        <v>7996.5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77"/>
        <v>30286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77"/>
        <v>5244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77"/>
        <v>25973.75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77"/>
        <v>812.5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254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77"/>
        <v>11583.004999999999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77"/>
        <v>3849.7150000000001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77"/>
        <v>1526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77"/>
        <v>22701.5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77"/>
        <v>6445.3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77"/>
        <v>4358.5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550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>
        <f t="shared" si="277"/>
        <v>1530.5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IF(E3011&gt;=D3011,(E3011/D3011)*100,0)</f>
        <v>119.756</v>
      </c>
      <c r="P3011">
        <f t="shared" ref="P3011:P3074" si="283">AVERAGE(E3011,L3011)</f>
        <v>15033.5</v>
      </c>
      <c r="Q3011" t="str">
        <f t="shared" ref="Q3011:Q3074" si="284">LEFT(N:N,FIND("/",N3011)-1)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1192.5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3"/>
        <v>198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3"/>
        <v>2370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3"/>
        <v>7901.5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3"/>
        <v>14416.5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3"/>
        <v>1774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3"/>
        <v>4379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3"/>
        <v>11722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3"/>
        <v>2135.5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3"/>
        <v>9205.5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3"/>
        <v>3535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3"/>
        <v>2662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3"/>
        <v>5075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363.5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3"/>
        <v>6251.5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3"/>
        <v>3850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3"/>
        <v>657.5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3"/>
        <v>26448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3"/>
        <v>4250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3"/>
        <v>16625.5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3"/>
        <v>954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764.5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3"/>
        <v>648.5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3"/>
        <v>2209.5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3"/>
        <v>56898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3"/>
        <v>13751.855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3"/>
        <v>16006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3"/>
        <v>549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3"/>
        <v>516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3"/>
        <v>10989.39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3"/>
        <v>1633.5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3"/>
        <v>4632.5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978.5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3"/>
        <v>8314.5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3"/>
        <v>6638.5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3"/>
        <v>2686.13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3"/>
        <v>7567.5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382.5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3"/>
        <v>4183.5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3"/>
        <v>2027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322.5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</v>
      </c>
      <c r="P3053">
        <f t="shared" si="283"/>
        <v>431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>
        <f t="shared" si="283"/>
        <v>38.5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>
        <f t="shared" si="283"/>
        <v>21.5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>
        <f t="shared" si="283"/>
        <v>3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0</v>
      </c>
      <c r="P3061">
        <f t="shared" si="283"/>
        <v>231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>
        <f t="shared" si="283"/>
        <v>170.5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0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</v>
      </c>
      <c r="P3064">
        <f t="shared" si="283"/>
        <v>3375.5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</v>
      </c>
      <c r="P3065">
        <f t="shared" si="283"/>
        <v>305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</v>
      </c>
      <c r="P3066">
        <f t="shared" si="283"/>
        <v>4271.5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>
        <f t="shared" si="283"/>
        <v>6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</v>
      </c>
      <c r="P3068">
        <f t="shared" si="283"/>
        <v>20982.5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0</v>
      </c>
      <c r="P3069">
        <f t="shared" si="283"/>
        <v>100.5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>
        <f t="shared" si="283"/>
        <v>88.5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</v>
      </c>
      <c r="P3071">
        <f t="shared" si="283"/>
        <v>74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0</v>
      </c>
      <c r="P3072">
        <f t="shared" si="283"/>
        <v>175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</v>
      </c>
      <c r="P3073">
        <f t="shared" si="283"/>
        <v>3645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>
        <f t="shared" si="283"/>
        <v>2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IF(E3075&gt;=D3075,(E3075/D3075)*100,0)</f>
        <v>0</v>
      </c>
      <c r="P3075">
        <f t="shared" ref="P3075:P3138" si="289">AVERAGE(E3075,L3075)</f>
        <v>326</v>
      </c>
      <c r="Q3075" t="str">
        <f t="shared" ref="Q3075:Q3138" si="290">LEFT(N:N,FIND("/",N3075)-1)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>
        <f t="shared" si="289"/>
        <v>12.5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0</v>
      </c>
      <c r="P3077">
        <f t="shared" si="289"/>
        <v>658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</v>
      </c>
      <c r="P3078">
        <f t="shared" si="289"/>
        <v>778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>
        <f t="shared" si="289"/>
        <v>53.5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>
        <f t="shared" si="289"/>
        <v>37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</v>
      </c>
      <c r="P3081">
        <f t="shared" si="289"/>
        <v>5626.5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>
        <f t="shared" si="289"/>
        <v>191.5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>
        <f t="shared" si="289"/>
        <v>1054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>
        <f t="shared" si="289"/>
        <v>29.5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</v>
      </c>
      <c r="P3086">
        <f t="shared" si="289"/>
        <v>238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0</v>
      </c>
      <c r="P3087">
        <f t="shared" si="289"/>
        <v>309.5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>
        <f t="shared" si="289"/>
        <v>26.5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</v>
      </c>
      <c r="P3089">
        <f t="shared" si="289"/>
        <v>63.5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>
        <f t="shared" si="289"/>
        <v>64.5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</v>
      </c>
      <c r="P3091">
        <f t="shared" si="289"/>
        <v>2949.5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0</v>
      </c>
      <c r="P3092">
        <f t="shared" si="289"/>
        <v>5720.5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</v>
      </c>
      <c r="P3093">
        <f t="shared" si="289"/>
        <v>402.5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0</v>
      </c>
      <c r="P3094">
        <f t="shared" si="289"/>
        <v>602.09500000000003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</v>
      </c>
      <c r="P3095">
        <f t="shared" si="289"/>
        <v>463.5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>
        <f t="shared" si="289"/>
        <v>13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>
        <f t="shared" si="289"/>
        <v>25.5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0</v>
      </c>
      <c r="P3098">
        <f t="shared" si="289"/>
        <v>404.5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</v>
      </c>
      <c r="P3099">
        <f t="shared" si="289"/>
        <v>878.5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0</v>
      </c>
      <c r="P3100">
        <f t="shared" si="289"/>
        <v>892.5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</v>
      </c>
      <c r="P3101">
        <f t="shared" si="289"/>
        <v>141.5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</v>
      </c>
      <c r="P3102">
        <f t="shared" si="289"/>
        <v>920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</v>
      </c>
      <c r="P3103">
        <f t="shared" si="289"/>
        <v>156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</v>
      </c>
      <c r="P3104">
        <f t="shared" si="289"/>
        <v>3174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>
        <f t="shared" si="289"/>
        <v>6.5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</v>
      </c>
      <c r="P3106">
        <f t="shared" si="289"/>
        <v>595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</v>
      </c>
      <c r="P3107">
        <f t="shared" si="289"/>
        <v>1253.5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0</v>
      </c>
      <c r="P3108">
        <f t="shared" si="289"/>
        <v>22.5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</v>
      </c>
      <c r="P3109">
        <f t="shared" si="289"/>
        <v>3967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0">
        <f t="shared" si="293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>
        <f t="shared" si="289"/>
        <v>14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</v>
      </c>
      <c r="P3111">
        <f t="shared" si="289"/>
        <v>3373.5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>
        <f t="shared" si="289"/>
        <v>5.5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</v>
      </c>
      <c r="P3113">
        <f t="shared" si="289"/>
        <v>2702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0</v>
      </c>
      <c r="P3114">
        <f t="shared" si="289"/>
        <v>265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0</v>
      </c>
      <c r="P3115">
        <f t="shared" si="289"/>
        <v>2336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</v>
      </c>
      <c r="P3117">
        <f t="shared" si="289"/>
        <v>150.5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</v>
      </c>
      <c r="P3118">
        <f t="shared" si="289"/>
        <v>220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>
        <f t="shared" si="289"/>
        <v>776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>
        <f t="shared" si="289"/>
        <v>3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>
        <f t="shared" si="289"/>
        <v>69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</v>
      </c>
      <c r="P3123">
        <f t="shared" si="289"/>
        <v>5.5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0">
        <f t="shared" si="2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</v>
      </c>
      <c r="P3124">
        <f t="shared" si="289"/>
        <v>59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</v>
      </c>
      <c r="P3125">
        <f t="shared" si="289"/>
        <v>42770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>
        <f t="shared" si="289"/>
        <v>15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0">
        <f t="shared" si="2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0</v>
      </c>
      <c r="P3128">
        <f t="shared" si="289"/>
        <v>528.5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89"/>
        <v>8204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</v>
      </c>
      <c r="P3131">
        <f t="shared" si="289"/>
        <v>5.5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0</v>
      </c>
      <c r="P3132">
        <f t="shared" si="289"/>
        <v>189.5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</v>
      </c>
      <c r="P3133">
        <f t="shared" si="289"/>
        <v>328.5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>
        <f t="shared" si="289"/>
        <v>5.5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278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</v>
      </c>
      <c r="P3136">
        <f t="shared" si="289"/>
        <v>118.5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</v>
      </c>
      <c r="P3137">
        <f t="shared" si="289"/>
        <v>84.5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>
        <f t="shared" si="289"/>
        <v>330.5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IF(E3139&gt;=D3139,(E3139/D3139)*100,0)</f>
        <v>0</v>
      </c>
      <c r="P3139">
        <f t="shared" ref="P3139:P3202" si="295">AVERAGE(E3139,L3139)</f>
        <v>25.5</v>
      </c>
      <c r="Q3139" t="str">
        <f t="shared" ref="Q3139:Q3202" si="296">LEFT(N:N,FIND("/",N3139)-1)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0</v>
      </c>
      <c r="P3141">
        <f t="shared" si="295"/>
        <v>1353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</v>
      </c>
      <c r="P3142">
        <f t="shared" si="295"/>
        <v>50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</v>
      </c>
      <c r="P3143">
        <f t="shared" si="295"/>
        <v>133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0</v>
      </c>
      <c r="P3144">
        <f t="shared" si="295"/>
        <v>24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</v>
      </c>
      <c r="P3146">
        <f t="shared" si="295"/>
        <v>3785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</v>
      </c>
      <c r="P3148">
        <f t="shared" si="295"/>
        <v>2631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5"/>
        <v>11859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5"/>
        <v>1209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662.5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1819.5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5"/>
        <v>1774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5"/>
        <v>1199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5"/>
        <v>5154.25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5"/>
        <v>4014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5"/>
        <v>4863.6149999999998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5"/>
        <v>2844.5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2040.5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5"/>
        <v>2884.5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5"/>
        <v>1027.1100000000001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5"/>
        <v>2313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5"/>
        <v>1088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5"/>
        <v>2574.5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5"/>
        <v>7261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5"/>
        <v>1370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5"/>
        <v>620.5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5"/>
        <v>28504.915000000001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5"/>
        <v>1770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5"/>
        <v>1583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5"/>
        <v>4161.5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5"/>
        <v>1158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5"/>
        <v>3867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5"/>
        <v>1164.5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5187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5"/>
        <v>1528.5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5"/>
        <v>2769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5"/>
        <v>1118.5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5"/>
        <v>1493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5"/>
        <v>1327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5"/>
        <v>2428.41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5"/>
        <v>741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5"/>
        <v>280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5"/>
        <v>3606.5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5"/>
        <v>1396.5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5"/>
        <v>2328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512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5"/>
        <v>1670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5"/>
        <v>8844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</v>
      </c>
      <c r="P3190">
        <f t="shared" si="295"/>
        <v>69.5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</v>
      </c>
      <c r="P3191">
        <f t="shared" si="295"/>
        <v>3399.5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0</v>
      </c>
      <c r="P3193">
        <f t="shared" si="295"/>
        <v>77.5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0</v>
      </c>
      <c r="P3194">
        <f t="shared" si="295"/>
        <v>55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</v>
      </c>
      <c r="P3195">
        <f t="shared" si="295"/>
        <v>305.5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</v>
      </c>
      <c r="P3197">
        <f t="shared" si="295"/>
        <v>1054.5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>
        <f t="shared" si="295"/>
        <v>903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</v>
      </c>
      <c r="P3199">
        <f t="shared" si="295"/>
        <v>574.5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>
        <f t="shared" si="295"/>
        <v>56.5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</v>
      </c>
      <c r="P3201">
        <f t="shared" si="295"/>
        <v>1330.5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IF(E3203&gt;=D3203,(E3203/D3203)*100,0)</f>
        <v>0</v>
      </c>
      <c r="P3203">
        <f t="shared" ref="P3203:P3266" si="301">AVERAGE(E3203,L3203)</f>
        <v>13.5</v>
      </c>
      <c r="Q3203" t="str">
        <f t="shared" ref="Q3203:Q3266" si="302">LEFT(N:N,FIND("/",N3203)-1)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</v>
      </c>
      <c r="P3204">
        <f t="shared" si="301"/>
        <v>1375.5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</v>
      </c>
      <c r="P3205">
        <f t="shared" si="301"/>
        <v>128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0</v>
      </c>
      <c r="P3207">
        <f t="shared" si="301"/>
        <v>142.5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</v>
      </c>
      <c r="P3209">
        <f t="shared" si="301"/>
        <v>1293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1"/>
        <v>2628.5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1"/>
        <v>5780.85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1"/>
        <v>1916.5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1"/>
        <v>13931.5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1"/>
        <v>2572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1"/>
        <v>3027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1"/>
        <v>6185.5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1"/>
        <v>17628.5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1"/>
        <v>1018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1"/>
        <v>2662.5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1"/>
        <v>6218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1"/>
        <v>10070.5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1"/>
        <v>7592.5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1"/>
        <v>2125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1"/>
        <v>1602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1"/>
        <v>1734.5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1"/>
        <v>15413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1"/>
        <v>1043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1"/>
        <v>635.5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765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0">
        <f t="shared" si="305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1"/>
        <v>3600.5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1"/>
        <v>10887.5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1"/>
        <v>1447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819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1"/>
        <v>669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1"/>
        <v>3000.5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1"/>
        <v>2065.355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1"/>
        <v>7831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1"/>
        <v>10115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1"/>
        <v>17772.32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1"/>
        <v>1612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1"/>
        <v>3156.49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1"/>
        <v>1525.5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1"/>
        <v>4984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1"/>
        <v>6456.71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1"/>
        <v>4149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1"/>
        <v>858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1"/>
        <v>11087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1"/>
        <v>5657.5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1"/>
        <v>1351.75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1"/>
        <v>6147.5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1"/>
        <v>2929.5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1"/>
        <v>12800.5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1"/>
        <v>840.5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1"/>
        <v>1463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1"/>
        <v>10240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1"/>
        <v>6674.75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271.5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1"/>
        <v>6491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1"/>
        <v>1083.4949999999999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1"/>
        <v>3720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1"/>
        <v>12257.8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1"/>
        <v>2767.5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1"/>
        <v>1682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1"/>
        <v>6352.5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1"/>
        <v>1436.08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1312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IF(E3267&gt;=D3267,(E3267/D3267)*100,0)</f>
        <v>164</v>
      </c>
      <c r="P3267">
        <f t="shared" ref="P3267:P3330" si="307">AVERAGE(E3267,L3267)</f>
        <v>2245.5</v>
      </c>
      <c r="Q3267" t="str">
        <f t="shared" ref="Q3267:Q3330" si="308">LEFT(N:N,FIND("/",N3267)-1)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si="307"/>
        <v>4020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07"/>
        <v>7801.5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1301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07"/>
        <v>4095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07"/>
        <v>930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0">
        <f t="shared" si="311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1000.5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07"/>
        <v>7794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07"/>
        <v>2158.5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07"/>
        <v>7995.5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07"/>
        <v>908.5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07"/>
        <v>2679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07"/>
        <v>2765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07"/>
        <v>1309.5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07"/>
        <v>3345.5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1045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07"/>
        <v>3063.5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07"/>
        <v>16028.75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07"/>
        <v>442.5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07"/>
        <v>1531.5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0">
        <f t="shared" si="311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07"/>
        <v>2842.5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07"/>
        <v>7693.5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1267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07"/>
        <v>5116.7449999999999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07"/>
        <v>345.10500000000002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07"/>
        <v>1248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07"/>
        <v>292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07"/>
        <v>152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07"/>
        <v>3880.5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07"/>
        <v>367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07"/>
        <v>373.505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07"/>
        <v>1104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07"/>
        <v>2774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07"/>
        <v>5122.5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07"/>
        <v>1774.5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07"/>
        <v>2086.5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07"/>
        <v>2037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0">
        <f t="shared" si="311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07"/>
        <v>4367.5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07"/>
        <v>1060.5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07"/>
        <v>7926.25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07"/>
        <v>2050.5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07"/>
        <v>1342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07"/>
        <v>543.4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07"/>
        <v>2168.5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07"/>
        <v>294.5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07"/>
        <v>3268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07"/>
        <v>1395.5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07"/>
        <v>1271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07"/>
        <v>1175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07"/>
        <v>872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07"/>
        <v>2244.5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07"/>
        <v>5936.09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07"/>
        <v>566.5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07"/>
        <v>1272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278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1281.5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07"/>
        <v>276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07"/>
        <v>1686.5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07"/>
        <v>654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07"/>
        <v>767.5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07"/>
        <v>232.5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07"/>
        <v>4083.5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07"/>
        <v>421.5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>
        <f t="shared" si="307"/>
        <v>1322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IF(E3331&gt;=D3331,(E3331/D3331)*100,0)</f>
        <v>116.8</v>
      </c>
      <c r="P3331">
        <f t="shared" ref="P3331:P3394" si="313">AVERAGE(E3331,L3331)</f>
        <v>597</v>
      </c>
      <c r="Q3331" t="str">
        <f t="shared" ref="Q3331:Q3394" si="314">LEFT(N:N,FIND("/",N3331)-1)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si="313"/>
        <v>831.5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3"/>
        <v>2645.5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3041.5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3"/>
        <v>1885.5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3"/>
        <v>2706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3"/>
        <v>2539.5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129.5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3"/>
        <v>1394.5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3"/>
        <v>7719.5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3"/>
        <v>4197.5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3"/>
        <v>2091.5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1689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3"/>
        <v>3089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3"/>
        <v>611.5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3"/>
        <v>2302.5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331.5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3"/>
        <v>834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3"/>
        <v>1205.5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3"/>
        <v>2797.5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3"/>
        <v>774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3"/>
        <v>1853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3"/>
        <v>2554.5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3"/>
        <v>2723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809.5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3"/>
        <v>1556.5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3"/>
        <v>1112.5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3"/>
        <v>774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1020.5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3"/>
        <v>5230.5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3"/>
        <v>2136.5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3"/>
        <v>4598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3"/>
        <v>2870.5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3"/>
        <v>555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3"/>
        <v>3943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3"/>
        <v>1625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1301.5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561.5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3"/>
        <v>460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3"/>
        <v>534.5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3"/>
        <v>2624.5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3"/>
        <v>896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3"/>
        <v>143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3"/>
        <v>531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3"/>
        <v>1017.5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3"/>
        <v>1891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1508.5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3"/>
        <v>4010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3"/>
        <v>4080.5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3"/>
        <v>306.5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3"/>
        <v>1055.5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3"/>
        <v>1580.5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3"/>
        <v>2069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3"/>
        <v>1786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3"/>
        <v>992.5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3"/>
        <v>3032.33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1007.5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1070.5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3"/>
        <v>1770.5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3"/>
        <v>801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3"/>
        <v>5756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3"/>
        <v>779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566.5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256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IF(E3395&gt;=D3395,(E3395/D3395)*100,0)</f>
        <v>105.80000000000001</v>
      </c>
      <c r="P3395">
        <f t="shared" ref="P3395:P3458" si="319">AVERAGE(E3395,L3395)</f>
        <v>815.5</v>
      </c>
      <c r="Q3395" t="str">
        <f t="shared" ref="Q3395:Q3458" si="320">LEFT(N:N,FIND("/",N3395)-1)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si="319"/>
        <v>405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479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19"/>
        <v>796.5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19"/>
        <v>152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19"/>
        <v>2254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19"/>
        <v>645.5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19"/>
        <v>5063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19"/>
        <v>1510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19"/>
        <v>8315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1008.5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306.5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19"/>
        <v>249.25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19"/>
        <v>5061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19"/>
        <v>1104.5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536.5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19"/>
        <v>319.5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19"/>
        <v>1647.5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19"/>
        <v>7806.5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1513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332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19"/>
        <v>1574.5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104.5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19"/>
        <v>2407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19"/>
        <v>872.505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19"/>
        <v>2045.5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19"/>
        <v>1488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500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19"/>
        <v>5106.5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19"/>
        <v>1659.5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180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19"/>
        <v>3145.5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19"/>
        <v>15497.55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19"/>
        <v>2071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764.5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19"/>
        <v>1053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103.5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19"/>
        <v>1121.4949999999999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1010.5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19"/>
        <v>1117.5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19"/>
        <v>4798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19"/>
        <v>5361.5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19"/>
        <v>569.5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19"/>
        <v>2666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1533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19"/>
        <v>1309.5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19"/>
        <v>817.07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19"/>
        <v>2671.46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19"/>
        <v>1304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129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19"/>
        <v>950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443.5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1015.5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19"/>
        <v>553.5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19"/>
        <v>546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19"/>
        <v>1175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19"/>
        <v>692.5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399.5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19"/>
        <v>337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19"/>
        <v>784.5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19"/>
        <v>199.5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19"/>
        <v>363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19"/>
        <v>5067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>
        <f t="shared" si="319"/>
        <v>2877.5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IF(E3459&gt;=D3459,(E3459/D3459)*100,0)</f>
        <v>140.19999999999999</v>
      </c>
      <c r="P3459">
        <f t="shared" ref="P3459:P3522" si="325">AVERAGE(E3459,L3459)</f>
        <v>1429.5</v>
      </c>
      <c r="Q3459" t="str">
        <f t="shared" ref="Q3459:Q3522" si="326">LEFT(N:N,FIND("/",N3459)-1)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si="325"/>
        <v>621.5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5"/>
        <v>333.5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484.5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353.5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261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5"/>
        <v>5226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5"/>
        <v>2604.59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1048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5"/>
        <v>2255.5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0">
        <f t="shared" si="32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1538.5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5"/>
        <v>6097.5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5"/>
        <v>1619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192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5"/>
        <v>551.5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5"/>
        <v>1032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2466.5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1029.5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5"/>
        <v>178.5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159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5"/>
        <v>1057.5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5"/>
        <v>1157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5"/>
        <v>987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5"/>
        <v>1076.5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5"/>
        <v>5987.5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5"/>
        <v>2115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5"/>
        <v>2745.5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5"/>
        <v>1450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5"/>
        <v>845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5"/>
        <v>2356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5"/>
        <v>1310.5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5"/>
        <v>1832.5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5"/>
        <v>2853.5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5"/>
        <v>651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5"/>
        <v>400.5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5"/>
        <v>2017.61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764.5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206.5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5"/>
        <v>2707.5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5"/>
        <v>1905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5"/>
        <v>867.5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5"/>
        <v>866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5"/>
        <v>1072.5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5"/>
        <v>552.5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5"/>
        <v>776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5"/>
        <v>2123.5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5"/>
        <v>1363.5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504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5"/>
        <v>1316.5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5"/>
        <v>1537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5"/>
        <v>5256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97.5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5"/>
        <v>1611.5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5"/>
        <v>460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5"/>
        <v>768.5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508.5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5"/>
        <v>1679.5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5"/>
        <v>280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5"/>
        <v>1563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1255.5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2006.5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5"/>
        <v>841.84500000000003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5"/>
        <v>1027.5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>
        <f t="shared" si="325"/>
        <v>1018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IF(E3523&gt;=D3523,(E3523/D3523)*100,0)</f>
        <v>169.42857142857144</v>
      </c>
      <c r="P3523">
        <f t="shared" ref="P3523:P3586" si="331">AVERAGE(E3523,L3523)</f>
        <v>303</v>
      </c>
      <c r="Q3523" t="str">
        <f t="shared" ref="Q3523:Q3586" si="332">LEFT(N:N,FIND("/",N3523)-1)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714.5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1"/>
        <v>2313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1"/>
        <v>5115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268.5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1700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1"/>
        <v>3550.5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1"/>
        <v>853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339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1386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0">
        <f t="shared" si="335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653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1"/>
        <v>584.5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1"/>
        <v>319.5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1"/>
        <v>4007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1"/>
        <v>1054.5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1"/>
        <v>123.5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1"/>
        <v>623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1"/>
        <v>1326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1"/>
        <v>365.5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188.5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646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1"/>
        <v>2854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1"/>
        <v>799.5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1262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1"/>
        <v>129.5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1"/>
        <v>572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1"/>
        <v>20189.625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1"/>
        <v>1076.5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531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1"/>
        <v>1342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1"/>
        <v>776.25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396.5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1"/>
        <v>2974.5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1"/>
        <v>2862.0549999999998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1207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1"/>
        <v>1115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1"/>
        <v>50297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263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1"/>
        <v>529.5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1"/>
        <v>1772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1"/>
        <v>1307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1"/>
        <v>250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1"/>
        <v>276.22500000000002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1"/>
        <v>511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1"/>
        <v>593.5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1"/>
        <v>1066.5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1"/>
        <v>564.5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1"/>
        <v>564.5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1"/>
        <v>2532.5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1"/>
        <v>1156.5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1"/>
        <v>928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254.5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1"/>
        <v>1581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1"/>
        <v>3100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1"/>
        <v>5117.5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52.5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403.5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1"/>
        <v>768.6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257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1"/>
        <v>526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772.5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1459.5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1"/>
        <v>1639.5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>
        <f t="shared" si="331"/>
        <v>1788.5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IF(E3587&gt;=D3587,(E3587/D3587)*100,0)</f>
        <v>119.11764705882352</v>
      </c>
      <c r="P3587">
        <f t="shared" ref="P3587:P3650" si="337">AVERAGE(E3587,L3587)</f>
        <v>2036.5</v>
      </c>
      <c r="Q3587" t="str">
        <f t="shared" ref="Q3587:Q3650" si="338">LEFT(N:N,FIND("/",N3587)-1)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si="337"/>
        <v>4130.5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37"/>
        <v>330.5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37"/>
        <v>106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37"/>
        <v>2581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37"/>
        <v>2538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621.5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37"/>
        <v>1290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37"/>
        <v>1681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37"/>
        <v>1025.5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37"/>
        <v>1571.5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37"/>
        <v>600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37"/>
        <v>1299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37"/>
        <v>564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513.5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8.5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37"/>
        <v>1070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37"/>
        <v>2025.5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37"/>
        <v>1308.5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37"/>
        <v>1727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237.5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37"/>
        <v>1986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37"/>
        <v>300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413.5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37"/>
        <v>1513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37"/>
        <v>827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1725.5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37"/>
        <v>3638.5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635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37"/>
        <v>1295.5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37"/>
        <v>1371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37"/>
        <v>1582.5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37"/>
        <v>465.5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1038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37"/>
        <v>573.5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37"/>
        <v>5621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37"/>
        <v>1681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37"/>
        <v>510.995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1517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37"/>
        <v>1593.5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37"/>
        <v>1579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37"/>
        <v>2060.5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1014.5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>
        <f t="shared" si="337"/>
        <v>2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</v>
      </c>
      <c r="P3633">
        <f t="shared" si="337"/>
        <v>4392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</v>
      </c>
      <c r="P3634">
        <f t="shared" si="337"/>
        <v>50.5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</v>
      </c>
      <c r="P3635">
        <f t="shared" si="337"/>
        <v>896.5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0</v>
      </c>
      <c r="P3636">
        <f t="shared" si="337"/>
        <v>1601.5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</v>
      </c>
      <c r="P3637">
        <f t="shared" si="337"/>
        <v>643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</v>
      </c>
      <c r="P3639">
        <f t="shared" si="337"/>
        <v>470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0</v>
      </c>
      <c r="P3640">
        <f t="shared" si="337"/>
        <v>109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0</v>
      </c>
      <c r="P3642">
        <f t="shared" si="337"/>
        <v>29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0</v>
      </c>
      <c r="P3644">
        <f t="shared" si="337"/>
        <v>8.5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</v>
      </c>
      <c r="P3646">
        <f t="shared" si="337"/>
        <v>416.5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0</v>
      </c>
      <c r="P3648">
        <f t="shared" si="337"/>
        <v>244.5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</v>
      </c>
      <c r="P3649">
        <f t="shared" si="337"/>
        <v>16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>
        <f t="shared" si="337"/>
        <v>20113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IF(E3651&gt;=D3651,(E3651/D3651)*100,0)</f>
        <v>104</v>
      </c>
      <c r="P3651">
        <f t="shared" ref="P3651:P3714" si="343">AVERAGE(E3651,L3651)</f>
        <v>394</v>
      </c>
      <c r="Q3651" t="str">
        <f t="shared" ref="Q3651:Q3714" si="344">LEFT(N:N,FIND("/",N3651)-1)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258.5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264.5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3"/>
        <v>384.5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3"/>
        <v>1021.5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3"/>
        <v>1327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3"/>
        <v>2946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3"/>
        <v>2668.5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3"/>
        <v>1117.5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3"/>
        <v>765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3"/>
        <v>1537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136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3"/>
        <v>1683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3"/>
        <v>4077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121.5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3"/>
        <v>447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3"/>
        <v>364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0">
        <f t="shared" si="347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619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3"/>
        <v>1576.5550000000001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3"/>
        <v>531.5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3"/>
        <v>699.5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3"/>
        <v>126.5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3"/>
        <v>1785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3"/>
        <v>1551.5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3"/>
        <v>2329.5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2265.5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36.5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3"/>
        <v>523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3"/>
        <v>6273.75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3"/>
        <v>1040.5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3"/>
        <v>1116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3"/>
        <v>1708.5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3"/>
        <v>568.5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3"/>
        <v>2121.5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3"/>
        <v>1973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3"/>
        <v>533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3"/>
        <v>2705.5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3"/>
        <v>180.5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3"/>
        <v>2518.625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3"/>
        <v>1657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3"/>
        <v>1806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915.5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3"/>
        <v>25729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638.5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3"/>
        <v>222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3"/>
        <v>1910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3"/>
        <v>2019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1589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1095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3"/>
        <v>2831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3"/>
        <v>1280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3"/>
        <v>312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3"/>
        <v>772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3"/>
        <v>1648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3"/>
        <v>663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3"/>
        <v>218.005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3"/>
        <v>1480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3"/>
        <v>916.5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941.5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1069.5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3"/>
        <v>558.75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3"/>
        <v>931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3"/>
        <v>295.5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>
        <f t="shared" si="343"/>
        <v>5817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IF(E3715&gt;=D3715,(E3715/D3715)*100,0)</f>
        <v>101.49999999999999</v>
      </c>
      <c r="P3715">
        <f t="shared" ref="P3715:P3778" si="349">AVERAGE(E3715,L3715)</f>
        <v>1024.5</v>
      </c>
      <c r="Q3715" t="str">
        <f t="shared" ref="Q3715:Q3778" si="350">LEFT(N:N,FIND("/",N3715)-1)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si="349"/>
        <v>5166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49"/>
        <v>1808.5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49"/>
        <v>635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49"/>
        <v>2021.5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49"/>
        <v>621.5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212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49"/>
        <v>1744.5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49"/>
        <v>2542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49"/>
        <v>851.5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49"/>
        <v>2327.5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49"/>
        <v>2249.2750000000001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198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49"/>
        <v>1462.5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49"/>
        <v>1024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0</v>
      </c>
      <c r="P3730">
        <f t="shared" si="349"/>
        <v>946.5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0</v>
      </c>
      <c r="P3731">
        <f t="shared" si="349"/>
        <v>183.5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</v>
      </c>
      <c r="P3732">
        <f t="shared" si="349"/>
        <v>50.5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</v>
      </c>
      <c r="P3733">
        <f t="shared" si="349"/>
        <v>316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</v>
      </c>
      <c r="P3734">
        <f t="shared" si="349"/>
        <v>67.5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</v>
      </c>
      <c r="P3736">
        <f t="shared" si="349"/>
        <v>217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</v>
      </c>
      <c r="P3737">
        <f t="shared" si="349"/>
        <v>11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</v>
      </c>
      <c r="P3738">
        <f t="shared" si="349"/>
        <v>5.5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</v>
      </c>
      <c r="P3739">
        <f t="shared" si="349"/>
        <v>77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</v>
      </c>
      <c r="P3740">
        <f t="shared" si="349"/>
        <v>138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</v>
      </c>
      <c r="P3741">
        <f t="shared" si="349"/>
        <v>406.5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</v>
      </c>
      <c r="P3742">
        <f t="shared" si="349"/>
        <v>186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</v>
      </c>
      <c r="P3744">
        <f t="shared" si="349"/>
        <v>52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</v>
      </c>
      <c r="P3747">
        <f t="shared" si="349"/>
        <v>5.5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0">
        <f t="shared" si="353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0</v>
      </c>
      <c r="P3748">
        <f t="shared" si="349"/>
        <v>101.5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</v>
      </c>
      <c r="P3749">
        <f t="shared" si="349"/>
        <v>13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49"/>
        <v>2614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266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49"/>
        <v>3027.5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49"/>
        <v>668.5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49"/>
        <v>290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49"/>
        <v>2598.5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1513.5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49"/>
        <v>370.5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49"/>
        <v>2283.5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49"/>
        <v>1924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49"/>
        <v>780.5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49"/>
        <v>2248.8850000000002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49"/>
        <v>2570.8850000000002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251.5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49"/>
        <v>678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2538.5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763.5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49"/>
        <v>4024.5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49"/>
        <v>5180.5050000000001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49"/>
        <v>1195.5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49"/>
        <v>2182.0549999999998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557.5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1010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749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49"/>
        <v>2771.5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49"/>
        <v>2733.5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1262.5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49"/>
        <v>1009.5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>
        <f t="shared" si="349"/>
        <v>4315.5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IF(E3779&gt;=D3779,(E3779/D3779)*100,0)</f>
        <v>143.19999999999999</v>
      </c>
      <c r="P3779">
        <f t="shared" ref="P3779:P3842" si="355">AVERAGE(E3779,L3779)</f>
        <v>1461.5</v>
      </c>
      <c r="Q3779" t="str">
        <f t="shared" ref="Q3779:Q3842" si="356">LEFT(N:N,FIND("/",N3779)-1)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si="355"/>
        <v>1278.5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5"/>
        <v>7856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1515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5"/>
        <v>2493.5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5"/>
        <v>1031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5"/>
        <v>785.5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5"/>
        <v>580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5"/>
        <v>1522.5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5"/>
        <v>3364.5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5"/>
        <v>180.5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</v>
      </c>
      <c r="P3790">
        <f t="shared" si="355"/>
        <v>250.5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0</v>
      </c>
      <c r="P3791">
        <f t="shared" si="355"/>
        <v>60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>
        <f t="shared" si="355"/>
        <v>18.5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</v>
      </c>
      <c r="P3795">
        <f t="shared" si="355"/>
        <v>2100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</v>
      </c>
      <c r="P3796">
        <f t="shared" si="355"/>
        <v>25.5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0</v>
      </c>
      <c r="P3797">
        <f t="shared" si="355"/>
        <v>6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</v>
      </c>
      <c r="P3799">
        <f t="shared" si="355"/>
        <v>2708.5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0</v>
      </c>
      <c r="P3800">
        <f t="shared" si="355"/>
        <v>515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0</v>
      </c>
      <c r="P3801">
        <f t="shared" si="355"/>
        <v>203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0</v>
      </c>
      <c r="P3802">
        <f t="shared" si="355"/>
        <v>448.5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0</v>
      </c>
      <c r="P3803">
        <f t="shared" si="355"/>
        <v>217.5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</v>
      </c>
      <c r="P3805">
        <f t="shared" si="355"/>
        <v>1199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>
        <f t="shared" si="355"/>
        <v>2.5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>
        <f t="shared" si="355"/>
        <v>3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</v>
      </c>
      <c r="P3809">
        <f t="shared" si="355"/>
        <v>232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512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5"/>
        <v>1031.5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5"/>
        <v>926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422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5"/>
        <v>1101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5"/>
        <v>1073.4949999999999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5"/>
        <v>1068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5"/>
        <v>510.005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5"/>
        <v>912.78499999999997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5"/>
        <v>1082.5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5"/>
        <v>290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5"/>
        <v>545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5"/>
        <v>225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5"/>
        <v>1852.5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5"/>
        <v>2788.5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1345.5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138.5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5"/>
        <v>2660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5"/>
        <v>370.5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5"/>
        <v>2322.5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2514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5"/>
        <v>254.5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114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5"/>
        <v>269.55500000000001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5"/>
        <v>632.5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5"/>
        <v>710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5"/>
        <v>1664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164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5"/>
        <v>457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5"/>
        <v>1029.5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5"/>
        <v>50462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5"/>
        <v>1028.5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34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IF(E3843&gt;=D3843,(E3843/D3843)*100,0)</f>
        <v>0</v>
      </c>
      <c r="P3843">
        <f t="shared" ref="P3843:P3906" si="361">AVERAGE(E3843,L3843)</f>
        <v>453</v>
      </c>
      <c r="Q3843" t="str">
        <f t="shared" ref="Q3843:Q3906" si="362">LEFT(N:N,FIND("/",N3843)-1)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</v>
      </c>
      <c r="P3844">
        <f t="shared" si="361"/>
        <v>560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</v>
      </c>
      <c r="P3845">
        <f t="shared" si="361"/>
        <v>542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</v>
      </c>
      <c r="P3846">
        <f t="shared" si="361"/>
        <v>2058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0</v>
      </c>
      <c r="P3847">
        <f t="shared" si="361"/>
        <v>427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0</v>
      </c>
      <c r="P3848">
        <f t="shared" si="361"/>
        <v>98.5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</v>
      </c>
      <c r="P3849">
        <f t="shared" si="361"/>
        <v>853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</v>
      </c>
      <c r="P3850">
        <f t="shared" si="361"/>
        <v>1086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0</v>
      </c>
      <c r="P3851">
        <f t="shared" si="361"/>
        <v>1070.5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0</v>
      </c>
      <c r="P3852">
        <f t="shared" si="361"/>
        <v>21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</v>
      </c>
      <c r="P3853">
        <f t="shared" si="361"/>
        <v>438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>
        <f t="shared" si="361"/>
        <v>11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>
        <f t="shared" si="361"/>
        <v>14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</v>
      </c>
      <c r="P3856">
        <f t="shared" si="361"/>
        <v>904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0</v>
      </c>
      <c r="P3857">
        <f t="shared" si="361"/>
        <v>13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0</v>
      </c>
      <c r="P3859">
        <f t="shared" si="361"/>
        <v>132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</v>
      </c>
      <c r="P3860">
        <f t="shared" si="361"/>
        <v>5.5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</v>
      </c>
      <c r="P3862">
        <f t="shared" si="361"/>
        <v>536.5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0">
        <f t="shared" si="365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</v>
      </c>
      <c r="P3863">
        <f t="shared" si="361"/>
        <v>50.5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0</v>
      </c>
      <c r="P3866">
        <f t="shared" si="361"/>
        <v>31.5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</v>
      </c>
      <c r="P3867">
        <f t="shared" si="361"/>
        <v>332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</v>
      </c>
      <c r="P3868">
        <f t="shared" si="361"/>
        <v>6.5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</v>
      </c>
      <c r="P3869">
        <f t="shared" si="361"/>
        <v>128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0">
        <f t="shared" si="365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>
        <f t="shared" si="361"/>
        <v>5.5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0</v>
      </c>
      <c r="P3871">
        <f t="shared" si="361"/>
        <v>233.5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</v>
      </c>
      <c r="P3872">
        <f t="shared" si="361"/>
        <v>755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0</v>
      </c>
      <c r="P3873">
        <f t="shared" si="361"/>
        <v>21.5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</v>
      </c>
      <c r="P3878">
        <f t="shared" si="361"/>
        <v>1052.5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0</v>
      </c>
      <c r="P3879">
        <f t="shared" si="361"/>
        <v>627.5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>
        <f t="shared" si="361"/>
        <v>5.5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</v>
      </c>
      <c r="P3882">
        <f t="shared" si="361"/>
        <v>498.5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</v>
      </c>
      <c r="P3883">
        <f t="shared" si="361"/>
        <v>13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0">
        <f t="shared" si="365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0</v>
      </c>
      <c r="P3889">
        <f t="shared" si="361"/>
        <v>18.5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</v>
      </c>
      <c r="P3890">
        <f t="shared" si="361"/>
        <v>278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0</v>
      </c>
      <c r="P3891">
        <f t="shared" si="361"/>
        <v>63.5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</v>
      </c>
      <c r="P3892">
        <f t="shared" si="361"/>
        <v>1266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</v>
      </c>
      <c r="P3893">
        <f t="shared" si="361"/>
        <v>133.5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</v>
      </c>
      <c r="P3895">
        <f t="shared" si="361"/>
        <v>5429.5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0</v>
      </c>
      <c r="P3896">
        <f t="shared" si="361"/>
        <v>265.5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</v>
      </c>
      <c r="P3897">
        <f t="shared" si="361"/>
        <v>25.5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</v>
      </c>
      <c r="P3898">
        <f t="shared" si="361"/>
        <v>87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</v>
      </c>
      <c r="P3899">
        <f t="shared" si="361"/>
        <v>225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</v>
      </c>
      <c r="P3900">
        <f t="shared" si="361"/>
        <v>415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0</v>
      </c>
      <c r="P3901">
        <f t="shared" si="361"/>
        <v>63.5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0</v>
      </c>
      <c r="P3902">
        <f t="shared" si="361"/>
        <v>70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</v>
      </c>
      <c r="P3903">
        <f t="shared" si="361"/>
        <v>13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</v>
      </c>
      <c r="P3904">
        <f t="shared" si="361"/>
        <v>748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0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>
        <f t="shared" si="361"/>
        <v>2.5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IF(E3907&gt;=D3907,(E3907/D3907)*100,0)</f>
        <v>0</v>
      </c>
      <c r="P3907">
        <f t="shared" ref="P3907:P3970" si="367">AVERAGE(E3907,L3907)</f>
        <v>90</v>
      </c>
      <c r="Q3907" t="str">
        <f t="shared" ref="Q3907:Q3970" si="368">LEFT(N:N,FIND("/",N3907)-1)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</v>
      </c>
      <c r="P3908">
        <f t="shared" si="367"/>
        <v>513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</v>
      </c>
      <c r="P3909">
        <f t="shared" si="367"/>
        <v>78.5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0</v>
      </c>
      <c r="P3910">
        <f t="shared" si="367"/>
        <v>34.5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>
        <f t="shared" si="367"/>
        <v>69.5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0</v>
      </c>
      <c r="P3912">
        <f t="shared" si="367"/>
        <v>94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</v>
      </c>
      <c r="P3913">
        <f t="shared" si="367"/>
        <v>1514.5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</v>
      </c>
      <c r="P3915">
        <f t="shared" si="367"/>
        <v>503.5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</v>
      </c>
      <c r="P3916">
        <f t="shared" si="367"/>
        <v>468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>
        <f t="shared" si="367"/>
        <v>3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>
        <f t="shared" si="367"/>
        <v>5.5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>
        <f t="shared" si="367"/>
        <v>61.5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0</v>
      </c>
      <c r="P3921">
        <f t="shared" si="367"/>
        <v>46.5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0</v>
      </c>
      <c r="P3922">
        <f t="shared" si="367"/>
        <v>69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0</v>
      </c>
      <c r="P3924">
        <f t="shared" si="367"/>
        <v>33.5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</v>
      </c>
      <c r="P3925">
        <f t="shared" si="367"/>
        <v>700.5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</v>
      </c>
      <c r="P3926">
        <f t="shared" si="367"/>
        <v>1165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</v>
      </c>
      <c r="P3927">
        <f t="shared" si="367"/>
        <v>9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>
        <f t="shared" si="367"/>
        <v>8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</v>
      </c>
      <c r="P3929">
        <f t="shared" si="367"/>
        <v>13.5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</v>
      </c>
      <c r="P3930">
        <f t="shared" si="367"/>
        <v>329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0</v>
      </c>
      <c r="P3931">
        <f t="shared" si="367"/>
        <v>233.5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</v>
      </c>
      <c r="P3935">
        <f t="shared" si="367"/>
        <v>557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</v>
      </c>
      <c r="P3936">
        <f t="shared" si="367"/>
        <v>281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</v>
      </c>
      <c r="P3937">
        <f t="shared" si="367"/>
        <v>669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</v>
      </c>
      <c r="P3939">
        <f t="shared" si="367"/>
        <v>1247.5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</v>
      </c>
      <c r="P3940">
        <f t="shared" si="367"/>
        <v>201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>
        <f t="shared" si="367"/>
        <v>3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>
        <f t="shared" si="367"/>
        <v>6.5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</v>
      </c>
      <c r="P3943">
        <f t="shared" si="367"/>
        <v>26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</v>
      </c>
      <c r="P3945">
        <f t="shared" si="367"/>
        <v>897.5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>
        <f t="shared" si="367"/>
        <v>3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0</v>
      </c>
      <c r="P3948">
        <f t="shared" si="367"/>
        <v>100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0</v>
      </c>
      <c r="P3949">
        <f t="shared" si="367"/>
        <v>51.5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</v>
      </c>
      <c r="P3951">
        <f t="shared" si="367"/>
        <v>804.5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</v>
      </c>
      <c r="P3952">
        <f t="shared" si="367"/>
        <v>13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>
        <f t="shared" si="367"/>
        <v>13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</v>
      </c>
      <c r="P3957">
        <f t="shared" si="367"/>
        <v>216.5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>
        <f t="shared" si="367"/>
        <v>4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</v>
      </c>
      <c r="P3960">
        <f t="shared" si="367"/>
        <v>328.5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</v>
      </c>
      <c r="P3961">
        <f t="shared" si="367"/>
        <v>152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0</v>
      </c>
      <c r="P3962">
        <f t="shared" si="367"/>
        <v>24.5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>
        <f t="shared" si="367"/>
        <v>11.5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0</v>
      </c>
      <c r="P3964">
        <f t="shared" si="367"/>
        <v>24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0</v>
      </c>
      <c r="P3966">
        <f t="shared" si="367"/>
        <v>64.5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</v>
      </c>
      <c r="P3967">
        <f t="shared" si="367"/>
        <v>144.5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</v>
      </c>
      <c r="P3968">
        <f t="shared" si="367"/>
        <v>23.5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</v>
      </c>
      <c r="P3969">
        <f t="shared" si="367"/>
        <v>210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</v>
      </c>
      <c r="P3970">
        <f t="shared" si="367"/>
        <v>269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IF(E3971&gt;=D3971,(E3971/D3971)*100,0)</f>
        <v>0</v>
      </c>
      <c r="P3971">
        <f t="shared" ref="P3971:P4034" si="373">AVERAGE(E3971,L3971)</f>
        <v>108.5</v>
      </c>
      <c r="Q3971" t="str">
        <f t="shared" ref="Q3971:Q4034" si="374">LEFT(N:N,FIND("/",N3971)-1)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>
        <f t="shared" si="373"/>
        <v>6.5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</v>
      </c>
      <c r="P3973">
        <f t="shared" si="373"/>
        <v>71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</v>
      </c>
      <c r="P3974">
        <f t="shared" si="373"/>
        <v>109.5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</v>
      </c>
      <c r="P3975">
        <f t="shared" si="373"/>
        <v>1971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</v>
      </c>
      <c r="P3976">
        <f t="shared" si="373"/>
        <v>165.5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</v>
      </c>
      <c r="P3978">
        <f t="shared" si="373"/>
        <v>315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0</v>
      </c>
      <c r="P3979">
        <f t="shared" si="373"/>
        <v>655.5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</v>
      </c>
      <c r="P3980">
        <f t="shared" si="373"/>
        <v>111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0</v>
      </c>
      <c r="P3981">
        <f t="shared" si="373"/>
        <v>58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</v>
      </c>
      <c r="P3982">
        <f t="shared" si="373"/>
        <v>228.5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0</v>
      </c>
      <c r="P3983">
        <f t="shared" si="373"/>
        <v>616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</v>
      </c>
      <c r="P3984">
        <f t="shared" si="373"/>
        <v>87.5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</v>
      </c>
      <c r="P3985">
        <f t="shared" si="373"/>
        <v>1961.5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0</v>
      </c>
      <c r="P3986">
        <f t="shared" si="373"/>
        <v>52.5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</v>
      </c>
      <c r="P3987">
        <f t="shared" si="373"/>
        <v>330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0</v>
      </c>
      <c r="P3988">
        <f t="shared" si="373"/>
        <v>250.5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</v>
      </c>
      <c r="P3989">
        <f t="shared" si="373"/>
        <v>82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0</v>
      </c>
      <c r="P3990">
        <f t="shared" si="373"/>
        <v>18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0</v>
      </c>
      <c r="P3992">
        <f t="shared" si="373"/>
        <v>36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</v>
      </c>
      <c r="P3993">
        <f t="shared" si="373"/>
        <v>50.5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0</v>
      </c>
      <c r="P3994">
        <f t="shared" si="373"/>
        <v>275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>
        <f t="shared" si="373"/>
        <v>2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>
        <f t="shared" si="373"/>
        <v>3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</v>
      </c>
      <c r="P3997">
        <f t="shared" si="373"/>
        <v>37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</v>
      </c>
      <c r="P3998">
        <f t="shared" si="373"/>
        <v>257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</v>
      </c>
      <c r="P4000">
        <f t="shared" si="373"/>
        <v>363.5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</v>
      </c>
      <c r="P4001">
        <f t="shared" si="373"/>
        <v>585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0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>
        <f t="shared" si="373"/>
        <v>5.5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</v>
      </c>
      <c r="P4003">
        <f t="shared" si="373"/>
        <v>233.5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0</v>
      </c>
      <c r="P4004">
        <f t="shared" si="373"/>
        <v>13.5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</v>
      </c>
      <c r="P4005">
        <f t="shared" si="373"/>
        <v>101.5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0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0</v>
      </c>
      <c r="P4007">
        <f t="shared" si="373"/>
        <v>21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>
        <f t="shared" si="373"/>
        <v>1.5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>
        <f t="shared" si="373"/>
        <v>3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</v>
      </c>
      <c r="P4010">
        <f t="shared" si="373"/>
        <v>32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0</v>
      </c>
      <c r="P4011">
        <f t="shared" si="373"/>
        <v>39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</v>
      </c>
      <c r="P4012">
        <f t="shared" si="373"/>
        <v>890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0</v>
      </c>
      <c r="P4013">
        <f t="shared" si="373"/>
        <v>11.5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0</v>
      </c>
      <c r="P4015">
        <f t="shared" si="373"/>
        <v>14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</v>
      </c>
      <c r="P4018">
        <f t="shared" si="373"/>
        <v>38.5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0</v>
      </c>
      <c r="P4019">
        <f t="shared" si="373"/>
        <v>53.5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0</v>
      </c>
      <c r="P4020">
        <f t="shared" si="373"/>
        <v>67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</v>
      </c>
      <c r="P4021">
        <f t="shared" si="373"/>
        <v>16.5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</v>
      </c>
      <c r="P4022">
        <f t="shared" si="373"/>
        <v>51.5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</v>
      </c>
      <c r="P4023">
        <f t="shared" si="373"/>
        <v>63.5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</v>
      </c>
      <c r="P4024">
        <f t="shared" si="373"/>
        <v>6359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0</v>
      </c>
      <c r="P4026">
        <f t="shared" si="373"/>
        <v>5.5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</v>
      </c>
      <c r="P4027">
        <f t="shared" si="373"/>
        <v>127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0</v>
      </c>
      <c r="P4029">
        <f t="shared" si="373"/>
        <v>111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</v>
      </c>
      <c r="P4030">
        <f t="shared" si="373"/>
        <v>286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</v>
      </c>
      <c r="P4032">
        <f t="shared" si="373"/>
        <v>203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0</v>
      </c>
      <c r="P4034">
        <f t="shared" si="373"/>
        <v>210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IF(E4035&gt;=D4035,(E4035/D4035)*100,0)</f>
        <v>0</v>
      </c>
      <c r="P4035">
        <f t="shared" ref="P4035:P4098" si="379">AVERAGE(E4035,L4035)</f>
        <v>3117.9949999999999</v>
      </c>
      <c r="Q4035" t="str">
        <f t="shared" ref="Q4035:Q4098" si="380">LEFT(N:N,FIND("/",N4035)-1)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0</v>
      </c>
      <c r="P4036">
        <f t="shared" si="379"/>
        <v>101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</v>
      </c>
      <c r="P4037">
        <f t="shared" si="379"/>
        <v>1855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</v>
      </c>
      <c r="P4038">
        <f t="shared" si="379"/>
        <v>1420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</v>
      </c>
      <c r="P4039">
        <f t="shared" si="379"/>
        <v>41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</v>
      </c>
      <c r="P4040">
        <f t="shared" si="379"/>
        <v>152.5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</v>
      </c>
      <c r="P4041">
        <f t="shared" si="379"/>
        <v>152.5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</v>
      </c>
      <c r="P4042">
        <f t="shared" si="379"/>
        <v>1251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>
        <f t="shared" si="379"/>
        <v>11.5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>
        <f t="shared" si="379"/>
        <v>12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</v>
      </c>
      <c r="P4046">
        <f t="shared" si="379"/>
        <v>114.5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0</v>
      </c>
      <c r="P4048">
        <f t="shared" si="379"/>
        <v>236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0</v>
      </c>
      <c r="P4049">
        <f t="shared" si="379"/>
        <v>57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</v>
      </c>
      <c r="P4050">
        <f t="shared" si="379"/>
        <v>1546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>
        <f t="shared" si="379"/>
        <v>8.5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</v>
      </c>
      <c r="P4054">
        <f t="shared" si="379"/>
        <v>569.5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</v>
      </c>
      <c r="P4055">
        <f t="shared" si="379"/>
        <v>56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</v>
      </c>
      <c r="P4057">
        <f t="shared" si="379"/>
        <v>451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</v>
      </c>
      <c r="P4058">
        <f t="shared" si="379"/>
        <v>402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</v>
      </c>
      <c r="P4059">
        <f t="shared" si="379"/>
        <v>390.5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0</v>
      </c>
      <c r="P4060">
        <f t="shared" si="379"/>
        <v>49.5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0</v>
      </c>
      <c r="P4061">
        <f t="shared" si="379"/>
        <v>128.5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0</v>
      </c>
      <c r="P4062">
        <f t="shared" si="379"/>
        <v>145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0</v>
      </c>
      <c r="P4064">
        <f t="shared" si="379"/>
        <v>246.5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0</v>
      </c>
      <c r="P4065">
        <f t="shared" si="379"/>
        <v>72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</v>
      </c>
      <c r="P4066">
        <f t="shared" si="379"/>
        <v>195.5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</v>
      </c>
      <c r="P4067">
        <f t="shared" si="379"/>
        <v>15.5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>
        <f t="shared" si="379"/>
        <v>13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</v>
      </c>
      <c r="P4069">
        <f t="shared" si="379"/>
        <v>1531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</v>
      </c>
      <c r="P4070">
        <f t="shared" si="379"/>
        <v>17.975000000000001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</v>
      </c>
      <c r="P4071">
        <f t="shared" si="379"/>
        <v>221.5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</v>
      </c>
      <c r="P4072">
        <f t="shared" si="379"/>
        <v>85.5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>
        <f t="shared" si="379"/>
        <v>3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0</v>
      </c>
      <c r="P4075">
        <f t="shared" si="379"/>
        <v>19.5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</v>
      </c>
      <c r="P4076">
        <f t="shared" si="379"/>
        <v>378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</v>
      </c>
      <c r="P4077">
        <f t="shared" si="379"/>
        <v>294.5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0</v>
      </c>
      <c r="P4079">
        <f t="shared" si="379"/>
        <v>670.5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>
        <f t="shared" si="379"/>
        <v>3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</v>
      </c>
      <c r="P4083">
        <f t="shared" si="379"/>
        <v>181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</v>
      </c>
      <c r="P4084">
        <f t="shared" si="379"/>
        <v>2.5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</v>
      </c>
      <c r="P4085">
        <f t="shared" si="379"/>
        <v>382.5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>
        <f t="shared" si="379"/>
        <v>5.5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>
        <f t="shared" si="379"/>
        <v>5.5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0</v>
      </c>
      <c r="P4088">
        <f t="shared" si="379"/>
        <v>26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0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</v>
      </c>
      <c r="P4090">
        <f t="shared" si="379"/>
        <v>109.5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0</v>
      </c>
      <c r="P4091">
        <f t="shared" si="379"/>
        <v>124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0</v>
      </c>
      <c r="P4092">
        <f t="shared" si="379"/>
        <v>17.5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</v>
      </c>
      <c r="P4093">
        <f t="shared" si="379"/>
        <v>106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>
        <f t="shared" si="379"/>
        <v>10.5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0</v>
      </c>
      <c r="P4095">
        <f t="shared" si="379"/>
        <v>32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</v>
      </c>
      <c r="P4096">
        <f t="shared" si="379"/>
        <v>369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0</v>
      </c>
      <c r="P4097">
        <f t="shared" si="379"/>
        <v>400.5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</v>
      </c>
      <c r="P4098">
        <f t="shared" si="379"/>
        <v>202.5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IF(E4099&gt;=D4099,(E4099/D4099)*100,0)</f>
        <v>0</v>
      </c>
      <c r="P4099">
        <f t="shared" ref="P4099:P4115" si="385">AVERAGE(E4099,L4099)</f>
        <v>0</v>
      </c>
      <c r="Q4099" t="str">
        <f t="shared" ref="Q4099:Q4115" si="386">LEFT(N:N,FIND("/",N4099)-1)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0</v>
      </c>
      <c r="P4101">
        <f t="shared" si="385"/>
        <v>25.5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</v>
      </c>
      <c r="P4104">
        <f t="shared" si="385"/>
        <v>71.5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</v>
      </c>
      <c r="P4105">
        <f t="shared" si="385"/>
        <v>53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</v>
      </c>
      <c r="P4106">
        <f t="shared" si="385"/>
        <v>327.5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0</v>
      </c>
      <c r="P4107">
        <f t="shared" si="385"/>
        <v>1153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</v>
      </c>
      <c r="P4108">
        <f t="shared" si="385"/>
        <v>1781.5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0</v>
      </c>
      <c r="P4109">
        <f t="shared" si="385"/>
        <v>22.5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0</v>
      </c>
      <c r="P4110">
        <f t="shared" si="385"/>
        <v>30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</v>
      </c>
      <c r="P4112">
        <f t="shared" si="385"/>
        <v>46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0</v>
      </c>
      <c r="P4113">
        <f t="shared" si="385"/>
        <v>50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>
        <f t="shared" si="385"/>
        <v>3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8FEEB-18D2-9041-915A-CF823C2FCF2F}">
  <sheetPr codeName="Sheet1"/>
  <dimension ref="A1:E14"/>
  <sheetViews>
    <sheetView tabSelected="1" workbookViewId="0">
      <selection activeCell="B8" sqref="B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8223</v>
      </c>
      <c r="B1" t="s">
        <v>8310</v>
      </c>
    </row>
    <row r="3" spans="1:5" x14ac:dyDescent="0.2">
      <c r="A3" s="7" t="s">
        <v>8309</v>
      </c>
      <c r="B3" s="7" t="s">
        <v>8313</v>
      </c>
    </row>
    <row r="4" spans="1:5" x14ac:dyDescent="0.2">
      <c r="A4" s="7" t="s">
        <v>8311</v>
      </c>
      <c r="B4" t="s">
        <v>8220</v>
      </c>
      <c r="C4" t="s">
        <v>8221</v>
      </c>
      <c r="D4" t="s">
        <v>8219</v>
      </c>
      <c r="E4" t="s">
        <v>8312</v>
      </c>
    </row>
    <row r="5" spans="1:5" x14ac:dyDescent="0.2">
      <c r="A5" s="8" t="s">
        <v>8373</v>
      </c>
      <c r="B5" s="6">
        <v>40</v>
      </c>
      <c r="C5" s="6">
        <v>180</v>
      </c>
      <c r="D5" s="6">
        <v>300</v>
      </c>
      <c r="E5" s="6">
        <v>520</v>
      </c>
    </row>
    <row r="6" spans="1:5" x14ac:dyDescent="0.2">
      <c r="A6" s="8" t="s">
        <v>8374</v>
      </c>
      <c r="B6" s="6">
        <v>20</v>
      </c>
      <c r="C6" s="6">
        <v>140</v>
      </c>
      <c r="D6" s="6">
        <v>34</v>
      </c>
      <c r="E6" s="6">
        <v>194</v>
      </c>
    </row>
    <row r="7" spans="1:5" x14ac:dyDescent="0.2">
      <c r="A7" s="8" t="s">
        <v>8375</v>
      </c>
      <c r="B7" s="6"/>
      <c r="C7" s="6">
        <v>140</v>
      </c>
      <c r="D7" s="6">
        <v>80</v>
      </c>
      <c r="E7" s="6">
        <v>220</v>
      </c>
    </row>
    <row r="8" spans="1:5" x14ac:dyDescent="0.2">
      <c r="A8" s="8" t="s">
        <v>8376</v>
      </c>
      <c r="B8" s="6">
        <v>24</v>
      </c>
      <c r="C8" s="6"/>
      <c r="D8" s="6"/>
      <c r="E8" s="6">
        <v>24</v>
      </c>
    </row>
    <row r="9" spans="1:5" x14ac:dyDescent="0.2">
      <c r="A9" s="8" t="s">
        <v>8377</v>
      </c>
      <c r="B9" s="6">
        <v>20</v>
      </c>
      <c r="C9" s="6">
        <v>120</v>
      </c>
      <c r="D9" s="6">
        <v>540</v>
      </c>
      <c r="E9" s="6">
        <v>680</v>
      </c>
    </row>
    <row r="10" spans="1:5" x14ac:dyDescent="0.2">
      <c r="A10" s="8" t="s">
        <v>8378</v>
      </c>
      <c r="B10" s="6"/>
      <c r="C10" s="6">
        <v>117</v>
      </c>
      <c r="D10" s="6">
        <v>103</v>
      </c>
      <c r="E10" s="6">
        <v>220</v>
      </c>
    </row>
    <row r="11" spans="1:5" x14ac:dyDescent="0.2">
      <c r="A11" s="8" t="s">
        <v>8379</v>
      </c>
      <c r="B11" s="6">
        <v>30</v>
      </c>
      <c r="C11" s="6">
        <v>127</v>
      </c>
      <c r="D11" s="6">
        <v>80</v>
      </c>
      <c r="E11" s="6">
        <v>237</v>
      </c>
    </row>
    <row r="12" spans="1:5" x14ac:dyDescent="0.2">
      <c r="A12" s="8" t="s">
        <v>8380</v>
      </c>
      <c r="B12" s="6">
        <v>178</v>
      </c>
      <c r="C12" s="6">
        <v>213</v>
      </c>
      <c r="D12" s="6">
        <v>209</v>
      </c>
      <c r="E12" s="6">
        <v>600</v>
      </c>
    </row>
    <row r="13" spans="1:5" x14ac:dyDescent="0.2">
      <c r="A13" s="8" t="s">
        <v>8381</v>
      </c>
      <c r="B13" s="6">
        <v>37</v>
      </c>
      <c r="C13" s="6">
        <v>493</v>
      </c>
      <c r="D13" s="6">
        <v>839</v>
      </c>
      <c r="E13" s="6">
        <v>1369</v>
      </c>
    </row>
    <row r="14" spans="1:5" x14ac:dyDescent="0.2">
      <c r="A14" s="8" t="s">
        <v>8312</v>
      </c>
      <c r="B14" s="6">
        <v>349</v>
      </c>
      <c r="C14" s="6">
        <v>1530</v>
      </c>
      <c r="D14" s="6">
        <v>2185</v>
      </c>
      <c r="E14" s="6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82259-E744-9246-AE7D-2BADFFB5E856}">
  <sheetPr codeName="Sheet2"/>
  <dimension ref="A1:F46"/>
  <sheetViews>
    <sheetView workbookViewId="0">
      <selection activeCell="B14" sqref="B14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9" bestFit="1" customWidth="1"/>
    <col min="9" max="9" width="33.33203125" bestFit="1" customWidth="1"/>
    <col min="10" max="10" width="22.6640625" bestFit="1" customWidth="1"/>
    <col min="11" max="11" width="42.6640625" bestFit="1" customWidth="1"/>
    <col min="12" max="12" width="50" bestFit="1" customWidth="1"/>
    <col min="13" max="13" width="31.83203125" bestFit="1" customWidth="1"/>
    <col min="14" max="14" width="36" bestFit="1" customWidth="1"/>
    <col min="15" max="15" width="43" bestFit="1" customWidth="1"/>
    <col min="16" max="16" width="24.6640625" bestFit="1" customWidth="1"/>
    <col min="17" max="17" width="33.5" bestFit="1" customWidth="1"/>
    <col min="18" max="18" width="33.1640625" bestFit="1" customWidth="1"/>
    <col min="19" max="19" width="18.6640625" bestFit="1" customWidth="1"/>
    <col min="20" max="20" width="34" bestFit="1" customWidth="1"/>
    <col min="21" max="21" width="44" bestFit="1" customWidth="1"/>
    <col min="22" max="22" width="45.5" bestFit="1" customWidth="1"/>
    <col min="23" max="23" width="46.5" bestFit="1" customWidth="1"/>
    <col min="24" max="24" width="11.33203125" bestFit="1" customWidth="1"/>
    <col min="25" max="25" width="42.1640625" bestFit="1" customWidth="1"/>
    <col min="26" max="26" width="16" bestFit="1" customWidth="1"/>
    <col min="27" max="27" width="49.1640625" bestFit="1" customWidth="1"/>
    <col min="28" max="28" width="31.83203125" bestFit="1" customWidth="1"/>
    <col min="29" max="29" width="32" bestFit="1" customWidth="1"/>
    <col min="30" max="30" width="34.5" bestFit="1" customWidth="1"/>
    <col min="31" max="31" width="13.83203125" bestFit="1" customWidth="1"/>
    <col min="32" max="32" width="20.83203125" bestFit="1" customWidth="1"/>
    <col min="33" max="33" width="24" bestFit="1" customWidth="1"/>
    <col min="34" max="34" width="37.33203125" bestFit="1" customWidth="1"/>
    <col min="35" max="35" width="45.33203125" bestFit="1" customWidth="1"/>
    <col min="36" max="36" width="24.1640625" bestFit="1" customWidth="1"/>
    <col min="37" max="37" width="22.33203125" bestFit="1" customWidth="1"/>
    <col min="38" max="38" width="46.6640625" bestFit="1" customWidth="1"/>
    <col min="39" max="39" width="17.5" bestFit="1" customWidth="1"/>
    <col min="40" max="40" width="47.6640625" bestFit="1" customWidth="1"/>
    <col min="41" max="41" width="50" bestFit="1" customWidth="1"/>
    <col min="42" max="42" width="20.33203125" bestFit="1" customWidth="1"/>
    <col min="43" max="43" width="39.6640625" bestFit="1" customWidth="1"/>
    <col min="44" max="44" width="37.33203125" bestFit="1" customWidth="1"/>
    <col min="45" max="45" width="12" bestFit="1" customWidth="1"/>
    <col min="46" max="46" width="28.1640625" bestFit="1" customWidth="1"/>
    <col min="47" max="47" width="49.33203125" bestFit="1" customWidth="1"/>
    <col min="48" max="48" width="26.33203125" bestFit="1" customWidth="1"/>
    <col min="49" max="49" width="47.83203125" bestFit="1" customWidth="1"/>
    <col min="50" max="50" width="28.83203125" bestFit="1" customWidth="1"/>
    <col min="51" max="51" width="45" bestFit="1" customWidth="1"/>
    <col min="52" max="52" width="44" bestFit="1" customWidth="1"/>
    <col min="53" max="53" width="17.6640625" bestFit="1" customWidth="1"/>
    <col min="54" max="54" width="45.83203125" bestFit="1" customWidth="1"/>
    <col min="55" max="55" width="47.5" bestFit="1" customWidth="1"/>
    <col min="56" max="56" width="49.6640625" bestFit="1" customWidth="1"/>
    <col min="57" max="57" width="32.5" bestFit="1" customWidth="1"/>
    <col min="58" max="58" width="48.1640625" bestFit="1" customWidth="1"/>
    <col min="59" max="59" width="33" bestFit="1" customWidth="1"/>
    <col min="60" max="60" width="23" bestFit="1" customWidth="1"/>
    <col min="61" max="61" width="33.33203125" bestFit="1" customWidth="1"/>
    <col min="62" max="62" width="20.1640625" bestFit="1" customWidth="1"/>
    <col min="63" max="63" width="34.5" bestFit="1" customWidth="1"/>
    <col min="64" max="64" width="43" bestFit="1" customWidth="1"/>
    <col min="65" max="65" width="31.1640625" bestFit="1" customWidth="1"/>
    <col min="66" max="66" width="16.6640625" bestFit="1" customWidth="1"/>
    <col min="67" max="67" width="35.33203125" bestFit="1" customWidth="1"/>
    <col min="68" max="68" width="36.6640625" bestFit="1" customWidth="1"/>
    <col min="69" max="69" width="45" bestFit="1" customWidth="1"/>
    <col min="70" max="70" width="30.5" bestFit="1" customWidth="1"/>
    <col min="71" max="71" width="13" bestFit="1" customWidth="1"/>
    <col min="72" max="72" width="7.5" bestFit="1" customWidth="1"/>
    <col min="73" max="73" width="44.1640625" bestFit="1" customWidth="1"/>
    <col min="74" max="74" width="40.1640625" bestFit="1" customWidth="1"/>
    <col min="75" max="75" width="38.6640625" bestFit="1" customWidth="1"/>
    <col min="76" max="76" width="46.6640625" bestFit="1" customWidth="1"/>
    <col min="77" max="77" width="48.5" bestFit="1" customWidth="1"/>
    <col min="78" max="78" width="21.5" bestFit="1" customWidth="1"/>
    <col min="79" max="79" width="35.33203125" bestFit="1" customWidth="1"/>
    <col min="80" max="80" width="35.83203125" bestFit="1" customWidth="1"/>
    <col min="81" max="81" width="33.1640625" bestFit="1" customWidth="1"/>
    <col min="82" max="82" width="32" bestFit="1" customWidth="1"/>
    <col min="83" max="83" width="46.1640625" bestFit="1" customWidth="1"/>
    <col min="84" max="84" width="48.1640625" bestFit="1" customWidth="1"/>
    <col min="85" max="85" width="36" bestFit="1" customWidth="1"/>
    <col min="86" max="86" width="45.33203125" bestFit="1" customWidth="1"/>
    <col min="87" max="87" width="45.1640625" bestFit="1" customWidth="1"/>
    <col min="88" max="88" width="17.33203125" bestFit="1" customWidth="1"/>
    <col min="89" max="89" width="49.1640625" bestFit="1" customWidth="1"/>
    <col min="90" max="90" width="43.5" bestFit="1" customWidth="1"/>
    <col min="91" max="91" width="20.83203125" bestFit="1" customWidth="1"/>
    <col min="92" max="92" width="39.83203125" bestFit="1" customWidth="1"/>
    <col min="93" max="93" width="64.6640625" bestFit="1" customWidth="1"/>
    <col min="94" max="94" width="39.5" bestFit="1" customWidth="1"/>
    <col min="95" max="95" width="40.1640625" bestFit="1" customWidth="1"/>
    <col min="96" max="96" width="25.5" bestFit="1" customWidth="1"/>
    <col min="97" max="97" width="50.1640625" bestFit="1" customWidth="1"/>
    <col min="98" max="98" width="34.1640625" bestFit="1" customWidth="1"/>
    <col min="99" max="99" width="32.6640625" bestFit="1" customWidth="1"/>
    <col min="100" max="100" width="21.6640625" bestFit="1" customWidth="1"/>
    <col min="101" max="101" width="43.6640625" bestFit="1" customWidth="1"/>
    <col min="102" max="102" width="27.1640625" bestFit="1" customWidth="1"/>
    <col min="103" max="103" width="43.5" bestFit="1" customWidth="1"/>
    <col min="104" max="104" width="32.83203125" bestFit="1" customWidth="1"/>
    <col min="105" max="105" width="33.1640625" bestFit="1" customWidth="1"/>
    <col min="106" max="106" width="35" bestFit="1" customWidth="1"/>
    <col min="107" max="107" width="45.83203125" bestFit="1" customWidth="1"/>
    <col min="108" max="108" width="37.83203125" bestFit="1" customWidth="1"/>
    <col min="109" max="109" width="75" bestFit="1" customWidth="1"/>
    <col min="110" max="110" width="36" bestFit="1" customWidth="1"/>
    <col min="111" max="111" width="46.83203125" bestFit="1" customWidth="1"/>
    <col min="112" max="112" width="30.33203125" bestFit="1" customWidth="1"/>
    <col min="113" max="113" width="45.5" bestFit="1" customWidth="1"/>
    <col min="114" max="114" width="36.33203125" bestFit="1" customWidth="1"/>
    <col min="115" max="115" width="23.33203125" bestFit="1" customWidth="1"/>
    <col min="116" max="116" width="14.33203125" bestFit="1" customWidth="1"/>
    <col min="117" max="117" width="29.1640625" bestFit="1" customWidth="1"/>
    <col min="118" max="118" width="28.5" bestFit="1" customWidth="1"/>
    <col min="119" max="119" width="51.6640625" bestFit="1" customWidth="1"/>
    <col min="120" max="120" width="44.6640625" bestFit="1" customWidth="1"/>
    <col min="121" max="121" width="48.5" bestFit="1" customWidth="1"/>
    <col min="122" max="122" width="43.5" bestFit="1" customWidth="1"/>
    <col min="123" max="123" width="46" bestFit="1" customWidth="1"/>
    <col min="124" max="124" width="39.33203125" bestFit="1" customWidth="1"/>
    <col min="125" max="125" width="46" bestFit="1" customWidth="1"/>
    <col min="126" max="126" width="12.1640625" bestFit="1" customWidth="1"/>
    <col min="127" max="127" width="18.33203125" bestFit="1" customWidth="1"/>
    <col min="128" max="128" width="21.5" bestFit="1" customWidth="1"/>
    <col min="129" max="129" width="39.83203125" bestFit="1" customWidth="1"/>
    <col min="130" max="130" width="15.1640625" bestFit="1" customWidth="1"/>
    <col min="131" max="131" width="39.1640625" bestFit="1" customWidth="1"/>
    <col min="132" max="132" width="50" bestFit="1" customWidth="1"/>
    <col min="133" max="133" width="29.1640625" bestFit="1" customWidth="1"/>
    <col min="134" max="134" width="27.1640625" bestFit="1" customWidth="1"/>
    <col min="135" max="135" width="15.83203125" bestFit="1" customWidth="1"/>
    <col min="136" max="136" width="43.33203125" bestFit="1" customWidth="1"/>
    <col min="137" max="137" width="44" bestFit="1" customWidth="1"/>
    <col min="138" max="138" width="7.5" bestFit="1" customWidth="1"/>
    <col min="139" max="139" width="7.83203125" bestFit="1" customWidth="1"/>
    <col min="140" max="140" width="24.83203125" bestFit="1" customWidth="1"/>
    <col min="141" max="141" width="41.1640625" bestFit="1" customWidth="1"/>
    <col min="142" max="142" width="38.5" bestFit="1" customWidth="1"/>
    <col min="143" max="143" width="31.5" bestFit="1" customWidth="1"/>
    <col min="144" max="144" width="27" bestFit="1" customWidth="1"/>
    <col min="145" max="145" width="44.83203125" bestFit="1" customWidth="1"/>
    <col min="146" max="146" width="22.33203125" bestFit="1" customWidth="1"/>
    <col min="147" max="147" width="40.1640625" bestFit="1" customWidth="1"/>
    <col min="148" max="148" width="13.5" bestFit="1" customWidth="1"/>
    <col min="149" max="149" width="50.6640625" bestFit="1" customWidth="1"/>
    <col min="150" max="150" width="5.33203125" bestFit="1" customWidth="1"/>
    <col min="151" max="151" width="27.1640625" bestFit="1" customWidth="1"/>
    <col min="152" max="152" width="7.1640625" bestFit="1" customWidth="1"/>
    <col min="153" max="153" width="41.6640625" bestFit="1" customWidth="1"/>
    <col min="154" max="154" width="11.5" bestFit="1" customWidth="1"/>
    <col min="155" max="155" width="13.6640625" bestFit="1" customWidth="1"/>
    <col min="156" max="156" width="40.33203125" bestFit="1" customWidth="1"/>
    <col min="157" max="157" width="18.83203125" bestFit="1" customWidth="1"/>
    <col min="158" max="158" width="46.33203125" bestFit="1" customWidth="1"/>
    <col min="159" max="159" width="29.83203125" bestFit="1" customWidth="1"/>
    <col min="160" max="160" width="58.6640625" bestFit="1" customWidth="1"/>
    <col min="161" max="161" width="42.83203125" bestFit="1" customWidth="1"/>
    <col min="162" max="162" width="51.83203125" bestFit="1" customWidth="1"/>
    <col min="163" max="163" width="20.83203125" bestFit="1" customWidth="1"/>
    <col min="164" max="164" width="34.6640625" bestFit="1" customWidth="1"/>
    <col min="165" max="165" width="25.33203125" bestFit="1" customWidth="1"/>
    <col min="166" max="166" width="37" bestFit="1" customWidth="1"/>
    <col min="167" max="167" width="28.5" bestFit="1" customWidth="1"/>
    <col min="168" max="168" width="50.6640625" bestFit="1" customWidth="1"/>
    <col min="169" max="169" width="32.6640625" bestFit="1" customWidth="1"/>
    <col min="170" max="170" width="24.1640625" bestFit="1" customWidth="1"/>
    <col min="171" max="171" width="36" bestFit="1" customWidth="1"/>
    <col min="172" max="172" width="28.6640625" bestFit="1" customWidth="1"/>
    <col min="173" max="173" width="38.1640625" bestFit="1" customWidth="1"/>
    <col min="174" max="174" width="34.1640625" bestFit="1" customWidth="1"/>
    <col min="175" max="175" width="15.33203125" bestFit="1" customWidth="1"/>
    <col min="176" max="176" width="20.33203125" bestFit="1" customWidth="1"/>
    <col min="177" max="177" width="14.6640625" bestFit="1" customWidth="1"/>
    <col min="178" max="178" width="38.33203125" bestFit="1" customWidth="1"/>
    <col min="179" max="179" width="36.1640625" bestFit="1" customWidth="1"/>
    <col min="180" max="180" width="15.33203125" bestFit="1" customWidth="1"/>
    <col min="181" max="181" width="39.6640625" bestFit="1" customWidth="1"/>
    <col min="182" max="182" width="41.33203125" bestFit="1" customWidth="1"/>
    <col min="183" max="183" width="41.6640625" bestFit="1" customWidth="1"/>
    <col min="184" max="184" width="41.1640625" bestFit="1" customWidth="1"/>
    <col min="185" max="185" width="35.1640625" bestFit="1" customWidth="1"/>
    <col min="186" max="186" width="33.83203125" bestFit="1" customWidth="1"/>
    <col min="187" max="187" width="8.6640625" bestFit="1" customWidth="1"/>
    <col min="188" max="188" width="44.6640625" bestFit="1" customWidth="1"/>
    <col min="189" max="189" width="20.1640625" bestFit="1" customWidth="1"/>
    <col min="190" max="190" width="20.33203125" bestFit="1" customWidth="1"/>
    <col min="191" max="191" width="15.6640625" bestFit="1" customWidth="1"/>
    <col min="192" max="192" width="22.1640625" bestFit="1" customWidth="1"/>
    <col min="193" max="193" width="9.5" bestFit="1" customWidth="1"/>
    <col min="194" max="194" width="5.5" bestFit="1" customWidth="1"/>
    <col min="195" max="195" width="22" bestFit="1" customWidth="1"/>
    <col min="196" max="196" width="21.6640625" bestFit="1" customWidth="1"/>
    <col min="197" max="197" width="10.5" bestFit="1" customWidth="1"/>
    <col min="198" max="198" width="35.6640625" bestFit="1" customWidth="1"/>
    <col min="199" max="199" width="9.1640625" bestFit="1" customWidth="1"/>
    <col min="200" max="200" width="39.5" bestFit="1" customWidth="1"/>
    <col min="201" max="201" width="46" bestFit="1" customWidth="1"/>
    <col min="202" max="202" width="17.33203125" bestFit="1" customWidth="1"/>
    <col min="203" max="203" width="50.83203125" bestFit="1" customWidth="1"/>
    <col min="204" max="204" width="33.1640625" bestFit="1" customWidth="1"/>
    <col min="205" max="205" width="50" bestFit="1" customWidth="1"/>
    <col min="206" max="206" width="28.6640625" bestFit="1" customWidth="1"/>
    <col min="207" max="207" width="34" bestFit="1" customWidth="1"/>
    <col min="208" max="208" width="39.5" bestFit="1" customWidth="1"/>
    <col min="209" max="209" width="18.1640625" bestFit="1" customWidth="1"/>
    <col min="210" max="210" width="31.1640625" bestFit="1" customWidth="1"/>
    <col min="211" max="211" width="50.6640625" bestFit="1" customWidth="1"/>
    <col min="212" max="212" width="13.1640625" bestFit="1" customWidth="1"/>
    <col min="213" max="213" width="32.5" bestFit="1" customWidth="1"/>
    <col min="214" max="214" width="34.1640625" bestFit="1" customWidth="1"/>
    <col min="215" max="215" width="31.1640625" bestFit="1" customWidth="1"/>
    <col min="216" max="216" width="11.33203125" bestFit="1" customWidth="1"/>
    <col min="217" max="217" width="47.33203125" bestFit="1" customWidth="1"/>
    <col min="218" max="218" width="46" bestFit="1" customWidth="1"/>
    <col min="219" max="219" width="48.6640625" bestFit="1" customWidth="1"/>
    <col min="220" max="220" width="28.1640625" bestFit="1" customWidth="1"/>
    <col min="221" max="221" width="43.5" bestFit="1" customWidth="1"/>
    <col min="222" max="222" width="22.5" bestFit="1" customWidth="1"/>
    <col min="223" max="223" width="25.1640625" bestFit="1" customWidth="1"/>
    <col min="224" max="224" width="26.1640625" bestFit="1" customWidth="1"/>
    <col min="225" max="225" width="20.6640625" bestFit="1" customWidth="1"/>
    <col min="226" max="226" width="37.33203125" bestFit="1" customWidth="1"/>
    <col min="227" max="227" width="34.6640625" bestFit="1" customWidth="1"/>
    <col min="228" max="228" width="18" bestFit="1" customWidth="1"/>
    <col min="229" max="229" width="13.6640625" bestFit="1" customWidth="1"/>
    <col min="230" max="230" width="43.83203125" bestFit="1" customWidth="1"/>
    <col min="231" max="231" width="24" bestFit="1" customWidth="1"/>
    <col min="232" max="232" width="44" bestFit="1" customWidth="1"/>
    <col min="233" max="233" width="26.83203125" bestFit="1" customWidth="1"/>
    <col min="234" max="234" width="41.83203125" bestFit="1" customWidth="1"/>
    <col min="235" max="235" width="24.83203125" bestFit="1" customWidth="1"/>
    <col min="236" max="236" width="44.5" bestFit="1" customWidth="1"/>
    <col min="237" max="237" width="37" bestFit="1" customWidth="1"/>
    <col min="238" max="238" width="28" bestFit="1" customWidth="1"/>
    <col min="239" max="239" width="39" bestFit="1" customWidth="1"/>
    <col min="240" max="240" width="31" bestFit="1" customWidth="1"/>
    <col min="241" max="241" width="34.5" bestFit="1" customWidth="1"/>
    <col min="242" max="242" width="23.6640625" bestFit="1" customWidth="1"/>
    <col min="243" max="243" width="21.5" bestFit="1" customWidth="1"/>
    <col min="244" max="244" width="24.83203125" bestFit="1" customWidth="1"/>
    <col min="245" max="245" width="38" bestFit="1" customWidth="1"/>
    <col min="246" max="246" width="48.1640625" bestFit="1" customWidth="1"/>
    <col min="247" max="247" width="47.5" bestFit="1" customWidth="1"/>
    <col min="248" max="248" width="22.83203125" bestFit="1" customWidth="1"/>
    <col min="249" max="249" width="26.33203125" bestFit="1" customWidth="1"/>
    <col min="250" max="250" width="45.6640625" bestFit="1" customWidth="1"/>
    <col min="251" max="251" width="44.5" bestFit="1" customWidth="1"/>
    <col min="252" max="252" width="45" bestFit="1" customWidth="1"/>
    <col min="253" max="253" width="13.33203125" bestFit="1" customWidth="1"/>
    <col min="254" max="254" width="15.5" bestFit="1" customWidth="1"/>
    <col min="255" max="255" width="11.5" bestFit="1" customWidth="1"/>
    <col min="256" max="256" width="29.6640625" bestFit="1" customWidth="1"/>
    <col min="257" max="257" width="34.6640625" bestFit="1" customWidth="1"/>
    <col min="258" max="258" width="23.6640625" bestFit="1" customWidth="1"/>
    <col min="259" max="259" width="33.1640625" bestFit="1" customWidth="1"/>
    <col min="260" max="260" width="24" bestFit="1" customWidth="1"/>
    <col min="261" max="261" width="15" bestFit="1" customWidth="1"/>
    <col min="262" max="262" width="38.5" bestFit="1" customWidth="1"/>
    <col min="263" max="263" width="41.1640625" bestFit="1" customWidth="1"/>
    <col min="264" max="264" width="30.5" bestFit="1" customWidth="1"/>
    <col min="265" max="265" width="23" bestFit="1" customWidth="1"/>
    <col min="266" max="266" width="41.1640625" bestFit="1" customWidth="1"/>
    <col min="267" max="267" width="14.6640625" bestFit="1" customWidth="1"/>
    <col min="268" max="268" width="15.33203125" bestFit="1" customWidth="1"/>
    <col min="269" max="269" width="22.33203125" bestFit="1" customWidth="1"/>
    <col min="270" max="270" width="40.1640625" bestFit="1" customWidth="1"/>
    <col min="271" max="271" width="32" bestFit="1" customWidth="1"/>
    <col min="272" max="272" width="20" bestFit="1" customWidth="1"/>
    <col min="273" max="273" width="16.83203125" bestFit="1" customWidth="1"/>
    <col min="274" max="274" width="47.5" bestFit="1" customWidth="1"/>
    <col min="275" max="275" width="41.83203125" bestFit="1" customWidth="1"/>
    <col min="276" max="276" width="46.83203125" bestFit="1" customWidth="1"/>
    <col min="277" max="277" width="53.5" bestFit="1" customWidth="1"/>
    <col min="278" max="278" width="48" bestFit="1" customWidth="1"/>
    <col min="279" max="279" width="22.6640625" bestFit="1" customWidth="1"/>
    <col min="280" max="280" width="50.1640625" bestFit="1" customWidth="1"/>
    <col min="281" max="281" width="11.5" bestFit="1" customWidth="1"/>
    <col min="282" max="282" width="28.5" bestFit="1" customWidth="1"/>
    <col min="283" max="283" width="47.5" bestFit="1" customWidth="1"/>
    <col min="284" max="284" width="7.1640625" bestFit="1" customWidth="1"/>
    <col min="285" max="285" width="40.1640625" bestFit="1" customWidth="1"/>
    <col min="286" max="286" width="30" bestFit="1" customWidth="1"/>
    <col min="287" max="287" width="13.6640625" bestFit="1" customWidth="1"/>
    <col min="288" max="288" width="46.33203125" bestFit="1" customWidth="1"/>
    <col min="289" max="289" width="32.83203125" bestFit="1" customWidth="1"/>
    <col min="290" max="290" width="45.83203125" bestFit="1" customWidth="1"/>
    <col min="291" max="291" width="18" bestFit="1" customWidth="1"/>
    <col min="292" max="292" width="31.83203125" bestFit="1" customWidth="1"/>
    <col min="293" max="293" width="37.83203125" bestFit="1" customWidth="1"/>
    <col min="294" max="294" width="26.1640625" bestFit="1" customWidth="1"/>
    <col min="295" max="295" width="37.83203125" bestFit="1" customWidth="1"/>
    <col min="296" max="296" width="21" bestFit="1" customWidth="1"/>
    <col min="297" max="297" width="32.5" bestFit="1" customWidth="1"/>
    <col min="298" max="298" width="25.6640625" bestFit="1" customWidth="1"/>
    <col min="299" max="299" width="35.6640625" bestFit="1" customWidth="1"/>
    <col min="300" max="300" width="24.83203125" bestFit="1" customWidth="1"/>
    <col min="301" max="301" width="37.33203125" bestFit="1" customWidth="1"/>
    <col min="302" max="302" width="54.1640625" bestFit="1" customWidth="1"/>
    <col min="303" max="303" width="36.6640625" bestFit="1" customWidth="1"/>
    <col min="304" max="304" width="12.1640625" bestFit="1" customWidth="1"/>
    <col min="305" max="305" width="43.6640625" bestFit="1" customWidth="1"/>
    <col min="306" max="306" width="44" bestFit="1" customWidth="1"/>
    <col min="307" max="307" width="18.83203125" bestFit="1" customWidth="1"/>
    <col min="308" max="308" width="42.5" bestFit="1" customWidth="1"/>
    <col min="309" max="309" width="47" bestFit="1" customWidth="1"/>
    <col min="310" max="310" width="36.5" bestFit="1" customWidth="1"/>
    <col min="311" max="311" width="27.5" bestFit="1" customWidth="1"/>
    <col min="312" max="312" width="28.33203125" bestFit="1" customWidth="1"/>
    <col min="313" max="313" width="34.6640625" bestFit="1" customWidth="1"/>
    <col min="314" max="314" width="12.1640625" bestFit="1" customWidth="1"/>
    <col min="315" max="315" width="11.5" bestFit="1" customWidth="1"/>
    <col min="316" max="316" width="42.5" bestFit="1" customWidth="1"/>
    <col min="317" max="317" width="30.5" bestFit="1" customWidth="1"/>
    <col min="318" max="318" width="40.6640625" bestFit="1" customWidth="1"/>
    <col min="319" max="319" width="27.6640625" bestFit="1" customWidth="1"/>
    <col min="320" max="320" width="33" bestFit="1" customWidth="1"/>
    <col min="321" max="321" width="42.83203125" bestFit="1" customWidth="1"/>
    <col min="322" max="322" width="32.33203125" bestFit="1" customWidth="1"/>
    <col min="323" max="323" width="13.83203125" bestFit="1" customWidth="1"/>
    <col min="324" max="324" width="32.1640625" bestFit="1" customWidth="1"/>
    <col min="325" max="325" width="50" bestFit="1" customWidth="1"/>
    <col min="326" max="326" width="16.5" bestFit="1" customWidth="1"/>
    <col min="327" max="327" width="26.83203125" bestFit="1" customWidth="1"/>
    <col min="328" max="328" width="8" bestFit="1" customWidth="1"/>
    <col min="329" max="329" width="44.6640625" bestFit="1" customWidth="1"/>
    <col min="330" max="330" width="37.33203125" bestFit="1" customWidth="1"/>
    <col min="331" max="331" width="7.33203125" bestFit="1" customWidth="1"/>
    <col min="332" max="332" width="21.6640625" bestFit="1" customWidth="1"/>
    <col min="333" max="333" width="12.5" bestFit="1" customWidth="1"/>
    <col min="334" max="334" width="40.1640625" bestFit="1" customWidth="1"/>
    <col min="335" max="335" width="49" bestFit="1" customWidth="1"/>
    <col min="336" max="336" width="35.33203125" bestFit="1" customWidth="1"/>
    <col min="337" max="337" width="17.83203125" bestFit="1" customWidth="1"/>
    <col min="338" max="338" width="46" bestFit="1" customWidth="1"/>
    <col min="339" max="339" width="37.6640625" bestFit="1" customWidth="1"/>
    <col min="340" max="340" width="48" bestFit="1" customWidth="1"/>
    <col min="341" max="341" width="49.6640625" bestFit="1" customWidth="1"/>
    <col min="342" max="342" width="17.83203125" bestFit="1" customWidth="1"/>
    <col min="343" max="343" width="22.5" bestFit="1" customWidth="1"/>
    <col min="344" max="344" width="42.1640625" bestFit="1" customWidth="1"/>
    <col min="345" max="345" width="44.5" bestFit="1" customWidth="1"/>
    <col min="346" max="346" width="26.1640625" bestFit="1" customWidth="1"/>
    <col min="347" max="347" width="14" bestFit="1" customWidth="1"/>
    <col min="348" max="348" width="12.33203125" bestFit="1" customWidth="1"/>
    <col min="349" max="349" width="29.33203125" bestFit="1" customWidth="1"/>
    <col min="350" max="350" width="46.33203125" bestFit="1" customWidth="1"/>
    <col min="351" max="351" width="40.6640625" bestFit="1" customWidth="1"/>
    <col min="352" max="352" width="5.33203125" bestFit="1" customWidth="1"/>
    <col min="353" max="353" width="18.1640625" bestFit="1" customWidth="1"/>
    <col min="354" max="354" width="10.5" bestFit="1" customWidth="1"/>
    <col min="355" max="355" width="48.6640625" bestFit="1" customWidth="1"/>
    <col min="356" max="356" width="27.5" bestFit="1" customWidth="1"/>
    <col min="357" max="357" width="50.83203125" bestFit="1" customWidth="1"/>
    <col min="358" max="358" width="43.83203125" bestFit="1" customWidth="1"/>
    <col min="359" max="359" width="42.5" bestFit="1" customWidth="1"/>
    <col min="360" max="360" width="45" bestFit="1" customWidth="1"/>
    <col min="361" max="361" width="34.33203125" bestFit="1" customWidth="1"/>
    <col min="362" max="362" width="44.5" bestFit="1" customWidth="1"/>
    <col min="363" max="363" width="34.33203125" bestFit="1" customWidth="1"/>
    <col min="364" max="364" width="48.6640625" bestFit="1" customWidth="1"/>
    <col min="365" max="365" width="22.6640625" bestFit="1" customWidth="1"/>
    <col min="366" max="366" width="13.1640625" bestFit="1" customWidth="1"/>
    <col min="367" max="367" width="41.83203125" bestFit="1" customWidth="1"/>
    <col min="368" max="368" width="33.1640625" bestFit="1" customWidth="1"/>
    <col min="369" max="369" width="46" bestFit="1" customWidth="1"/>
    <col min="370" max="370" width="41.6640625" bestFit="1" customWidth="1"/>
    <col min="371" max="371" width="38.6640625" bestFit="1" customWidth="1"/>
    <col min="372" max="372" width="45.33203125" bestFit="1" customWidth="1"/>
    <col min="373" max="373" width="47" bestFit="1" customWidth="1"/>
    <col min="374" max="374" width="25.33203125" bestFit="1" customWidth="1"/>
    <col min="375" max="375" width="16.33203125" bestFit="1" customWidth="1"/>
    <col min="376" max="376" width="19.83203125" bestFit="1" customWidth="1"/>
    <col min="377" max="377" width="25" bestFit="1" customWidth="1"/>
    <col min="378" max="378" width="18.1640625" bestFit="1" customWidth="1"/>
    <col min="379" max="379" width="34.1640625" bestFit="1" customWidth="1"/>
    <col min="380" max="380" width="15.5" bestFit="1" customWidth="1"/>
    <col min="381" max="381" width="17.33203125" bestFit="1" customWidth="1"/>
    <col min="382" max="382" width="34" bestFit="1" customWidth="1"/>
    <col min="383" max="383" width="32" bestFit="1" customWidth="1"/>
    <col min="384" max="384" width="40.33203125" bestFit="1" customWidth="1"/>
    <col min="385" max="385" width="46.33203125" bestFit="1" customWidth="1"/>
    <col min="386" max="386" width="19.5" bestFit="1" customWidth="1"/>
    <col min="387" max="387" width="30.83203125" bestFit="1" customWidth="1"/>
    <col min="388" max="388" width="33.33203125" bestFit="1" customWidth="1"/>
    <col min="389" max="389" width="17.83203125" bestFit="1" customWidth="1"/>
    <col min="390" max="390" width="25" bestFit="1" customWidth="1"/>
    <col min="391" max="391" width="38" bestFit="1" customWidth="1"/>
    <col min="392" max="392" width="28.83203125" bestFit="1" customWidth="1"/>
    <col min="393" max="393" width="48" bestFit="1" customWidth="1"/>
    <col min="394" max="394" width="23.33203125" bestFit="1" customWidth="1"/>
    <col min="395" max="395" width="32.33203125" bestFit="1" customWidth="1"/>
    <col min="396" max="396" width="16.33203125" bestFit="1" customWidth="1"/>
    <col min="397" max="397" width="35" bestFit="1" customWidth="1"/>
    <col min="398" max="398" width="7" bestFit="1" customWidth="1"/>
    <col min="399" max="399" width="15" bestFit="1" customWidth="1"/>
    <col min="400" max="400" width="49.1640625" bestFit="1" customWidth="1"/>
    <col min="401" max="401" width="20.6640625" bestFit="1" customWidth="1"/>
    <col min="402" max="402" width="39.6640625" bestFit="1" customWidth="1"/>
    <col min="403" max="403" width="33.6640625" bestFit="1" customWidth="1"/>
    <col min="404" max="404" width="40.1640625" bestFit="1" customWidth="1"/>
    <col min="405" max="405" width="11.1640625" bestFit="1" customWidth="1"/>
    <col min="406" max="406" width="32.1640625" bestFit="1" customWidth="1"/>
    <col min="407" max="407" width="30.83203125" bestFit="1" customWidth="1"/>
    <col min="408" max="408" width="29.5" bestFit="1" customWidth="1"/>
    <col min="409" max="409" width="30.1640625" bestFit="1" customWidth="1"/>
    <col min="410" max="410" width="17.33203125" bestFit="1" customWidth="1"/>
    <col min="411" max="411" width="29.33203125" bestFit="1" customWidth="1"/>
    <col min="412" max="412" width="22.83203125" bestFit="1" customWidth="1"/>
    <col min="413" max="413" width="27" bestFit="1" customWidth="1"/>
    <col min="414" max="414" width="16.5" bestFit="1" customWidth="1"/>
    <col min="415" max="415" width="25.33203125" bestFit="1" customWidth="1"/>
    <col min="416" max="416" width="44.1640625" bestFit="1" customWidth="1"/>
    <col min="417" max="417" width="21" bestFit="1" customWidth="1"/>
    <col min="418" max="418" width="16.6640625" bestFit="1" customWidth="1"/>
    <col min="419" max="419" width="24.6640625" bestFit="1" customWidth="1"/>
    <col min="420" max="420" width="10" bestFit="1" customWidth="1"/>
    <col min="421" max="421" width="39.6640625" bestFit="1" customWidth="1"/>
    <col min="422" max="422" width="35.5" bestFit="1" customWidth="1"/>
    <col min="423" max="423" width="13.83203125" bestFit="1" customWidth="1"/>
    <col min="424" max="424" width="20.5" bestFit="1" customWidth="1"/>
    <col min="425" max="425" width="28.83203125" bestFit="1" customWidth="1"/>
    <col min="426" max="426" width="28.6640625" bestFit="1" customWidth="1"/>
    <col min="427" max="427" width="24.6640625" bestFit="1" customWidth="1"/>
    <col min="428" max="428" width="28" bestFit="1" customWidth="1"/>
    <col min="429" max="429" width="25.6640625" bestFit="1" customWidth="1"/>
    <col min="430" max="430" width="17.33203125" bestFit="1" customWidth="1"/>
    <col min="431" max="431" width="31.83203125" bestFit="1" customWidth="1"/>
    <col min="432" max="432" width="33.6640625" bestFit="1" customWidth="1"/>
    <col min="433" max="433" width="16.5" bestFit="1" customWidth="1"/>
    <col min="434" max="434" width="10.6640625" bestFit="1" customWidth="1"/>
    <col min="435" max="435" width="12.5" bestFit="1" customWidth="1"/>
    <col min="436" max="436" width="43" bestFit="1" customWidth="1"/>
    <col min="437" max="437" width="27.5" bestFit="1" customWidth="1"/>
    <col min="438" max="438" width="45.33203125" bestFit="1" customWidth="1"/>
    <col min="439" max="439" width="36" bestFit="1" customWidth="1"/>
    <col min="440" max="440" width="32.83203125" bestFit="1" customWidth="1"/>
    <col min="441" max="441" width="24" bestFit="1" customWidth="1"/>
    <col min="442" max="442" width="40.83203125" bestFit="1" customWidth="1"/>
    <col min="443" max="443" width="34.5" bestFit="1" customWidth="1"/>
    <col min="444" max="444" width="43.33203125" bestFit="1" customWidth="1"/>
    <col min="445" max="445" width="43.83203125" bestFit="1" customWidth="1"/>
    <col min="446" max="446" width="15.33203125" bestFit="1" customWidth="1"/>
    <col min="448" max="448" width="44.5" bestFit="1" customWidth="1"/>
    <col min="449" max="449" width="38.6640625" bestFit="1" customWidth="1"/>
    <col min="450" max="450" width="28.1640625" bestFit="1" customWidth="1"/>
    <col min="451" max="451" width="43.5" bestFit="1" customWidth="1"/>
    <col min="452" max="452" width="46.1640625" bestFit="1" customWidth="1"/>
    <col min="453" max="453" width="9.1640625" bestFit="1" customWidth="1"/>
    <col min="454" max="454" width="43.1640625" bestFit="1" customWidth="1"/>
    <col min="455" max="455" width="45.83203125" bestFit="1" customWidth="1"/>
    <col min="456" max="456" width="26.6640625" bestFit="1" customWidth="1"/>
    <col min="457" max="457" width="11" bestFit="1" customWidth="1"/>
    <col min="458" max="458" width="28" bestFit="1" customWidth="1"/>
    <col min="459" max="459" width="19.83203125" bestFit="1" customWidth="1"/>
    <col min="460" max="460" width="19" bestFit="1" customWidth="1"/>
    <col min="461" max="461" width="21.83203125" bestFit="1" customWidth="1"/>
    <col min="462" max="462" width="40.83203125" bestFit="1" customWidth="1"/>
    <col min="463" max="463" width="23.83203125" bestFit="1" customWidth="1"/>
    <col min="464" max="464" width="46" bestFit="1" customWidth="1"/>
    <col min="465" max="465" width="14.33203125" bestFit="1" customWidth="1"/>
    <col min="466" max="466" width="17.5" bestFit="1" customWidth="1"/>
    <col min="467" max="467" width="48" bestFit="1" customWidth="1"/>
    <col min="468" max="468" width="18.33203125" bestFit="1" customWidth="1"/>
    <col min="469" max="469" width="29.6640625" bestFit="1" customWidth="1"/>
    <col min="470" max="470" width="8.1640625" bestFit="1" customWidth="1"/>
    <col min="471" max="471" width="20.83203125" bestFit="1" customWidth="1"/>
    <col min="472" max="472" width="32.83203125" bestFit="1" customWidth="1"/>
    <col min="473" max="473" width="38.6640625" bestFit="1" customWidth="1"/>
    <col min="474" max="474" width="38.5" bestFit="1" customWidth="1"/>
    <col min="475" max="475" width="43.1640625" bestFit="1" customWidth="1"/>
    <col min="476" max="476" width="36.6640625" bestFit="1" customWidth="1"/>
    <col min="477" max="477" width="52.83203125" bestFit="1" customWidth="1"/>
    <col min="478" max="478" width="14.1640625" bestFit="1" customWidth="1"/>
    <col min="479" max="479" width="13" bestFit="1" customWidth="1"/>
    <col min="480" max="480" width="14.83203125" bestFit="1" customWidth="1"/>
    <col min="481" max="481" width="30.33203125" bestFit="1" customWidth="1"/>
    <col min="482" max="482" width="15" bestFit="1" customWidth="1"/>
    <col min="483" max="483" width="27.6640625" bestFit="1" customWidth="1"/>
    <col min="484" max="484" width="43.83203125" bestFit="1" customWidth="1"/>
    <col min="485" max="485" width="12.1640625" bestFit="1" customWidth="1"/>
    <col min="486" max="486" width="16.33203125" bestFit="1" customWidth="1"/>
    <col min="487" max="487" width="22" bestFit="1" customWidth="1"/>
    <col min="488" max="488" width="36.1640625" bestFit="1" customWidth="1"/>
    <col min="489" max="489" width="22.33203125" bestFit="1" customWidth="1"/>
    <col min="490" max="490" width="19.83203125" bestFit="1" customWidth="1"/>
    <col min="491" max="491" width="32.83203125" bestFit="1" customWidth="1"/>
    <col min="492" max="492" width="36.1640625" bestFit="1" customWidth="1"/>
    <col min="493" max="493" width="45.33203125" bestFit="1" customWidth="1"/>
    <col min="494" max="494" width="13.1640625" bestFit="1" customWidth="1"/>
    <col min="495" max="495" width="15.33203125" bestFit="1" customWidth="1"/>
    <col min="496" max="496" width="35.1640625" bestFit="1" customWidth="1"/>
    <col min="497" max="497" width="34.5" bestFit="1" customWidth="1"/>
    <col min="498" max="498" width="14.83203125" bestFit="1" customWidth="1"/>
    <col min="499" max="499" width="16.5" bestFit="1" customWidth="1"/>
    <col min="500" max="500" width="43.5" bestFit="1" customWidth="1"/>
    <col min="501" max="501" width="18.83203125" bestFit="1" customWidth="1"/>
    <col min="502" max="502" width="48" bestFit="1" customWidth="1"/>
    <col min="503" max="503" width="19.6640625" bestFit="1" customWidth="1"/>
    <col min="504" max="504" width="24.6640625" bestFit="1" customWidth="1"/>
    <col min="505" max="505" width="10.6640625" bestFit="1" customWidth="1"/>
    <col min="506" max="506" width="33.33203125" bestFit="1" customWidth="1"/>
    <col min="507" max="507" width="34.1640625" bestFit="1" customWidth="1"/>
    <col min="508" max="508" width="25.33203125" bestFit="1" customWidth="1"/>
    <col min="509" max="509" width="43.5" bestFit="1" customWidth="1"/>
    <col min="510" max="510" width="22.33203125" bestFit="1" customWidth="1"/>
    <col min="511" max="511" width="22.83203125" bestFit="1" customWidth="1"/>
    <col min="512" max="512" width="46.5" bestFit="1" customWidth="1"/>
    <col min="513" max="513" width="17.33203125" bestFit="1" customWidth="1"/>
    <col min="514" max="514" width="13.1640625" bestFit="1" customWidth="1"/>
    <col min="515" max="515" width="36.1640625" bestFit="1" customWidth="1"/>
    <col min="516" max="516" width="44" bestFit="1" customWidth="1"/>
    <col min="517" max="517" width="13.5" bestFit="1" customWidth="1"/>
    <col min="518" max="518" width="49.33203125" bestFit="1" customWidth="1"/>
    <col min="519" max="519" width="17" bestFit="1" customWidth="1"/>
    <col min="520" max="520" width="24.1640625" bestFit="1" customWidth="1"/>
    <col min="521" max="521" width="57.33203125" bestFit="1" customWidth="1"/>
    <col min="522" max="522" width="21.1640625" bestFit="1" customWidth="1"/>
    <col min="523" max="523" width="31.33203125" bestFit="1" customWidth="1"/>
    <col min="524" max="524" width="33" bestFit="1" customWidth="1"/>
    <col min="525" max="525" width="13.83203125" bestFit="1" customWidth="1"/>
    <col min="526" max="526" width="19.5" bestFit="1" customWidth="1"/>
    <col min="527" max="527" width="46.83203125" bestFit="1" customWidth="1"/>
    <col min="528" max="528" width="38.5" bestFit="1" customWidth="1"/>
    <col min="529" max="529" width="46.5" bestFit="1" customWidth="1"/>
    <col min="531" max="531" width="11.5" bestFit="1" customWidth="1"/>
    <col min="532" max="532" width="21.83203125" bestFit="1" customWidth="1"/>
    <col min="533" max="533" width="14.83203125" bestFit="1" customWidth="1"/>
    <col min="534" max="534" width="20.1640625" bestFit="1" customWidth="1"/>
    <col min="535" max="535" width="28.6640625" bestFit="1" customWidth="1"/>
    <col min="536" max="536" width="40" bestFit="1" customWidth="1"/>
    <col min="537" max="537" width="25" bestFit="1" customWidth="1"/>
    <col min="538" max="538" width="19.6640625" bestFit="1" customWidth="1"/>
    <col min="539" max="539" width="36.5" bestFit="1" customWidth="1"/>
    <col min="540" max="540" width="35.33203125" bestFit="1" customWidth="1"/>
    <col min="541" max="541" width="42.6640625" bestFit="1" customWidth="1"/>
    <col min="542" max="542" width="7.83203125" bestFit="1" customWidth="1"/>
    <col min="543" max="543" width="11.83203125" bestFit="1" customWidth="1"/>
    <col min="544" max="544" width="42.1640625" bestFit="1" customWidth="1"/>
    <col min="545" max="545" width="51" bestFit="1" customWidth="1"/>
    <col min="546" max="546" width="19.83203125" bestFit="1" customWidth="1"/>
    <col min="547" max="547" width="46.5" bestFit="1" customWidth="1"/>
    <col min="548" max="548" width="16.33203125" bestFit="1" customWidth="1"/>
    <col min="549" max="549" width="41.33203125" bestFit="1" customWidth="1"/>
    <col min="550" max="550" width="12.83203125" bestFit="1" customWidth="1"/>
    <col min="551" max="551" width="13.6640625" bestFit="1" customWidth="1"/>
    <col min="552" max="552" width="35.83203125" bestFit="1" customWidth="1"/>
    <col min="553" max="553" width="41.5" bestFit="1" customWidth="1"/>
    <col min="554" max="554" width="47" bestFit="1" customWidth="1"/>
    <col min="555" max="555" width="15.83203125" bestFit="1" customWidth="1"/>
    <col min="556" max="556" width="44.1640625" bestFit="1" customWidth="1"/>
    <col min="557" max="557" width="23.5" bestFit="1" customWidth="1"/>
    <col min="558" max="558" width="18.1640625" bestFit="1" customWidth="1"/>
    <col min="559" max="559" width="48.33203125" bestFit="1" customWidth="1"/>
    <col min="560" max="560" width="40" bestFit="1" customWidth="1"/>
    <col min="561" max="561" width="29.6640625" bestFit="1" customWidth="1"/>
    <col min="562" max="562" width="32" bestFit="1" customWidth="1"/>
    <col min="563" max="563" width="31.33203125" bestFit="1" customWidth="1"/>
    <col min="564" max="564" width="42.33203125" bestFit="1" customWidth="1"/>
    <col min="565" max="565" width="44.33203125" bestFit="1" customWidth="1"/>
    <col min="566" max="566" width="30.83203125" bestFit="1" customWidth="1"/>
    <col min="567" max="567" width="5.1640625" bestFit="1" customWidth="1"/>
    <col min="568" max="568" width="12.5" bestFit="1" customWidth="1"/>
    <col min="569" max="569" width="30.83203125" bestFit="1" customWidth="1"/>
    <col min="570" max="570" width="40.5" bestFit="1" customWidth="1"/>
    <col min="571" max="571" width="24.5" bestFit="1" customWidth="1"/>
    <col min="572" max="572" width="38" bestFit="1" customWidth="1"/>
    <col min="573" max="573" width="33.5" bestFit="1" customWidth="1"/>
    <col min="574" max="574" width="16.33203125" bestFit="1" customWidth="1"/>
    <col min="575" max="575" width="15.6640625" bestFit="1" customWidth="1"/>
    <col min="576" max="576" width="16.6640625" bestFit="1" customWidth="1"/>
    <col min="577" max="577" width="28.33203125" bestFit="1" customWidth="1"/>
    <col min="578" max="578" width="51.33203125" bestFit="1" customWidth="1"/>
    <col min="579" max="579" width="46.6640625" bestFit="1" customWidth="1"/>
    <col min="580" max="580" width="20.6640625" bestFit="1" customWidth="1"/>
    <col min="581" max="581" width="5.83203125" bestFit="1" customWidth="1"/>
    <col min="582" max="582" width="46.33203125" bestFit="1" customWidth="1"/>
    <col min="583" max="583" width="49.6640625" bestFit="1" customWidth="1"/>
    <col min="584" max="584" width="26.83203125" bestFit="1" customWidth="1"/>
    <col min="585" max="585" width="27.33203125" bestFit="1" customWidth="1"/>
    <col min="586" max="586" width="35.83203125" bestFit="1" customWidth="1"/>
    <col min="587" max="587" width="10.5" bestFit="1" customWidth="1"/>
    <col min="588" max="588" width="23.5" bestFit="1" customWidth="1"/>
    <col min="589" max="589" width="38.33203125" bestFit="1" customWidth="1"/>
    <col min="590" max="590" width="30.33203125" bestFit="1" customWidth="1"/>
    <col min="591" max="591" width="15.33203125" bestFit="1" customWidth="1"/>
    <col min="592" max="592" width="19.83203125" bestFit="1" customWidth="1"/>
    <col min="593" max="593" width="52" bestFit="1" customWidth="1"/>
    <col min="594" max="594" width="48.6640625" bestFit="1" customWidth="1"/>
    <col min="595" max="595" width="24.6640625" bestFit="1" customWidth="1"/>
    <col min="596" max="596" width="28.6640625" bestFit="1" customWidth="1"/>
    <col min="597" max="597" width="17.83203125" bestFit="1" customWidth="1"/>
    <col min="598" max="598" width="17.6640625" bestFit="1" customWidth="1"/>
    <col min="599" max="599" width="51.83203125" bestFit="1" customWidth="1"/>
    <col min="600" max="600" width="8.83203125" bestFit="1" customWidth="1"/>
    <col min="601" max="601" width="29.83203125" bestFit="1" customWidth="1"/>
    <col min="602" max="602" width="23" bestFit="1" customWidth="1"/>
    <col min="603" max="603" width="39.5" bestFit="1" customWidth="1"/>
    <col min="604" max="604" width="17.33203125" bestFit="1" customWidth="1"/>
    <col min="605" max="605" width="34.83203125" bestFit="1" customWidth="1"/>
    <col min="606" max="606" width="50.1640625" bestFit="1" customWidth="1"/>
    <col min="607" max="607" width="18.5" bestFit="1" customWidth="1"/>
    <col min="608" max="608" width="37.1640625" bestFit="1" customWidth="1"/>
    <col min="609" max="609" width="13.33203125" bestFit="1" customWidth="1"/>
    <col min="610" max="610" width="38.5" bestFit="1" customWidth="1"/>
    <col min="611" max="611" width="44.1640625" bestFit="1" customWidth="1"/>
    <col min="612" max="612" width="13.6640625" bestFit="1" customWidth="1"/>
    <col min="613" max="613" width="44.33203125" bestFit="1" customWidth="1"/>
    <col min="614" max="614" width="23.6640625" bestFit="1" customWidth="1"/>
    <col min="615" max="615" width="43.33203125" bestFit="1" customWidth="1"/>
    <col min="616" max="616" width="33" bestFit="1" customWidth="1"/>
    <col min="617" max="617" width="51.5" bestFit="1" customWidth="1"/>
    <col min="618" max="618" width="25.6640625" bestFit="1" customWidth="1"/>
    <col min="619" max="619" width="51.6640625" bestFit="1" customWidth="1"/>
    <col min="620" max="620" width="44" bestFit="1" customWidth="1"/>
    <col min="621" max="621" width="37.6640625" bestFit="1" customWidth="1"/>
    <col min="622" max="622" width="47.33203125" bestFit="1" customWidth="1"/>
    <col min="623" max="623" width="26.6640625" bestFit="1" customWidth="1"/>
    <col min="624" max="624" width="44.33203125" bestFit="1" customWidth="1"/>
    <col min="625" max="625" width="15.1640625" bestFit="1" customWidth="1"/>
    <col min="626" max="626" width="21.5" bestFit="1" customWidth="1"/>
    <col min="627" max="627" width="25.33203125" bestFit="1" customWidth="1"/>
    <col min="628" max="628" width="43.33203125" bestFit="1" customWidth="1"/>
    <col min="629" max="629" width="28.5" bestFit="1" customWidth="1"/>
    <col min="630" max="630" width="45.33203125" bestFit="1" customWidth="1"/>
    <col min="631" max="631" width="41.5" bestFit="1" customWidth="1"/>
    <col min="632" max="632" width="32.6640625" bestFit="1" customWidth="1"/>
    <col min="633" max="633" width="28.33203125" bestFit="1" customWidth="1"/>
    <col min="634" max="634" width="43.33203125" bestFit="1" customWidth="1"/>
    <col min="635" max="635" width="41.1640625" bestFit="1" customWidth="1"/>
    <col min="636" max="636" width="24" bestFit="1" customWidth="1"/>
    <col min="637" max="637" width="32" bestFit="1" customWidth="1"/>
    <col min="638" max="638" width="37.1640625" bestFit="1" customWidth="1"/>
    <col min="639" max="639" width="25.6640625" bestFit="1" customWidth="1"/>
    <col min="640" max="640" width="18.6640625" bestFit="1" customWidth="1"/>
    <col min="641" max="641" width="41.83203125" bestFit="1" customWidth="1"/>
    <col min="642" max="642" width="31" bestFit="1" customWidth="1"/>
    <col min="643" max="643" width="30.5" bestFit="1" customWidth="1"/>
    <col min="644" max="644" width="29.6640625" bestFit="1" customWidth="1"/>
    <col min="645" max="645" width="33.5" bestFit="1" customWidth="1"/>
    <col min="646" max="646" width="45" bestFit="1" customWidth="1"/>
    <col min="647" max="647" width="60.6640625" bestFit="1" customWidth="1"/>
    <col min="648" max="648" width="28.5" bestFit="1" customWidth="1"/>
    <col min="649" max="649" width="20.33203125" bestFit="1" customWidth="1"/>
    <col min="650" max="650" width="24.1640625" bestFit="1" customWidth="1"/>
    <col min="651" max="651" width="29.33203125" bestFit="1" customWidth="1"/>
    <col min="652" max="652" width="38.6640625" bestFit="1" customWidth="1"/>
    <col min="653" max="653" width="30.33203125" bestFit="1" customWidth="1"/>
    <col min="654" max="654" width="46.33203125" bestFit="1" customWidth="1"/>
    <col min="655" max="655" width="15.83203125" bestFit="1" customWidth="1"/>
    <col min="656" max="656" width="38.83203125" bestFit="1" customWidth="1"/>
    <col min="657" max="657" width="42.1640625" bestFit="1" customWidth="1"/>
    <col min="658" max="658" width="46.1640625" bestFit="1" customWidth="1"/>
    <col min="659" max="659" width="24" bestFit="1" customWidth="1"/>
    <col min="660" max="660" width="6" bestFit="1" customWidth="1"/>
    <col min="661" max="661" width="39.5" bestFit="1" customWidth="1"/>
    <col min="662" max="662" width="24.33203125" bestFit="1" customWidth="1"/>
    <col min="663" max="663" width="23.5" bestFit="1" customWidth="1"/>
    <col min="664" max="664" width="50.6640625" bestFit="1" customWidth="1"/>
    <col min="665" max="665" width="49.33203125" bestFit="1" customWidth="1"/>
    <col min="666" max="666" width="50.6640625" bestFit="1" customWidth="1"/>
    <col min="667" max="667" width="41.1640625" bestFit="1" customWidth="1"/>
    <col min="668" max="668" width="46" bestFit="1" customWidth="1"/>
    <col min="669" max="669" width="42.83203125" bestFit="1" customWidth="1"/>
    <col min="670" max="670" width="41.33203125" bestFit="1" customWidth="1"/>
    <col min="671" max="671" width="30.1640625" bestFit="1" customWidth="1"/>
    <col min="672" max="672" width="20.5" bestFit="1" customWidth="1"/>
    <col min="673" max="673" width="43.1640625" bestFit="1" customWidth="1"/>
    <col min="674" max="674" width="39.6640625" bestFit="1" customWidth="1"/>
    <col min="675" max="675" width="43.83203125" bestFit="1" customWidth="1"/>
    <col min="676" max="676" width="39.33203125" bestFit="1" customWidth="1"/>
    <col min="677" max="677" width="42.5" bestFit="1" customWidth="1"/>
    <col min="678" max="678" width="46.6640625" bestFit="1" customWidth="1"/>
    <col min="679" max="679" width="38" bestFit="1" customWidth="1"/>
    <col min="680" max="680" width="37.33203125" bestFit="1" customWidth="1"/>
    <col min="681" max="681" width="20.1640625" bestFit="1" customWidth="1"/>
    <col min="682" max="682" width="48" bestFit="1" customWidth="1"/>
    <col min="683" max="683" width="32.83203125" bestFit="1" customWidth="1"/>
    <col min="684" max="684" width="7.1640625" bestFit="1" customWidth="1"/>
    <col min="685" max="685" width="50.83203125" bestFit="1" customWidth="1"/>
    <col min="686" max="686" width="40.5" bestFit="1" customWidth="1"/>
    <col min="687" max="687" width="38" bestFit="1" customWidth="1"/>
    <col min="688" max="688" width="14.5" bestFit="1" customWidth="1"/>
    <col min="689" max="689" width="31.83203125" bestFit="1" customWidth="1"/>
    <col min="690" max="690" width="46.1640625" bestFit="1" customWidth="1"/>
    <col min="691" max="691" width="10" bestFit="1" customWidth="1"/>
    <col min="692" max="692" width="13" bestFit="1" customWidth="1"/>
    <col min="693" max="693" width="31.33203125" bestFit="1" customWidth="1"/>
    <col min="694" max="694" width="43.5" bestFit="1" customWidth="1"/>
    <col min="695" max="695" width="33.1640625" bestFit="1" customWidth="1"/>
    <col min="696" max="696" width="40.1640625" bestFit="1" customWidth="1"/>
    <col min="697" max="697" width="28.1640625" bestFit="1" customWidth="1"/>
    <col min="698" max="698" width="40.1640625" bestFit="1" customWidth="1"/>
    <col min="699" max="699" width="28" bestFit="1" customWidth="1"/>
    <col min="700" max="700" width="18" bestFit="1" customWidth="1"/>
    <col min="701" max="701" width="24.5" bestFit="1" customWidth="1"/>
    <col min="702" max="702" width="27.6640625" bestFit="1" customWidth="1"/>
    <col min="703" max="703" width="36.1640625" bestFit="1" customWidth="1"/>
    <col min="704" max="704" width="31.1640625" bestFit="1" customWidth="1"/>
    <col min="705" max="705" width="37.5" bestFit="1" customWidth="1"/>
    <col min="706" max="706" width="31.33203125" bestFit="1" customWidth="1"/>
    <col min="707" max="707" width="49" bestFit="1" customWidth="1"/>
    <col min="708" max="708" width="13" bestFit="1" customWidth="1"/>
    <col min="709" max="709" width="12.6640625" bestFit="1" customWidth="1"/>
    <col min="710" max="710" width="17" bestFit="1" customWidth="1"/>
    <col min="711" max="711" width="39.1640625" bestFit="1" customWidth="1"/>
    <col min="712" max="712" width="25.1640625" bestFit="1" customWidth="1"/>
    <col min="713" max="713" width="34" bestFit="1" customWidth="1"/>
    <col min="714" max="714" width="26.1640625" bestFit="1" customWidth="1"/>
    <col min="715" max="715" width="15.83203125" bestFit="1" customWidth="1"/>
    <col min="716" max="716" width="31.33203125" bestFit="1" customWidth="1"/>
    <col min="717" max="717" width="47.83203125" bestFit="1" customWidth="1"/>
    <col min="718" max="718" width="20.1640625" bestFit="1" customWidth="1"/>
    <col min="719" max="719" width="49.1640625" bestFit="1" customWidth="1"/>
    <col min="720" max="720" width="14.5" bestFit="1" customWidth="1"/>
    <col min="721" max="721" width="40.83203125" bestFit="1" customWidth="1"/>
    <col min="722" max="722" width="23.6640625" bestFit="1" customWidth="1"/>
    <col min="723" max="723" width="45.5" bestFit="1" customWidth="1"/>
    <col min="724" max="724" width="53.33203125" bestFit="1" customWidth="1"/>
    <col min="725" max="725" width="22.6640625" bestFit="1" customWidth="1"/>
    <col min="726" max="726" width="33" bestFit="1" customWidth="1"/>
    <col min="727" max="727" width="34" bestFit="1" customWidth="1"/>
    <col min="728" max="728" width="44.83203125" bestFit="1" customWidth="1"/>
    <col min="729" max="729" width="32" bestFit="1" customWidth="1"/>
    <col min="730" max="730" width="39" bestFit="1" customWidth="1"/>
    <col min="731" max="731" width="9.1640625" bestFit="1" customWidth="1"/>
    <col min="732" max="732" width="34" bestFit="1" customWidth="1"/>
    <col min="733" max="733" width="15.6640625" bestFit="1" customWidth="1"/>
    <col min="734" max="734" width="30.6640625" bestFit="1" customWidth="1"/>
    <col min="735" max="735" width="37.5" bestFit="1" customWidth="1"/>
    <col min="736" max="736" width="48" bestFit="1" customWidth="1"/>
    <col min="737" max="737" width="42.83203125" bestFit="1" customWidth="1"/>
    <col min="738" max="738" width="37.83203125" bestFit="1" customWidth="1"/>
    <col min="739" max="739" width="38.1640625" bestFit="1" customWidth="1"/>
    <col min="740" max="740" width="19" bestFit="1" customWidth="1"/>
    <col min="741" max="741" width="13.83203125" bestFit="1" customWidth="1"/>
    <col min="742" max="742" width="14.6640625" bestFit="1" customWidth="1"/>
    <col min="743" max="743" width="6.1640625" bestFit="1" customWidth="1"/>
    <col min="744" max="744" width="48" bestFit="1" customWidth="1"/>
    <col min="745" max="745" width="32.1640625" bestFit="1" customWidth="1"/>
    <col min="746" max="746" width="50.83203125" bestFit="1" customWidth="1"/>
    <col min="747" max="747" width="37" bestFit="1" customWidth="1"/>
    <col min="748" max="748" width="46.6640625" bestFit="1" customWidth="1"/>
    <col min="749" max="749" width="33.5" bestFit="1" customWidth="1"/>
    <col min="750" max="750" width="49.5" bestFit="1" customWidth="1"/>
    <col min="751" max="751" width="42.6640625" bestFit="1" customWidth="1"/>
    <col min="752" max="752" width="14.33203125" bestFit="1" customWidth="1"/>
    <col min="753" max="753" width="25.6640625" bestFit="1" customWidth="1"/>
    <col min="754" max="754" width="35.5" bestFit="1" customWidth="1"/>
    <col min="755" max="755" width="26.33203125" bestFit="1" customWidth="1"/>
    <col min="756" max="756" width="17.33203125" bestFit="1" customWidth="1"/>
    <col min="757" max="757" width="44.5" bestFit="1" customWidth="1"/>
    <col min="758" max="758" width="50.83203125" bestFit="1" customWidth="1"/>
    <col min="759" max="759" width="12.83203125" bestFit="1" customWidth="1"/>
    <col min="760" max="760" width="14.1640625" bestFit="1" customWidth="1"/>
    <col min="761" max="761" width="21.5" bestFit="1" customWidth="1"/>
    <col min="762" max="762" width="21" bestFit="1" customWidth="1"/>
    <col min="763" max="763" width="28" bestFit="1" customWidth="1"/>
    <col min="764" max="764" width="16" bestFit="1" customWidth="1"/>
    <col min="765" max="765" width="18.83203125" bestFit="1" customWidth="1"/>
    <col min="766" max="766" width="16.33203125" bestFit="1" customWidth="1"/>
    <col min="767" max="767" width="12.33203125" bestFit="1" customWidth="1"/>
    <col min="768" max="768" width="17" bestFit="1" customWidth="1"/>
    <col min="769" max="769" width="42.5" bestFit="1" customWidth="1"/>
    <col min="770" max="770" width="33.83203125" bestFit="1" customWidth="1"/>
    <col min="771" max="771" width="14.6640625" bestFit="1" customWidth="1"/>
    <col min="772" max="772" width="7" bestFit="1" customWidth="1"/>
    <col min="773" max="773" width="31.83203125" bestFit="1" customWidth="1"/>
    <col min="774" max="774" width="47.6640625" bestFit="1" customWidth="1"/>
    <col min="775" max="775" width="34.5" bestFit="1" customWidth="1"/>
    <col min="776" max="776" width="7.83203125" bestFit="1" customWidth="1"/>
    <col min="777" max="777" width="29.83203125" bestFit="1" customWidth="1"/>
    <col min="778" max="778" width="43.6640625" bestFit="1" customWidth="1"/>
    <col min="779" max="779" width="25.5" bestFit="1" customWidth="1"/>
    <col min="780" max="780" width="20.5" bestFit="1" customWidth="1"/>
    <col min="781" max="781" width="9.5" bestFit="1" customWidth="1"/>
    <col min="782" max="782" width="24.5" bestFit="1" customWidth="1"/>
    <col min="783" max="783" width="19" bestFit="1" customWidth="1"/>
    <col min="784" max="784" width="21.5" bestFit="1" customWidth="1"/>
    <col min="785" max="785" width="30" bestFit="1" customWidth="1"/>
    <col min="786" max="786" width="46.33203125" bestFit="1" customWidth="1"/>
    <col min="787" max="787" width="27.33203125" bestFit="1" customWidth="1"/>
    <col min="788" max="788" width="21.83203125" bestFit="1" customWidth="1"/>
    <col min="789" max="789" width="41.5" bestFit="1" customWidth="1"/>
    <col min="790" max="790" width="50.33203125" bestFit="1" customWidth="1"/>
    <col min="791" max="791" width="30.5" bestFit="1" customWidth="1"/>
    <col min="792" max="792" width="29.6640625" bestFit="1" customWidth="1"/>
    <col min="793" max="793" width="25.5" bestFit="1" customWidth="1"/>
    <col min="794" max="794" width="8.33203125" bestFit="1" customWidth="1"/>
    <col min="795" max="795" width="9.1640625" bestFit="1" customWidth="1"/>
    <col min="796" max="796" width="35.5" bestFit="1" customWidth="1"/>
    <col min="797" max="797" width="41.5" bestFit="1" customWidth="1"/>
    <col min="798" max="798" width="40.5" bestFit="1" customWidth="1"/>
    <col min="799" max="799" width="29.83203125" bestFit="1" customWidth="1"/>
    <col min="800" max="800" width="33" bestFit="1" customWidth="1"/>
    <col min="801" max="801" width="8.83203125" bestFit="1" customWidth="1"/>
    <col min="802" max="802" width="33" bestFit="1" customWidth="1"/>
    <col min="803" max="803" width="20.6640625" bestFit="1" customWidth="1"/>
    <col min="804" max="804" width="10.33203125" bestFit="1" customWidth="1"/>
    <col min="805" max="805" width="24.1640625" bestFit="1" customWidth="1"/>
    <col min="806" max="806" width="40.5" bestFit="1" customWidth="1"/>
    <col min="807" max="807" width="35.83203125" bestFit="1" customWidth="1"/>
    <col min="808" max="808" width="48.33203125" bestFit="1" customWidth="1"/>
    <col min="809" max="809" width="25.33203125" bestFit="1" customWidth="1"/>
    <col min="810" max="810" width="22.5" bestFit="1" customWidth="1"/>
    <col min="811" max="811" width="28.5" bestFit="1" customWidth="1"/>
    <col min="812" max="812" width="10.5" bestFit="1" customWidth="1"/>
    <col min="813" max="813" width="43.5" bestFit="1" customWidth="1"/>
    <col min="814" max="814" width="9.6640625" bestFit="1" customWidth="1"/>
    <col min="815" max="815" width="29.1640625" bestFit="1" customWidth="1"/>
    <col min="816" max="816" width="46.5" bestFit="1" customWidth="1"/>
    <col min="817" max="817" width="47" bestFit="1" customWidth="1"/>
    <col min="818" max="818" width="18.5" bestFit="1" customWidth="1"/>
    <col min="819" max="819" width="12.5" bestFit="1" customWidth="1"/>
    <col min="820" max="820" width="22.33203125" bestFit="1" customWidth="1"/>
    <col min="821" max="821" width="39.83203125" bestFit="1" customWidth="1"/>
    <col min="822" max="822" width="15.6640625" bestFit="1" customWidth="1"/>
    <col min="823" max="823" width="32.6640625" bestFit="1" customWidth="1"/>
    <col min="824" max="824" width="13.5" bestFit="1" customWidth="1"/>
    <col min="825" max="825" width="9.1640625" bestFit="1" customWidth="1"/>
    <col min="826" max="826" width="27" bestFit="1" customWidth="1"/>
    <col min="827" max="827" width="19.33203125" bestFit="1" customWidth="1"/>
    <col min="828" max="828" width="18" bestFit="1" customWidth="1"/>
    <col min="829" max="829" width="16.6640625" bestFit="1" customWidth="1"/>
    <col min="830" max="830" width="40.83203125" bestFit="1" customWidth="1"/>
    <col min="831" max="831" width="33" bestFit="1" customWidth="1"/>
    <col min="832" max="832" width="12" bestFit="1" customWidth="1"/>
    <col min="833" max="833" width="42.83203125" bestFit="1" customWidth="1"/>
    <col min="834" max="834" width="24" bestFit="1" customWidth="1"/>
    <col min="835" max="835" width="15.83203125" bestFit="1" customWidth="1"/>
    <col min="836" max="836" width="41.5" bestFit="1" customWidth="1"/>
    <col min="837" max="837" width="22.5" bestFit="1" customWidth="1"/>
    <col min="838" max="838" width="48.6640625" bestFit="1" customWidth="1"/>
    <col min="839" max="839" width="34.33203125" bestFit="1" customWidth="1"/>
    <col min="840" max="840" width="50" bestFit="1" customWidth="1"/>
    <col min="841" max="841" width="39.5" bestFit="1" customWidth="1"/>
    <col min="842" max="842" width="29.5" bestFit="1" customWidth="1"/>
    <col min="843" max="843" width="32.33203125" bestFit="1" customWidth="1"/>
    <col min="844" max="844" width="48.6640625" bestFit="1" customWidth="1"/>
    <col min="845" max="845" width="9.33203125" bestFit="1" customWidth="1"/>
    <col min="846" max="846" width="26.6640625" bestFit="1" customWidth="1"/>
    <col min="847" max="848" width="19.1640625" bestFit="1" customWidth="1"/>
    <col min="849" max="849" width="32.5" bestFit="1" customWidth="1"/>
    <col min="850" max="850" width="5" bestFit="1" customWidth="1"/>
    <col min="851" max="851" width="26.1640625" bestFit="1" customWidth="1"/>
    <col min="852" max="852" width="10.33203125" bestFit="1" customWidth="1"/>
    <col min="853" max="853" width="34.6640625" bestFit="1" customWidth="1"/>
    <col min="854" max="854" width="43.83203125" bestFit="1" customWidth="1"/>
    <col min="855" max="855" width="19.33203125" bestFit="1" customWidth="1"/>
    <col min="856" max="856" width="13.83203125" bestFit="1" customWidth="1"/>
    <col min="857" max="857" width="43.6640625" bestFit="1" customWidth="1"/>
    <col min="858" max="858" width="6.83203125" bestFit="1" customWidth="1"/>
    <col min="859" max="859" width="12.1640625" bestFit="1" customWidth="1"/>
    <col min="860" max="860" width="6.1640625" bestFit="1" customWidth="1"/>
    <col min="861" max="861" width="28" bestFit="1" customWidth="1"/>
    <col min="862" max="862" width="47.6640625" bestFit="1" customWidth="1"/>
    <col min="863" max="863" width="12.83203125" bestFit="1" customWidth="1"/>
    <col min="864" max="864" width="11.1640625" bestFit="1" customWidth="1"/>
    <col min="865" max="865" width="67.5" bestFit="1" customWidth="1"/>
    <col min="866" max="866" width="38.1640625" bestFit="1" customWidth="1"/>
    <col min="867" max="867" width="12.1640625" bestFit="1" customWidth="1"/>
    <col min="868" max="868" width="50.5" bestFit="1" customWidth="1"/>
    <col min="869" max="869" width="22.6640625" bestFit="1" customWidth="1"/>
    <col min="870" max="870" width="30.1640625" bestFit="1" customWidth="1"/>
    <col min="871" max="871" width="27.1640625" bestFit="1" customWidth="1"/>
    <col min="872" max="872" width="30.5" bestFit="1" customWidth="1"/>
    <col min="873" max="873" width="15.5" bestFit="1" customWidth="1"/>
    <col min="874" max="874" width="28" bestFit="1" customWidth="1"/>
    <col min="875" max="875" width="18.33203125" bestFit="1" customWidth="1"/>
    <col min="876" max="876" width="36" bestFit="1" customWidth="1"/>
    <col min="877" max="877" width="26.33203125" bestFit="1" customWidth="1"/>
    <col min="878" max="878" width="46.5" bestFit="1" customWidth="1"/>
    <col min="879" max="879" width="14" bestFit="1" customWidth="1"/>
    <col min="880" max="880" width="29.33203125" bestFit="1" customWidth="1"/>
    <col min="881" max="881" width="18" bestFit="1" customWidth="1"/>
    <col min="882" max="882" width="45.33203125" bestFit="1" customWidth="1"/>
    <col min="883" max="883" width="31.33203125" bestFit="1" customWidth="1"/>
    <col min="884" max="884" width="35.5" bestFit="1" customWidth="1"/>
    <col min="885" max="885" width="28.33203125" bestFit="1" customWidth="1"/>
    <col min="886" max="886" width="42.5" bestFit="1" customWidth="1"/>
    <col min="887" max="887" width="46.6640625" bestFit="1" customWidth="1"/>
    <col min="888" max="888" width="15.5" bestFit="1" customWidth="1"/>
    <col min="889" max="889" width="27.1640625" bestFit="1" customWidth="1"/>
    <col min="890" max="890" width="28.33203125" bestFit="1" customWidth="1"/>
    <col min="891" max="891" width="7.83203125" bestFit="1" customWidth="1"/>
    <col min="892" max="892" width="50.33203125" bestFit="1" customWidth="1"/>
    <col min="893" max="893" width="38" bestFit="1" customWidth="1"/>
    <col min="894" max="894" width="18.5" bestFit="1" customWidth="1"/>
    <col min="895" max="895" width="46.33203125" bestFit="1" customWidth="1"/>
    <col min="896" max="896" width="45.6640625" bestFit="1" customWidth="1"/>
    <col min="897" max="897" width="24.1640625" bestFit="1" customWidth="1"/>
    <col min="898" max="898" width="16.5" bestFit="1" customWidth="1"/>
    <col min="899" max="899" width="12.5" bestFit="1" customWidth="1"/>
    <col min="900" max="900" width="17" bestFit="1" customWidth="1"/>
    <col min="901" max="901" width="45.5" bestFit="1" customWidth="1"/>
    <col min="902" max="902" width="12.6640625" bestFit="1" customWidth="1"/>
    <col min="903" max="903" width="48.33203125" bestFit="1" customWidth="1"/>
    <col min="904" max="904" width="30.6640625" bestFit="1" customWidth="1"/>
    <col min="905" max="905" width="28.5" bestFit="1" customWidth="1"/>
    <col min="906" max="906" width="49.33203125" bestFit="1" customWidth="1"/>
    <col min="907" max="907" width="7.6640625" bestFit="1" customWidth="1"/>
    <col min="908" max="908" width="32.5" bestFit="1" customWidth="1"/>
    <col min="909" max="909" width="17.33203125" bestFit="1" customWidth="1"/>
    <col min="910" max="910" width="50.83203125" bestFit="1" customWidth="1"/>
    <col min="911" max="911" width="18.5" bestFit="1" customWidth="1"/>
    <col min="912" max="912" width="10.33203125" bestFit="1" customWidth="1"/>
    <col min="913" max="913" width="47.5" bestFit="1" customWidth="1"/>
    <col min="914" max="914" width="23.83203125" bestFit="1" customWidth="1"/>
    <col min="915" max="915" width="42.6640625" bestFit="1" customWidth="1"/>
    <col min="916" max="916" width="35" bestFit="1" customWidth="1"/>
    <col min="917" max="917" width="32.1640625" bestFit="1" customWidth="1"/>
    <col min="918" max="918" width="33.5" bestFit="1" customWidth="1"/>
    <col min="919" max="919" width="44.5" bestFit="1" customWidth="1"/>
    <col min="920" max="920" width="6" bestFit="1" customWidth="1"/>
    <col min="921" max="921" width="35.1640625" bestFit="1" customWidth="1"/>
    <col min="922" max="922" width="30.83203125" bestFit="1" customWidth="1"/>
    <col min="923" max="923" width="48.33203125" bestFit="1" customWidth="1"/>
    <col min="924" max="924" width="24.33203125" bestFit="1" customWidth="1"/>
    <col min="925" max="925" width="42.6640625" bestFit="1" customWidth="1"/>
    <col min="926" max="926" width="29.83203125" bestFit="1" customWidth="1"/>
    <col min="927" max="927" width="34.5" bestFit="1" customWidth="1"/>
    <col min="928" max="928" width="23.33203125" bestFit="1" customWidth="1"/>
    <col min="929" max="929" width="11.5" bestFit="1" customWidth="1"/>
    <col min="930" max="930" width="15" bestFit="1" customWidth="1"/>
    <col min="931" max="931" width="24.5" bestFit="1" customWidth="1"/>
    <col min="932" max="932" width="47.33203125" bestFit="1" customWidth="1"/>
    <col min="933" max="933" width="11" bestFit="1" customWidth="1"/>
    <col min="934" max="934" width="28.1640625" bestFit="1" customWidth="1"/>
    <col min="935" max="935" width="29" bestFit="1" customWidth="1"/>
    <col min="936" max="936" width="29.5" bestFit="1" customWidth="1"/>
    <col min="937" max="937" width="48.33203125" bestFit="1" customWidth="1"/>
    <col min="938" max="938" width="22.33203125" bestFit="1" customWidth="1"/>
    <col min="939" max="939" width="17" bestFit="1" customWidth="1"/>
    <col min="940" max="940" width="41.1640625" bestFit="1" customWidth="1"/>
    <col min="941" max="941" width="37.6640625" bestFit="1" customWidth="1"/>
    <col min="942" max="942" width="37.1640625" bestFit="1" customWidth="1"/>
    <col min="943" max="943" width="21" bestFit="1" customWidth="1"/>
    <col min="944" max="944" width="48.1640625" bestFit="1" customWidth="1"/>
    <col min="945" max="945" width="33.83203125" bestFit="1" customWidth="1"/>
    <col min="946" max="946" width="42.6640625" bestFit="1" customWidth="1"/>
    <col min="947" max="947" width="34.33203125" bestFit="1" customWidth="1"/>
    <col min="948" max="948" width="11.5" bestFit="1" customWidth="1"/>
    <col min="949" max="949" width="20" bestFit="1" customWidth="1"/>
    <col min="950" max="950" width="11" bestFit="1" customWidth="1"/>
    <col min="951" max="951" width="29.6640625" bestFit="1" customWidth="1"/>
    <col min="952" max="952" width="11.5" bestFit="1" customWidth="1"/>
    <col min="953" max="953" width="25.83203125" bestFit="1" customWidth="1"/>
    <col min="954" max="954" width="14.33203125" bestFit="1" customWidth="1"/>
    <col min="955" max="955" width="22.83203125" bestFit="1" customWidth="1"/>
    <col min="956" max="956" width="12.83203125" bestFit="1" customWidth="1"/>
    <col min="957" max="957" width="16.5" bestFit="1" customWidth="1"/>
    <col min="958" max="958" width="14.83203125" bestFit="1" customWidth="1"/>
    <col min="959" max="959" width="24.1640625" bestFit="1" customWidth="1"/>
    <col min="960" max="960" width="38.83203125" bestFit="1" customWidth="1"/>
    <col min="961" max="961" width="34" bestFit="1" customWidth="1"/>
    <col min="962" max="962" width="32.1640625" bestFit="1" customWidth="1"/>
    <col min="963" max="963" width="38" bestFit="1" customWidth="1"/>
    <col min="964" max="964" width="35.83203125" bestFit="1" customWidth="1"/>
    <col min="965" max="965" width="22.83203125" bestFit="1" customWidth="1"/>
    <col min="966" max="966" width="21.6640625" bestFit="1" customWidth="1"/>
    <col min="967" max="967" width="27" bestFit="1" customWidth="1"/>
    <col min="968" max="968" width="19" bestFit="1" customWidth="1"/>
    <col min="969" max="969" width="45.5" bestFit="1" customWidth="1"/>
    <col min="970" max="970" width="49.33203125" bestFit="1" customWidth="1"/>
    <col min="971" max="971" width="38" bestFit="1" customWidth="1"/>
    <col min="972" max="972" width="18" bestFit="1" customWidth="1"/>
    <col min="973" max="973" width="23" bestFit="1" customWidth="1"/>
    <col min="974" max="974" width="9.33203125" bestFit="1" customWidth="1"/>
    <col min="975" max="975" width="14.1640625" bestFit="1" customWidth="1"/>
    <col min="976" max="976" width="37" bestFit="1" customWidth="1"/>
    <col min="977" max="977" width="22.83203125" bestFit="1" customWidth="1"/>
    <col min="978" max="978" width="9.1640625" bestFit="1" customWidth="1"/>
    <col min="979" max="979" width="36.5" bestFit="1" customWidth="1"/>
    <col min="980" max="980" width="32.6640625" bestFit="1" customWidth="1"/>
    <col min="981" max="981" width="39" bestFit="1" customWidth="1"/>
    <col min="982" max="982" width="18.33203125" bestFit="1" customWidth="1"/>
    <col min="983" max="983" width="42.6640625" bestFit="1" customWidth="1"/>
    <col min="984" max="984" width="8.33203125" bestFit="1" customWidth="1"/>
    <col min="985" max="985" width="31.83203125" bestFit="1" customWidth="1"/>
    <col min="986" max="986" width="40.33203125" bestFit="1" customWidth="1"/>
    <col min="987" max="987" width="18.33203125" bestFit="1" customWidth="1"/>
    <col min="988" max="988" width="34.33203125" bestFit="1" customWidth="1"/>
    <col min="989" max="989" width="33.33203125" bestFit="1" customWidth="1"/>
    <col min="990" max="990" width="44.6640625" bestFit="1" customWidth="1"/>
    <col min="991" max="991" width="19.5" bestFit="1" customWidth="1"/>
    <col min="992" max="992" width="28.33203125" bestFit="1" customWidth="1"/>
    <col min="993" max="993" width="14.1640625" bestFit="1" customWidth="1"/>
    <col min="994" max="994" width="30.5" bestFit="1" customWidth="1"/>
    <col min="995" max="995" width="41.33203125" bestFit="1" customWidth="1"/>
    <col min="996" max="996" width="17.83203125" bestFit="1" customWidth="1"/>
    <col min="997" max="997" width="15.6640625" bestFit="1" customWidth="1"/>
    <col min="998" max="998" width="48.33203125" bestFit="1" customWidth="1"/>
    <col min="999" max="999" width="8.1640625" bestFit="1" customWidth="1"/>
    <col min="1000" max="1000" width="13.6640625" bestFit="1" customWidth="1"/>
    <col min="1001" max="1001" width="24.6640625" bestFit="1" customWidth="1"/>
    <col min="1002" max="1002" width="33.6640625" bestFit="1" customWidth="1"/>
    <col min="1003" max="1003" width="19.1640625" bestFit="1" customWidth="1"/>
    <col min="1004" max="1004" width="44.6640625" bestFit="1" customWidth="1"/>
    <col min="1005" max="1005" width="9.5" bestFit="1" customWidth="1"/>
    <col min="1006" max="1006" width="8.33203125" bestFit="1" customWidth="1"/>
    <col min="1007" max="1007" width="40.1640625" bestFit="1" customWidth="1"/>
    <col min="1008" max="1008" width="64.1640625" bestFit="1" customWidth="1"/>
    <col min="1009" max="1009" width="50.1640625" bestFit="1" customWidth="1"/>
    <col min="1010" max="1010" width="12.6640625" bestFit="1" customWidth="1"/>
    <col min="1011" max="1011" width="34.6640625" bestFit="1" customWidth="1"/>
    <col min="1012" max="1012" width="27.6640625" bestFit="1" customWidth="1"/>
    <col min="1013" max="1013" width="29.33203125" bestFit="1" customWidth="1"/>
    <col min="1014" max="1014" width="41" bestFit="1" customWidth="1"/>
    <col min="1015" max="1015" width="8.6640625" bestFit="1" customWidth="1"/>
    <col min="1016" max="1016" width="29.6640625" bestFit="1" customWidth="1"/>
    <col min="1017" max="1017" width="31" bestFit="1" customWidth="1"/>
    <col min="1018" max="1018" width="35.83203125" bestFit="1" customWidth="1"/>
    <col min="1019" max="1019" width="31.33203125" bestFit="1" customWidth="1"/>
    <col min="1020" max="1020" width="15.5" bestFit="1" customWidth="1"/>
    <col min="1021" max="1021" width="48" bestFit="1" customWidth="1"/>
    <col min="1022" max="1022" width="37.33203125" bestFit="1" customWidth="1"/>
    <col min="1023" max="1023" width="17.5" bestFit="1" customWidth="1"/>
    <col min="1024" max="1024" width="18.1640625" bestFit="1" customWidth="1"/>
    <col min="1025" max="1025" width="24.1640625" bestFit="1" customWidth="1"/>
    <col min="1026" max="1026" width="45.33203125" bestFit="1" customWidth="1"/>
    <col min="1027" max="1027" width="34.5" bestFit="1" customWidth="1"/>
    <col min="1028" max="1028" width="32.83203125" bestFit="1" customWidth="1"/>
    <col min="1029" max="1029" width="46.1640625" bestFit="1" customWidth="1"/>
    <col min="1030" max="1030" width="27" bestFit="1" customWidth="1"/>
    <col min="1031" max="1031" width="23.33203125" bestFit="1" customWidth="1"/>
    <col min="1033" max="1033" width="33.83203125" bestFit="1" customWidth="1"/>
    <col min="1034" max="1034" width="39" bestFit="1" customWidth="1"/>
    <col min="1035" max="1035" width="50.1640625" bestFit="1" customWidth="1"/>
    <col min="1036" max="1036" width="16.33203125" bestFit="1" customWidth="1"/>
    <col min="1037" max="1037" width="22.1640625" bestFit="1" customWidth="1"/>
    <col min="1038" max="1038" width="7.83203125" bestFit="1" customWidth="1"/>
    <col min="1039" max="1039" width="25.33203125" bestFit="1" customWidth="1"/>
    <col min="1040" max="1040" width="12.83203125" bestFit="1" customWidth="1"/>
    <col min="1041" max="1041" width="38.33203125" bestFit="1" customWidth="1"/>
    <col min="1042" max="1042" width="36.6640625" bestFit="1" customWidth="1"/>
    <col min="1043" max="1043" width="12" bestFit="1" customWidth="1"/>
    <col min="1044" max="1044" width="42.6640625" bestFit="1" customWidth="1"/>
    <col min="1045" max="1045" width="18.6640625" bestFit="1" customWidth="1"/>
    <col min="1046" max="1046" width="8" bestFit="1" customWidth="1"/>
    <col min="1047" max="1047" width="45.1640625" bestFit="1" customWidth="1"/>
    <col min="1048" max="1048" width="37.33203125" bestFit="1" customWidth="1"/>
    <col min="1049" max="1049" width="49.33203125" bestFit="1" customWidth="1"/>
    <col min="1050" max="1050" width="52" bestFit="1" customWidth="1"/>
    <col min="1051" max="1051" width="49" bestFit="1" customWidth="1"/>
    <col min="1052" max="1052" width="23.6640625" bestFit="1" customWidth="1"/>
    <col min="1053" max="1053" width="35.6640625" bestFit="1" customWidth="1"/>
    <col min="1054" max="1054" width="6.1640625" bestFit="1" customWidth="1"/>
    <col min="1055" max="1055" width="8.5" bestFit="1" customWidth="1"/>
    <col min="1056" max="1056" width="53.1640625" bestFit="1" customWidth="1"/>
    <col min="1057" max="1057" width="11.6640625" bestFit="1" customWidth="1"/>
    <col min="1058" max="1058" width="27.1640625" bestFit="1" customWidth="1"/>
    <col min="1059" max="1059" width="18.33203125" bestFit="1" customWidth="1"/>
    <col min="1060" max="1060" width="27.5" bestFit="1" customWidth="1"/>
    <col min="1061" max="1061" width="23.6640625" bestFit="1" customWidth="1"/>
    <col min="1062" max="1062" width="35.33203125" bestFit="1" customWidth="1"/>
    <col min="1063" max="1063" width="28.33203125" bestFit="1" customWidth="1"/>
    <col min="1064" max="1064" width="34.33203125" bestFit="1" customWidth="1"/>
    <col min="1065" max="1065" width="42.6640625" bestFit="1" customWidth="1"/>
    <col min="1066" max="1066" width="34.83203125" bestFit="1" customWidth="1"/>
    <col min="1067" max="1067" width="40" bestFit="1" customWidth="1"/>
    <col min="1068" max="1068" width="47" bestFit="1" customWidth="1"/>
    <col min="1069" max="1069" width="13.5" bestFit="1" customWidth="1"/>
    <col min="1070" max="1070" width="12.33203125" bestFit="1" customWidth="1"/>
    <col min="1071" max="1071" width="39.33203125" bestFit="1" customWidth="1"/>
    <col min="1072" max="1072" width="10.33203125" bestFit="1" customWidth="1"/>
    <col min="1073" max="1073" width="20.5" bestFit="1" customWidth="1"/>
    <col min="1074" max="1074" width="48.5" bestFit="1" customWidth="1"/>
    <col min="1075" max="1075" width="14.33203125" bestFit="1" customWidth="1"/>
    <col min="1076" max="1076" width="43.83203125" bestFit="1" customWidth="1"/>
    <col min="1077" max="1077" width="48.83203125" bestFit="1" customWidth="1"/>
    <col min="1078" max="1078" width="30.83203125" bestFit="1" customWidth="1"/>
    <col min="1079" max="1079" width="19.1640625" bestFit="1" customWidth="1"/>
    <col min="1080" max="1080" width="42.33203125" bestFit="1" customWidth="1"/>
    <col min="1081" max="1081" width="12.33203125" bestFit="1" customWidth="1"/>
    <col min="1082" max="1082" width="47.6640625" bestFit="1" customWidth="1"/>
    <col min="1083" max="1083" width="52.6640625" bestFit="1" customWidth="1"/>
    <col min="1084" max="1084" width="12.6640625" bestFit="1" customWidth="1"/>
    <col min="1085" max="1085" width="31.1640625" bestFit="1" customWidth="1"/>
    <col min="1086" max="1086" width="34.33203125" bestFit="1" customWidth="1"/>
    <col min="1087" max="1087" width="24" bestFit="1" customWidth="1"/>
    <col min="1088" max="1088" width="34.6640625" bestFit="1" customWidth="1"/>
    <col min="1089" max="1089" width="24.33203125" bestFit="1" customWidth="1"/>
    <col min="1090" max="1090" width="14.6640625" bestFit="1" customWidth="1"/>
    <col min="1091" max="1091" width="15.33203125" bestFit="1" customWidth="1"/>
    <col min="1092" max="1092" width="26" bestFit="1" customWidth="1"/>
    <col min="1093" max="1093" width="19" bestFit="1" customWidth="1"/>
    <col min="1094" max="1094" width="14.83203125" bestFit="1" customWidth="1"/>
    <col min="1095" max="1095" width="14" bestFit="1" customWidth="1"/>
    <col min="1096" max="1096" width="37.83203125" bestFit="1" customWidth="1"/>
    <col min="1097" max="1097" width="36.33203125" bestFit="1" customWidth="1"/>
    <col min="1098" max="1098" width="13.83203125" bestFit="1" customWidth="1"/>
    <col min="1099" max="1099" width="13.6640625" bestFit="1" customWidth="1"/>
    <col min="1100" max="1100" width="40.5" bestFit="1" customWidth="1"/>
    <col min="1101" max="1101" width="20.83203125" bestFit="1" customWidth="1"/>
    <col min="1102" max="1102" width="4.1640625" bestFit="1" customWidth="1"/>
    <col min="1103" max="1103" width="30.6640625" bestFit="1" customWidth="1"/>
    <col min="1104" max="1104" width="40" bestFit="1" customWidth="1"/>
    <col min="1105" max="1105" width="36.6640625" bestFit="1" customWidth="1"/>
    <col min="1106" max="1106" width="47" bestFit="1" customWidth="1"/>
    <col min="1107" max="1107" width="24.33203125" bestFit="1" customWidth="1"/>
    <col min="1108" max="1108" width="35" bestFit="1" customWidth="1"/>
    <col min="1109" max="1109" width="36.33203125" bestFit="1" customWidth="1"/>
    <col min="1110" max="1110" width="13.83203125" bestFit="1" customWidth="1"/>
    <col min="1111" max="1111" width="8" bestFit="1" customWidth="1"/>
    <col min="1112" max="1112" width="33.6640625" bestFit="1" customWidth="1"/>
    <col min="1113" max="1113" width="25.6640625" bestFit="1" customWidth="1"/>
    <col min="1114" max="1114" width="12.33203125" bestFit="1" customWidth="1"/>
    <col min="1115" max="1115" width="40.33203125" bestFit="1" customWidth="1"/>
    <col min="1116" max="1116" width="18.1640625" bestFit="1" customWidth="1"/>
    <col min="1117" max="1117" width="9" bestFit="1" customWidth="1"/>
    <col min="1118" max="1118" width="12" bestFit="1" customWidth="1"/>
    <col min="1119" max="1119" width="32.33203125" bestFit="1" customWidth="1"/>
    <col min="1120" max="1120" width="22.5" bestFit="1" customWidth="1"/>
    <col min="1121" max="1121" width="37.5" bestFit="1" customWidth="1"/>
    <col min="1122" max="1122" width="38.83203125" bestFit="1" customWidth="1"/>
    <col min="1123" max="1123" width="28.33203125" bestFit="1" customWidth="1"/>
    <col min="1124" max="1124" width="16" bestFit="1" customWidth="1"/>
    <col min="1125" max="1125" width="45.33203125" bestFit="1" customWidth="1"/>
    <col min="1126" max="1126" width="32.6640625" bestFit="1" customWidth="1"/>
    <col min="1127" max="1127" width="26" bestFit="1" customWidth="1"/>
    <col min="1128" max="1128" width="15.83203125" bestFit="1" customWidth="1"/>
    <col min="1129" max="1129" width="41.33203125" bestFit="1" customWidth="1"/>
    <col min="1130" max="1130" width="43.33203125" bestFit="1" customWidth="1"/>
    <col min="1131" max="1131" width="22.83203125" bestFit="1" customWidth="1"/>
    <col min="1132" max="1132" width="12.1640625" bestFit="1" customWidth="1"/>
    <col min="1133" max="1133" width="41.83203125" bestFit="1" customWidth="1"/>
    <col min="1134" max="1134" width="27" bestFit="1" customWidth="1"/>
    <col min="1135" max="1135" width="49" bestFit="1" customWidth="1"/>
    <col min="1136" max="1136" width="44" bestFit="1" customWidth="1"/>
    <col min="1137" max="1137" width="41.83203125" bestFit="1" customWidth="1"/>
    <col min="1138" max="1138" width="35.33203125" bestFit="1" customWidth="1"/>
    <col min="1139" max="1139" width="32.83203125" bestFit="1" customWidth="1"/>
    <col min="1140" max="1140" width="16.33203125" bestFit="1" customWidth="1"/>
    <col min="1141" max="1141" width="43.1640625" bestFit="1" customWidth="1"/>
    <col min="1142" max="1142" width="7.5" bestFit="1" customWidth="1"/>
    <col min="1143" max="1143" width="35.1640625" bestFit="1" customWidth="1"/>
    <col min="1144" max="1144" width="18" bestFit="1" customWidth="1"/>
    <col min="1145" max="1145" width="39.5" bestFit="1" customWidth="1"/>
    <col min="1146" max="1146" width="32.33203125" bestFit="1" customWidth="1"/>
    <col min="1147" max="1147" width="6.1640625" bestFit="1" customWidth="1"/>
    <col min="1148" max="1148" width="25.33203125" bestFit="1" customWidth="1"/>
    <col min="1149" max="1149" width="23.5" bestFit="1" customWidth="1"/>
    <col min="1150" max="1150" width="26.1640625" bestFit="1" customWidth="1"/>
    <col min="1151" max="1151" width="13.5" bestFit="1" customWidth="1"/>
    <col min="1152" max="1152" width="38.6640625" bestFit="1" customWidth="1"/>
    <col min="1153" max="1153" width="6.83203125" bestFit="1" customWidth="1"/>
    <col min="1154" max="1154" width="33.6640625" bestFit="1" customWidth="1"/>
    <col min="1155" max="1155" width="52.83203125" bestFit="1" customWidth="1"/>
    <col min="1156" max="1156" width="52.5" bestFit="1" customWidth="1"/>
    <col min="1157" max="1157" width="59.5" bestFit="1" customWidth="1"/>
    <col min="1158" max="1158" width="38.6640625" bestFit="1" customWidth="1"/>
    <col min="1159" max="1159" width="20.33203125" bestFit="1" customWidth="1"/>
    <col min="1160" max="1160" width="14" bestFit="1" customWidth="1"/>
    <col min="1161" max="1161" width="27.6640625" bestFit="1" customWidth="1"/>
    <col min="1162" max="1162" width="35.1640625" bestFit="1" customWidth="1"/>
    <col min="1163" max="1163" width="17" bestFit="1" customWidth="1"/>
    <col min="1164" max="1164" width="6.83203125" bestFit="1" customWidth="1"/>
    <col min="1165" max="1165" width="46.6640625" bestFit="1" customWidth="1"/>
    <col min="1166" max="1166" width="8.5" bestFit="1" customWidth="1"/>
    <col min="1167" max="1167" width="47.83203125" bestFit="1" customWidth="1"/>
    <col min="1168" max="1168" width="20.33203125" bestFit="1" customWidth="1"/>
    <col min="1169" max="1169" width="4.83203125" bestFit="1" customWidth="1"/>
    <col min="1170" max="1170" width="41.5" bestFit="1" customWidth="1"/>
    <col min="1171" max="1171" width="24" bestFit="1" customWidth="1"/>
    <col min="1172" max="1172" width="17" bestFit="1" customWidth="1"/>
    <col min="1173" max="1173" width="28.1640625" bestFit="1" customWidth="1"/>
    <col min="1174" max="1174" width="41.1640625" bestFit="1" customWidth="1"/>
    <col min="1175" max="1175" width="39.33203125" bestFit="1" customWidth="1"/>
    <col min="1176" max="1176" width="24.6640625" bestFit="1" customWidth="1"/>
    <col min="1177" max="1177" width="50.33203125" bestFit="1" customWidth="1"/>
    <col min="1178" max="1178" width="6" bestFit="1" customWidth="1"/>
    <col min="1179" max="1179" width="28.5" bestFit="1" customWidth="1"/>
    <col min="1180" max="1180" width="40.83203125" bestFit="1" customWidth="1"/>
    <col min="1181" max="1181" width="9.6640625" bestFit="1" customWidth="1"/>
    <col min="1182" max="1182" width="47.83203125" bestFit="1" customWidth="1"/>
    <col min="1183" max="1183" width="14.5" bestFit="1" customWidth="1"/>
    <col min="1184" max="1184" width="50.83203125" bestFit="1" customWidth="1"/>
    <col min="1185" max="1185" width="9.33203125" bestFit="1" customWidth="1"/>
    <col min="1186" max="1186" width="29.33203125" bestFit="1" customWidth="1"/>
    <col min="1187" max="1187" width="46.1640625" bestFit="1" customWidth="1"/>
    <col min="1188" max="1188" width="23.5" bestFit="1" customWidth="1"/>
    <col min="1189" max="1189" width="23.6640625" bestFit="1" customWidth="1"/>
    <col min="1190" max="1190" width="39.5" bestFit="1" customWidth="1"/>
    <col min="1191" max="1191" width="13.83203125" bestFit="1" customWidth="1"/>
    <col min="1192" max="1192" width="27.6640625" bestFit="1" customWidth="1"/>
    <col min="1193" max="1193" width="46" bestFit="1" customWidth="1"/>
    <col min="1194" max="1194" width="27.6640625" bestFit="1" customWidth="1"/>
    <col min="1195" max="1195" width="47.5" bestFit="1" customWidth="1"/>
    <col min="1196" max="1196" width="22.1640625" bestFit="1" customWidth="1"/>
    <col min="1197" max="1197" width="36.33203125" bestFit="1" customWidth="1"/>
    <col min="1198" max="1198" width="46.83203125" bestFit="1" customWidth="1"/>
    <col min="1199" max="1199" width="37.5" bestFit="1" customWidth="1"/>
    <col min="1200" max="1200" width="15" bestFit="1" customWidth="1"/>
    <col min="1201" max="1201" width="44.83203125" bestFit="1" customWidth="1"/>
    <col min="1202" max="1202" width="28.83203125" bestFit="1" customWidth="1"/>
    <col min="1203" max="1203" width="20.6640625" bestFit="1" customWidth="1"/>
    <col min="1204" max="1204" width="41.33203125" bestFit="1" customWidth="1"/>
    <col min="1205" max="1205" width="8.33203125" bestFit="1" customWidth="1"/>
    <col min="1206" max="1206" width="44.33203125" bestFit="1" customWidth="1"/>
    <col min="1207" max="1207" width="10" bestFit="1" customWidth="1"/>
    <col min="1208" max="1208" width="38.33203125" bestFit="1" customWidth="1"/>
    <col min="1209" max="1209" width="33.33203125" bestFit="1" customWidth="1"/>
    <col min="1210" max="1210" width="38.5" bestFit="1" customWidth="1"/>
    <col min="1211" max="1211" width="39.83203125" bestFit="1" customWidth="1"/>
    <col min="1212" max="1212" width="7.83203125" bestFit="1" customWidth="1"/>
    <col min="1213" max="1213" width="10.1640625" bestFit="1" customWidth="1"/>
    <col min="1214" max="1214" width="49.5" bestFit="1" customWidth="1"/>
    <col min="1215" max="1215" width="26.33203125" bestFit="1" customWidth="1"/>
    <col min="1216" max="1216" width="34.6640625" bestFit="1" customWidth="1"/>
    <col min="1217" max="1217" width="38.83203125" bestFit="1" customWidth="1"/>
    <col min="1218" max="1218" width="14.5" bestFit="1" customWidth="1"/>
    <col min="1219" max="1219" width="39.6640625" bestFit="1" customWidth="1"/>
    <col min="1220" max="1220" width="41.33203125" bestFit="1" customWidth="1"/>
    <col min="1221" max="1221" width="25.33203125" bestFit="1" customWidth="1"/>
    <col min="1222" max="1222" width="16" bestFit="1" customWidth="1"/>
    <col min="1223" max="1223" width="40.83203125" bestFit="1" customWidth="1"/>
    <col min="1224" max="1224" width="8.83203125" bestFit="1" customWidth="1"/>
    <col min="1225" max="1225" width="42.1640625" bestFit="1" customWidth="1"/>
    <col min="1226" max="1226" width="43.33203125" bestFit="1" customWidth="1"/>
    <col min="1227" max="1227" width="26.1640625" bestFit="1" customWidth="1"/>
    <col min="1228" max="1228" width="43.83203125" bestFit="1" customWidth="1"/>
    <col min="1229" max="1229" width="7.6640625" bestFit="1" customWidth="1"/>
    <col min="1230" max="1230" width="14.1640625" bestFit="1" customWidth="1"/>
    <col min="1231" max="1231" width="46.5" bestFit="1" customWidth="1"/>
    <col min="1232" max="1232" width="8.33203125" bestFit="1" customWidth="1"/>
    <col min="1233" max="1233" width="28.6640625" bestFit="1" customWidth="1"/>
    <col min="1234" max="1234" width="51" bestFit="1" customWidth="1"/>
    <col min="1235" max="1235" width="13.83203125" bestFit="1" customWidth="1"/>
    <col min="1236" max="1236" width="22.83203125" bestFit="1" customWidth="1"/>
    <col min="1237" max="1237" width="40.1640625" bestFit="1" customWidth="1"/>
    <col min="1238" max="1238" width="24.6640625" bestFit="1" customWidth="1"/>
    <col min="1239" max="1239" width="21" bestFit="1" customWidth="1"/>
    <col min="1240" max="1240" width="43.33203125" bestFit="1" customWidth="1"/>
    <col min="1241" max="1241" width="22" bestFit="1" customWidth="1"/>
    <col min="1242" max="1242" width="41.1640625" bestFit="1" customWidth="1"/>
    <col min="1243" max="1243" width="29.83203125" bestFit="1" customWidth="1"/>
    <col min="1244" max="1244" width="37.5" bestFit="1" customWidth="1"/>
    <col min="1245" max="1245" width="31.83203125" bestFit="1" customWidth="1"/>
    <col min="1246" max="1246" width="12.33203125" bestFit="1" customWidth="1"/>
    <col min="1247" max="1247" width="20.83203125" bestFit="1" customWidth="1"/>
    <col min="1248" max="1248" width="38.33203125" bestFit="1" customWidth="1"/>
    <col min="1249" max="1249" width="29.1640625" bestFit="1" customWidth="1"/>
    <col min="1250" max="1250" width="46.33203125" bestFit="1" customWidth="1"/>
    <col min="1251" max="1251" width="23.6640625" bestFit="1" customWidth="1"/>
    <col min="1252" max="1252" width="21.5" bestFit="1" customWidth="1"/>
    <col min="1253" max="1253" width="26.33203125" bestFit="1" customWidth="1"/>
    <col min="1254" max="1254" width="34.6640625" bestFit="1" customWidth="1"/>
    <col min="1255" max="1255" width="41.1640625" bestFit="1" customWidth="1"/>
    <col min="1256" max="1256" width="42.5" bestFit="1" customWidth="1"/>
    <col min="1257" max="1257" width="17.83203125" bestFit="1" customWidth="1"/>
    <col min="1258" max="1258" width="44.83203125" bestFit="1" customWidth="1"/>
    <col min="1259" max="1259" width="22.6640625" bestFit="1" customWidth="1"/>
    <col min="1260" max="1260" width="24.83203125" bestFit="1" customWidth="1"/>
    <col min="1261" max="1261" width="46.83203125" bestFit="1" customWidth="1"/>
    <col min="1262" max="1262" width="37.83203125" bestFit="1" customWidth="1"/>
    <col min="1263" max="1263" width="19" bestFit="1" customWidth="1"/>
    <col min="1264" max="1264" width="15.83203125" bestFit="1" customWidth="1"/>
    <col min="1265" max="1265" width="29.1640625" bestFit="1" customWidth="1"/>
    <col min="1266" max="1266" width="41.1640625" bestFit="1" customWidth="1"/>
    <col min="1267" max="1267" width="34" bestFit="1" customWidth="1"/>
    <col min="1268" max="1268" width="46.33203125" bestFit="1" customWidth="1"/>
    <col min="1269" max="1269" width="46.5" bestFit="1" customWidth="1"/>
    <col min="1270" max="1270" width="43.6640625" bestFit="1" customWidth="1"/>
    <col min="1271" max="1271" width="18.1640625" bestFit="1" customWidth="1"/>
    <col min="1272" max="1272" width="43.5" bestFit="1" customWidth="1"/>
    <col min="1273" max="1273" width="22.5" bestFit="1" customWidth="1"/>
    <col min="1274" max="1274" width="48.6640625" bestFit="1" customWidth="1"/>
    <col min="1275" max="1275" width="24.33203125" bestFit="1" customWidth="1"/>
    <col min="1276" max="1276" width="25.6640625" bestFit="1" customWidth="1"/>
    <col min="1277" max="1277" width="27.6640625" bestFit="1" customWidth="1"/>
    <col min="1278" max="1278" width="25.83203125" bestFit="1" customWidth="1"/>
    <col min="1279" max="1279" width="18.5" bestFit="1" customWidth="1"/>
    <col min="1280" max="1280" width="33.6640625" bestFit="1" customWidth="1"/>
    <col min="1281" max="1281" width="24.83203125" bestFit="1" customWidth="1"/>
    <col min="1282" max="1282" width="19.83203125" bestFit="1" customWidth="1"/>
    <col min="1283" max="1283" width="14.6640625" bestFit="1" customWidth="1"/>
    <col min="1284" max="1284" width="28.5" bestFit="1" customWidth="1"/>
    <col min="1285" max="1285" width="40.1640625" bestFit="1" customWidth="1"/>
    <col min="1286" max="1286" width="21.5" bestFit="1" customWidth="1"/>
    <col min="1287" max="1287" width="15.6640625" bestFit="1" customWidth="1"/>
    <col min="1288" max="1288" width="47.6640625" bestFit="1" customWidth="1"/>
    <col min="1289" max="1289" width="40.6640625" bestFit="1" customWidth="1"/>
    <col min="1290" max="1290" width="44.1640625" bestFit="1" customWidth="1"/>
    <col min="1291" max="1291" width="41.6640625" bestFit="1" customWidth="1"/>
    <col min="1292" max="1292" width="34.33203125" bestFit="1" customWidth="1"/>
    <col min="1293" max="1293" width="26.1640625" bestFit="1" customWidth="1"/>
    <col min="1294" max="1294" width="25.83203125" bestFit="1" customWidth="1"/>
    <col min="1295" max="1295" width="30.1640625" bestFit="1" customWidth="1"/>
    <col min="1296" max="1296" width="30.5" bestFit="1" customWidth="1"/>
    <col min="1297" max="1297" width="29.6640625" bestFit="1" customWidth="1"/>
    <col min="1298" max="1298" width="37.33203125" bestFit="1" customWidth="1"/>
    <col min="1299" max="1299" width="20.83203125" bestFit="1" customWidth="1"/>
    <col min="1300" max="1300" width="17.83203125" bestFit="1" customWidth="1"/>
    <col min="1301" max="1301" width="45.5" bestFit="1" customWidth="1"/>
    <col min="1302" max="1302" width="23.33203125" bestFit="1" customWidth="1"/>
    <col min="1303" max="1303" width="40.5" bestFit="1" customWidth="1"/>
    <col min="1304" max="1304" width="33.33203125" bestFit="1" customWidth="1"/>
    <col min="1305" max="1305" width="26.6640625" bestFit="1" customWidth="1"/>
    <col min="1306" max="1306" width="20.83203125" bestFit="1" customWidth="1"/>
    <col min="1307" max="1307" width="46.1640625" bestFit="1" customWidth="1"/>
    <col min="1308" max="1308" width="23" bestFit="1" customWidth="1"/>
    <col min="1309" max="1309" width="47.5" bestFit="1" customWidth="1"/>
    <col min="1310" max="1310" width="28" bestFit="1" customWidth="1"/>
    <col min="1311" max="1311" width="51.1640625" bestFit="1" customWidth="1"/>
    <col min="1312" max="1312" width="33.83203125" bestFit="1" customWidth="1"/>
    <col min="1313" max="1313" width="12.83203125" bestFit="1" customWidth="1"/>
    <col min="1314" max="1314" width="47" bestFit="1" customWidth="1"/>
    <col min="1315" max="1315" width="46" bestFit="1" customWidth="1"/>
    <col min="1316" max="1316" width="46.33203125" bestFit="1" customWidth="1"/>
    <col min="1317" max="1317" width="15.6640625" bestFit="1" customWidth="1"/>
    <col min="1318" max="1318" width="15" bestFit="1" customWidth="1"/>
    <col min="1319" max="1319" width="41.83203125" bestFit="1" customWidth="1"/>
    <col min="1320" max="1320" width="46" bestFit="1" customWidth="1"/>
    <col min="1321" max="1321" width="18.6640625" bestFit="1" customWidth="1"/>
    <col min="1322" max="1322" width="17.5" bestFit="1" customWidth="1"/>
    <col min="1323" max="1323" width="35.33203125" bestFit="1" customWidth="1"/>
    <col min="1324" max="1324" width="33.5" bestFit="1" customWidth="1"/>
    <col min="1325" max="1325" width="27.5" bestFit="1" customWidth="1"/>
    <col min="1326" max="1326" width="10" bestFit="1" customWidth="1"/>
    <col min="1327" max="1327" width="39.5" bestFit="1" customWidth="1"/>
    <col min="1328" max="1328" width="32.1640625" bestFit="1" customWidth="1"/>
    <col min="1329" max="1329" width="18.33203125" bestFit="1" customWidth="1"/>
    <col min="1330" max="1330" width="20.83203125" bestFit="1" customWidth="1"/>
    <col min="1331" max="1331" width="37" bestFit="1" customWidth="1"/>
    <col min="1332" max="1332" width="34" bestFit="1" customWidth="1"/>
    <col min="1333" max="1333" width="17.5" bestFit="1" customWidth="1"/>
    <col min="1334" max="1334" width="33.33203125" bestFit="1" customWidth="1"/>
    <col min="1335" max="1335" width="19" bestFit="1" customWidth="1"/>
    <col min="1336" max="1336" width="28.83203125" bestFit="1" customWidth="1"/>
    <col min="1337" max="1337" width="38.5" bestFit="1" customWidth="1"/>
    <col min="1338" max="1339" width="19.83203125" bestFit="1" customWidth="1"/>
    <col min="1340" max="1340" width="29.83203125" bestFit="1" customWidth="1"/>
    <col min="1341" max="1341" width="16.5" bestFit="1" customWidth="1"/>
    <col min="1342" max="1342" width="36" bestFit="1" customWidth="1"/>
    <col min="1343" max="1343" width="23.83203125" bestFit="1" customWidth="1"/>
    <col min="1344" max="1344" width="48.33203125" bestFit="1" customWidth="1"/>
    <col min="1345" max="1345" width="8.5" bestFit="1" customWidth="1"/>
    <col min="1346" max="1346" width="26.1640625" bestFit="1" customWidth="1"/>
    <col min="1347" max="1347" width="48.33203125" bestFit="1" customWidth="1"/>
    <col min="1348" max="1348" width="44" bestFit="1" customWidth="1"/>
    <col min="1349" max="1349" width="31.1640625" bestFit="1" customWidth="1"/>
    <col min="1350" max="1350" width="26.1640625" bestFit="1" customWidth="1"/>
    <col min="1351" max="1351" width="11.33203125" bestFit="1" customWidth="1"/>
    <col min="1352" max="1352" width="13.83203125" bestFit="1" customWidth="1"/>
    <col min="1353" max="1353" width="11.33203125" bestFit="1" customWidth="1"/>
    <col min="1354" max="1354" width="7.33203125" bestFit="1" customWidth="1"/>
    <col min="1355" max="1355" width="44.6640625" bestFit="1" customWidth="1"/>
    <col min="1356" max="1356" width="13.83203125" bestFit="1" customWidth="1"/>
    <col min="1357" max="1357" width="17.83203125" bestFit="1" customWidth="1"/>
    <col min="1358" max="1358" width="23.83203125" bestFit="1" customWidth="1"/>
    <col min="1359" max="1359" width="32.6640625" bestFit="1" customWidth="1"/>
    <col min="1360" max="1360" width="24.5" bestFit="1" customWidth="1"/>
    <col min="1361" max="1361" width="38.33203125" bestFit="1" customWidth="1"/>
    <col min="1362" max="1362" width="14.83203125" bestFit="1" customWidth="1"/>
    <col min="1363" max="1363" width="14.5" bestFit="1" customWidth="1"/>
    <col min="1364" max="1364" width="27.1640625" bestFit="1" customWidth="1"/>
    <col min="1365" max="1365" width="37.6640625" bestFit="1" customWidth="1"/>
    <col min="1366" max="1366" width="55.33203125" bestFit="1" customWidth="1"/>
    <col min="1367" max="1367" width="25" bestFit="1" customWidth="1"/>
    <col min="1368" max="1368" width="36.6640625" bestFit="1" customWidth="1"/>
    <col min="1369" max="1369" width="17.1640625" bestFit="1" customWidth="1"/>
    <col min="1370" max="1370" width="33.83203125" bestFit="1" customWidth="1"/>
    <col min="1371" max="1371" width="49.83203125" bestFit="1" customWidth="1"/>
    <col min="1372" max="1372" width="29.6640625" bestFit="1" customWidth="1"/>
    <col min="1373" max="1373" width="25" bestFit="1" customWidth="1"/>
    <col min="1374" max="1374" width="48.33203125" bestFit="1" customWidth="1"/>
    <col min="1375" max="1375" width="36.6640625" bestFit="1" customWidth="1"/>
    <col min="1376" max="1376" width="26.1640625" bestFit="1" customWidth="1"/>
    <col min="1377" max="1377" width="37.6640625" bestFit="1" customWidth="1"/>
    <col min="1378" max="1378" width="40.6640625" bestFit="1" customWidth="1"/>
    <col min="1379" max="1379" width="14.6640625" bestFit="1" customWidth="1"/>
    <col min="1380" max="1380" width="23.6640625" bestFit="1" customWidth="1"/>
    <col min="1381" max="1381" width="17.33203125" bestFit="1" customWidth="1"/>
    <col min="1382" max="1382" width="28" bestFit="1" customWidth="1"/>
    <col min="1383" max="1383" width="31.1640625" bestFit="1" customWidth="1"/>
    <col min="1384" max="1384" width="33.83203125" bestFit="1" customWidth="1"/>
    <col min="1385" max="1385" width="37.33203125" bestFit="1" customWidth="1"/>
    <col min="1386" max="1386" width="48.5" bestFit="1" customWidth="1"/>
    <col min="1387" max="1387" width="31.1640625" bestFit="1" customWidth="1"/>
    <col min="1388" max="1388" width="49.33203125" bestFit="1" customWidth="1"/>
    <col min="1389" max="1389" width="46.6640625" bestFit="1" customWidth="1"/>
    <col min="1390" max="1390" width="34" bestFit="1" customWidth="1"/>
    <col min="1391" max="1391" width="48.6640625" bestFit="1" customWidth="1"/>
    <col min="1392" max="1392" width="24.5" bestFit="1" customWidth="1"/>
    <col min="1393" max="1393" width="12.83203125" bestFit="1" customWidth="1"/>
    <col min="1394" max="1394" width="47.5" bestFit="1" customWidth="1"/>
    <col min="1395" max="1395" width="23.83203125" bestFit="1" customWidth="1"/>
    <col min="1396" max="1396" width="17.83203125" bestFit="1" customWidth="1"/>
    <col min="1397" max="1397" width="25" bestFit="1" customWidth="1"/>
    <col min="1398" max="1398" width="46.1640625" bestFit="1" customWidth="1"/>
    <col min="1399" max="1399" width="24.6640625" bestFit="1" customWidth="1"/>
    <col min="1400" max="1400" width="20.6640625" bestFit="1" customWidth="1"/>
    <col min="1401" max="1401" width="35.33203125" bestFit="1" customWidth="1"/>
    <col min="1402" max="1402" width="14.1640625" bestFit="1" customWidth="1"/>
    <col min="1403" max="1403" width="25.33203125" bestFit="1" customWidth="1"/>
    <col min="1404" max="1404" width="16.83203125" bestFit="1" customWidth="1"/>
    <col min="1405" max="1405" width="44.83203125" bestFit="1" customWidth="1"/>
    <col min="1406" max="1406" width="52.5" bestFit="1" customWidth="1"/>
    <col min="1407" max="1407" width="28.33203125" bestFit="1" customWidth="1"/>
    <col min="1408" max="1408" width="17.1640625" bestFit="1" customWidth="1"/>
    <col min="1409" max="1409" width="43.83203125" bestFit="1" customWidth="1"/>
    <col min="1410" max="1410" width="27.1640625" bestFit="1" customWidth="1"/>
    <col min="1411" max="1411" width="27.83203125" bestFit="1" customWidth="1"/>
    <col min="1412" max="1412" width="19.6640625" bestFit="1" customWidth="1"/>
    <col min="1413" max="1413" width="15" bestFit="1" customWidth="1"/>
    <col min="1414" max="1414" width="63" bestFit="1" customWidth="1"/>
    <col min="1415" max="1415" width="34.1640625" bestFit="1" customWidth="1"/>
    <col min="1416" max="1416" width="35.5" bestFit="1" customWidth="1"/>
    <col min="1417" max="1417" width="27.6640625" bestFit="1" customWidth="1"/>
    <col min="1418" max="1418" width="45.1640625" bestFit="1" customWidth="1"/>
    <col min="1419" max="1419" width="30.83203125" bestFit="1" customWidth="1"/>
    <col min="1420" max="1420" width="47.83203125" bestFit="1" customWidth="1"/>
    <col min="1421" max="1421" width="30.83203125" bestFit="1" customWidth="1"/>
    <col min="1422" max="1422" width="38.5" bestFit="1" customWidth="1"/>
    <col min="1423" max="1423" width="47.5" bestFit="1" customWidth="1"/>
    <col min="1424" max="1424" width="21.83203125" bestFit="1" customWidth="1"/>
    <col min="1425" max="1425" width="35.5" bestFit="1" customWidth="1"/>
    <col min="1426" max="1426" width="47.6640625" bestFit="1" customWidth="1"/>
    <col min="1427" max="1427" width="25.1640625" bestFit="1" customWidth="1"/>
    <col min="1428" max="1428" width="8.6640625" bestFit="1" customWidth="1"/>
    <col min="1429" max="1429" width="23" bestFit="1" customWidth="1"/>
    <col min="1430" max="1430" width="26.6640625" bestFit="1" customWidth="1"/>
    <col min="1431" max="1431" width="9.33203125" bestFit="1" customWidth="1"/>
    <col min="1432" max="1432" width="18" bestFit="1" customWidth="1"/>
    <col min="1433" max="1433" width="26" bestFit="1" customWidth="1"/>
    <col min="1434" max="1434" width="33.83203125" bestFit="1" customWidth="1"/>
    <col min="1435" max="1435" width="42.83203125" bestFit="1" customWidth="1"/>
    <col min="1436" max="1436" width="47.33203125" bestFit="1" customWidth="1"/>
    <col min="1437" max="1437" width="15.5" bestFit="1" customWidth="1"/>
    <col min="1438" max="1438" width="22.33203125" bestFit="1" customWidth="1"/>
    <col min="1439" max="1439" width="20.5" bestFit="1" customWidth="1"/>
    <col min="1440" max="1440" width="64.33203125" bestFit="1" customWidth="1"/>
    <col min="1441" max="1441" width="44.6640625" bestFit="1" customWidth="1"/>
    <col min="1442" max="1442" width="44" bestFit="1" customWidth="1"/>
    <col min="1443" max="1443" width="48.33203125" bestFit="1" customWidth="1"/>
    <col min="1444" max="1444" width="44.5" bestFit="1" customWidth="1"/>
    <col min="1445" max="1445" width="7" bestFit="1" customWidth="1"/>
    <col min="1446" max="1446" width="35.6640625" bestFit="1" customWidth="1"/>
    <col min="1447" max="1447" width="50" bestFit="1" customWidth="1"/>
    <col min="1448" max="1448" width="24" bestFit="1" customWidth="1"/>
    <col min="1449" max="1449" width="12.33203125" bestFit="1" customWidth="1"/>
    <col min="1450" max="1450" width="46.6640625" bestFit="1" customWidth="1"/>
    <col min="1451" max="1451" width="35.83203125" bestFit="1" customWidth="1"/>
    <col min="1452" max="1452" width="6.6640625" bestFit="1" customWidth="1"/>
    <col min="1453" max="1453" width="25.5" bestFit="1" customWidth="1"/>
    <col min="1454" max="1454" width="38.5" bestFit="1" customWidth="1"/>
    <col min="1455" max="1455" width="57.33203125" bestFit="1" customWidth="1"/>
    <col min="1456" max="1456" width="46.33203125" bestFit="1" customWidth="1"/>
    <col min="1457" max="1457" width="35" bestFit="1" customWidth="1"/>
    <col min="1458" max="1458" width="29.33203125" bestFit="1" customWidth="1"/>
    <col min="1459" max="1459" width="28.83203125" bestFit="1" customWidth="1"/>
    <col min="1460" max="1460" width="12.33203125" bestFit="1" customWidth="1"/>
    <col min="1461" max="1461" width="29.83203125" bestFit="1" customWidth="1"/>
    <col min="1462" max="1462" width="36" bestFit="1" customWidth="1"/>
    <col min="1463" max="1463" width="44.5" bestFit="1" customWidth="1"/>
    <col min="1464" max="1464" width="37.6640625" bestFit="1" customWidth="1"/>
    <col min="1465" max="1465" width="36" bestFit="1" customWidth="1"/>
    <col min="1466" max="1466" width="20.83203125" bestFit="1" customWidth="1"/>
    <col min="1467" max="1467" width="27.6640625" bestFit="1" customWidth="1"/>
    <col min="1468" max="1468" width="27.5" bestFit="1" customWidth="1"/>
    <col min="1469" max="1469" width="30.5" bestFit="1" customWidth="1"/>
    <col min="1470" max="1470" width="42.1640625" bestFit="1" customWidth="1"/>
    <col min="1471" max="1471" width="41.6640625" bestFit="1" customWidth="1"/>
    <col min="1472" max="1472" width="35.33203125" bestFit="1" customWidth="1"/>
    <col min="1473" max="1473" width="50.1640625" bestFit="1" customWidth="1"/>
    <col min="1474" max="1474" width="35.1640625" bestFit="1" customWidth="1"/>
    <col min="1475" max="1475" width="41.33203125" bestFit="1" customWidth="1"/>
    <col min="1476" max="1476" width="41.5" bestFit="1" customWidth="1"/>
    <col min="1477" max="1477" width="47" bestFit="1" customWidth="1"/>
    <col min="1478" max="1478" width="19.83203125" bestFit="1" customWidth="1"/>
    <col min="1479" max="1479" width="33.5" bestFit="1" customWidth="1"/>
    <col min="1480" max="1480" width="47.6640625" bestFit="1" customWidth="1"/>
    <col min="1481" max="1481" width="38.83203125" bestFit="1" customWidth="1"/>
    <col min="1482" max="1482" width="44" bestFit="1" customWidth="1"/>
    <col min="1483" max="1483" width="48.83203125" bestFit="1" customWidth="1"/>
    <col min="1484" max="1484" width="45.5" bestFit="1" customWidth="1"/>
    <col min="1485" max="1485" width="35.5" bestFit="1" customWidth="1"/>
    <col min="1486" max="1486" width="46.6640625" bestFit="1" customWidth="1"/>
    <col min="1487" max="1487" width="36.33203125" bestFit="1" customWidth="1"/>
    <col min="1488" max="1488" width="36" bestFit="1" customWidth="1"/>
    <col min="1489" max="1489" width="23.33203125" bestFit="1" customWidth="1"/>
    <col min="1490" max="1490" width="32" bestFit="1" customWidth="1"/>
    <col min="1491" max="1491" width="35.33203125" bestFit="1" customWidth="1"/>
    <col min="1492" max="1492" width="47.6640625" bestFit="1" customWidth="1"/>
    <col min="1493" max="1493" width="50.6640625" bestFit="1" customWidth="1"/>
    <col min="1494" max="1494" width="49" bestFit="1" customWidth="1"/>
    <col min="1495" max="1495" width="31.83203125" bestFit="1" customWidth="1"/>
    <col min="1496" max="1496" width="43.6640625" bestFit="1" customWidth="1"/>
    <col min="1497" max="1497" width="28.83203125" bestFit="1" customWidth="1"/>
    <col min="1498" max="1498" width="36.1640625" bestFit="1" customWidth="1"/>
    <col min="1499" max="1499" width="43.83203125" bestFit="1" customWidth="1"/>
    <col min="1500" max="1500" width="28.83203125" bestFit="1" customWidth="1"/>
    <col min="1501" max="1501" width="52.6640625" bestFit="1" customWidth="1"/>
    <col min="1502" max="1502" width="29.1640625" bestFit="1" customWidth="1"/>
    <col min="1503" max="1503" width="29.6640625" bestFit="1" customWidth="1"/>
    <col min="1504" max="1504" width="45.5" bestFit="1" customWidth="1"/>
    <col min="1505" max="1505" width="24.6640625" bestFit="1" customWidth="1"/>
    <col min="1506" max="1506" width="23.1640625" bestFit="1" customWidth="1"/>
    <col min="1507" max="1507" width="45.6640625" bestFit="1" customWidth="1"/>
    <col min="1508" max="1508" width="66.1640625" bestFit="1" customWidth="1"/>
    <col min="1509" max="1509" width="45.1640625" bestFit="1" customWidth="1"/>
    <col min="1510" max="1510" width="31.5" bestFit="1" customWidth="1"/>
    <col min="1511" max="1511" width="27.33203125" bestFit="1" customWidth="1"/>
    <col min="1512" max="1512" width="49.1640625" bestFit="1" customWidth="1"/>
    <col min="1513" max="1513" width="35" bestFit="1" customWidth="1"/>
    <col min="1514" max="1514" width="45.83203125" bestFit="1" customWidth="1"/>
    <col min="1515" max="1515" width="38.33203125" bestFit="1" customWidth="1"/>
    <col min="1516" max="1516" width="50" bestFit="1" customWidth="1"/>
    <col min="1517" max="1517" width="20.33203125" bestFit="1" customWidth="1"/>
    <col min="1518" max="1518" width="34.6640625" bestFit="1" customWidth="1"/>
    <col min="1519" max="1519" width="38.5" bestFit="1" customWidth="1"/>
    <col min="1520" max="1520" width="16.5" bestFit="1" customWidth="1"/>
    <col min="1521" max="1521" width="25.1640625" bestFit="1" customWidth="1"/>
    <col min="1522" max="1522" width="43.1640625" bestFit="1" customWidth="1"/>
    <col min="1523" max="1523" width="50.1640625" bestFit="1" customWidth="1"/>
    <col min="1524" max="1524" width="28.5" bestFit="1" customWidth="1"/>
    <col min="1525" max="1525" width="45.6640625" bestFit="1" customWidth="1"/>
    <col min="1526" max="1526" width="44" bestFit="1" customWidth="1"/>
    <col min="1527" max="1527" width="38.1640625" bestFit="1" customWidth="1"/>
    <col min="1528" max="1528" width="24.83203125" bestFit="1" customWidth="1"/>
    <col min="1529" max="1529" width="7.33203125" bestFit="1" customWidth="1"/>
    <col min="1530" max="1530" width="24.83203125" bestFit="1" customWidth="1"/>
    <col min="1531" max="1531" width="50.1640625" bestFit="1" customWidth="1"/>
    <col min="1532" max="1532" width="15.83203125" bestFit="1" customWidth="1"/>
    <col min="1533" max="1533" width="48.6640625" bestFit="1" customWidth="1"/>
    <col min="1534" max="1534" width="15.5" bestFit="1" customWidth="1"/>
    <col min="1535" max="1535" width="39" bestFit="1" customWidth="1"/>
    <col min="1536" max="1536" width="26.33203125" bestFit="1" customWidth="1"/>
    <col min="1537" max="1537" width="8.1640625" bestFit="1" customWidth="1"/>
    <col min="1538" max="1538" width="52.5" bestFit="1" customWidth="1"/>
    <col min="1539" max="1539" width="37.83203125" bestFit="1" customWidth="1"/>
    <col min="1540" max="1540" width="29.6640625" bestFit="1" customWidth="1"/>
    <col min="1541" max="1541" width="30" bestFit="1" customWidth="1"/>
    <col min="1542" max="1542" width="13.1640625" bestFit="1" customWidth="1"/>
    <col min="1543" max="1543" width="18.5" bestFit="1" customWidth="1"/>
    <col min="1544" max="1544" width="29.6640625" bestFit="1" customWidth="1"/>
    <col min="1545" max="1545" width="23" bestFit="1" customWidth="1"/>
    <col min="1546" max="1546" width="14.33203125" bestFit="1" customWidth="1"/>
    <col min="1547" max="1547" width="35.33203125" bestFit="1" customWidth="1"/>
    <col min="1548" max="1548" width="23.83203125" bestFit="1" customWidth="1"/>
    <col min="1549" max="1549" width="19.33203125" bestFit="1" customWidth="1"/>
    <col min="1550" max="1550" width="26.83203125" bestFit="1" customWidth="1"/>
    <col min="1551" max="1551" width="32.83203125" bestFit="1" customWidth="1"/>
    <col min="1552" max="1552" width="36.33203125" bestFit="1" customWidth="1"/>
    <col min="1553" max="1553" width="24.1640625" bestFit="1" customWidth="1"/>
    <col min="1554" max="1554" width="51.1640625" bestFit="1" customWidth="1"/>
    <col min="1555" max="1555" width="31" bestFit="1" customWidth="1"/>
    <col min="1556" max="1556" width="29.5" bestFit="1" customWidth="1"/>
    <col min="1557" max="1557" width="29.33203125" bestFit="1" customWidth="1"/>
    <col min="1558" max="1558" width="13.33203125" bestFit="1" customWidth="1"/>
    <col min="1559" max="1559" width="8.6640625" bestFit="1" customWidth="1"/>
    <col min="1560" max="1560" width="45.83203125" bestFit="1" customWidth="1"/>
    <col min="1561" max="1561" width="31.1640625" bestFit="1" customWidth="1"/>
    <col min="1562" max="1562" width="5.83203125" bestFit="1" customWidth="1"/>
    <col min="1563" max="1563" width="33.6640625" bestFit="1" customWidth="1"/>
    <col min="1564" max="1564" width="6.6640625" bestFit="1" customWidth="1"/>
    <col min="1565" max="1565" width="35.6640625" bestFit="1" customWidth="1"/>
    <col min="1566" max="1566" width="39.5" bestFit="1" customWidth="1"/>
    <col min="1567" max="1567" width="40.83203125" bestFit="1" customWidth="1"/>
    <col min="1568" max="1568" width="31.83203125" bestFit="1" customWidth="1"/>
    <col min="1569" max="1569" width="41.1640625" bestFit="1" customWidth="1"/>
    <col min="1570" max="1570" width="27.6640625" bestFit="1" customWidth="1"/>
    <col min="1571" max="1571" width="26.33203125" bestFit="1" customWidth="1"/>
    <col min="1572" max="1572" width="24.1640625" bestFit="1" customWidth="1"/>
    <col min="1573" max="1573" width="31.1640625" bestFit="1" customWidth="1"/>
    <col min="1574" max="1574" width="10.33203125" bestFit="1" customWidth="1"/>
    <col min="1575" max="1575" width="32.6640625" bestFit="1" customWidth="1"/>
    <col min="1576" max="1576" width="26.1640625" bestFit="1" customWidth="1"/>
    <col min="1577" max="1577" width="17.1640625" bestFit="1" customWidth="1"/>
    <col min="1578" max="1578" width="51.6640625" bestFit="1" customWidth="1"/>
    <col min="1579" max="1579" width="35.5" bestFit="1" customWidth="1"/>
    <col min="1580" max="1580" width="47.83203125" bestFit="1" customWidth="1"/>
    <col min="1581" max="1581" width="30.83203125" bestFit="1" customWidth="1"/>
    <col min="1583" max="1583" width="36.6640625" bestFit="1" customWidth="1"/>
    <col min="1584" max="1584" width="27" bestFit="1" customWidth="1"/>
    <col min="1585" max="1585" width="45.83203125" bestFit="1" customWidth="1"/>
    <col min="1586" max="1586" width="46.6640625" bestFit="1" customWidth="1"/>
    <col min="1587" max="1587" width="44" bestFit="1" customWidth="1"/>
    <col min="1588" max="1588" width="30.6640625" bestFit="1" customWidth="1"/>
    <col min="1589" max="1589" width="42.6640625" bestFit="1" customWidth="1"/>
    <col min="1590" max="1590" width="14.33203125" bestFit="1" customWidth="1"/>
    <col min="1591" max="1591" width="51.5" bestFit="1" customWidth="1"/>
    <col min="1592" max="1592" width="37.1640625" bestFit="1" customWidth="1"/>
    <col min="1593" max="1593" width="46.1640625" bestFit="1" customWidth="1"/>
    <col min="1594" max="1594" width="14.6640625" bestFit="1" customWidth="1"/>
    <col min="1595" max="1595" width="46.33203125" bestFit="1" customWidth="1"/>
    <col min="1596" max="1596" width="23.1640625" bestFit="1" customWidth="1"/>
    <col min="1597" max="1597" width="23.6640625" bestFit="1" customWidth="1"/>
    <col min="1598" max="1598" width="10.1640625" bestFit="1" customWidth="1"/>
    <col min="1599" max="1599" width="49.33203125" bestFit="1" customWidth="1"/>
    <col min="1600" max="1600" width="50" bestFit="1" customWidth="1"/>
    <col min="1601" max="1601" width="42.6640625" bestFit="1" customWidth="1"/>
    <col min="1602" max="1602" width="44" bestFit="1" customWidth="1"/>
    <col min="1603" max="1603" width="17.83203125" bestFit="1" customWidth="1"/>
    <col min="1604" max="1604" width="47.83203125" bestFit="1" customWidth="1"/>
    <col min="1605" max="1605" width="47" bestFit="1" customWidth="1"/>
    <col min="1606" max="1606" width="49.5" bestFit="1" customWidth="1"/>
    <col min="1607" max="1607" width="12" bestFit="1" customWidth="1"/>
    <col min="1608" max="1608" width="10.1640625" bestFit="1" customWidth="1"/>
    <col min="1609" max="1609" width="12.6640625" bestFit="1" customWidth="1"/>
    <col min="1610" max="1610" width="15" bestFit="1" customWidth="1"/>
    <col min="1611" max="1611" width="35" bestFit="1" customWidth="1"/>
    <col min="1612" max="1612" width="27.33203125" bestFit="1" customWidth="1"/>
    <col min="1614" max="1614" width="31" bestFit="1" customWidth="1"/>
    <col min="1615" max="1615" width="20.33203125" bestFit="1" customWidth="1"/>
    <col min="1616" max="1616" width="31.1640625" bestFit="1" customWidth="1"/>
    <col min="1617" max="1617" width="18.6640625" bestFit="1" customWidth="1"/>
    <col min="1618" max="1618" width="41.5" bestFit="1" customWidth="1"/>
    <col min="1619" max="1619" width="45.6640625" bestFit="1" customWidth="1"/>
    <col min="1620" max="1620" width="18.1640625" bestFit="1" customWidth="1"/>
    <col min="1621" max="1621" width="20.33203125" bestFit="1" customWidth="1"/>
    <col min="1622" max="1622" width="31.5" bestFit="1" customWidth="1"/>
    <col min="1623" max="1623" width="9.5" bestFit="1" customWidth="1"/>
    <col min="1624" max="1624" width="44.1640625" bestFit="1" customWidth="1"/>
    <col min="1625" max="1625" width="47.5" bestFit="1" customWidth="1"/>
    <col min="1626" max="1626" width="5.83203125" bestFit="1" customWidth="1"/>
    <col min="1627" max="1627" width="46.6640625" bestFit="1" customWidth="1"/>
    <col min="1628" max="1628" width="30.1640625" bestFit="1" customWidth="1"/>
    <col min="1629" max="1629" width="10.33203125" bestFit="1" customWidth="1"/>
    <col min="1630" max="1630" width="27.1640625" bestFit="1" customWidth="1"/>
    <col min="1631" max="1631" width="12.33203125" bestFit="1" customWidth="1"/>
    <col min="1632" max="1632" width="38.83203125" bestFit="1" customWidth="1"/>
    <col min="1633" max="1633" width="11.1640625" bestFit="1" customWidth="1"/>
    <col min="1634" max="1634" width="41.33203125" bestFit="1" customWidth="1"/>
    <col min="1635" max="1635" width="40.5" bestFit="1" customWidth="1"/>
    <col min="1636" max="1636" width="49.6640625" bestFit="1" customWidth="1"/>
    <col min="1637" max="1637" width="16.5" bestFit="1" customWidth="1"/>
    <col min="1638" max="1638" width="50.1640625" bestFit="1" customWidth="1"/>
    <col min="1639" max="1639" width="25.5" bestFit="1" customWidth="1"/>
    <col min="1640" max="1640" width="10.6640625" bestFit="1" customWidth="1"/>
    <col min="1641" max="1641" width="8.33203125" bestFit="1" customWidth="1"/>
    <col min="1642" max="1642" width="49.83203125" bestFit="1" customWidth="1"/>
    <col min="1643" max="1643" width="40.1640625" bestFit="1" customWidth="1"/>
    <col min="1644" max="1644" width="47" bestFit="1" customWidth="1"/>
    <col min="1645" max="1645" width="14.83203125" bestFit="1" customWidth="1"/>
    <col min="1646" max="1646" width="26.1640625" bestFit="1" customWidth="1"/>
    <col min="1647" max="1647" width="41.83203125" bestFit="1" customWidth="1"/>
    <col min="1648" max="1648" width="24.5" bestFit="1" customWidth="1"/>
    <col min="1649" max="1649" width="19" bestFit="1" customWidth="1"/>
    <col min="1650" max="1650" width="12.83203125" bestFit="1" customWidth="1"/>
    <col min="1651" max="1651" width="16.33203125" bestFit="1" customWidth="1"/>
    <col min="1652" max="1652" width="40" bestFit="1" customWidth="1"/>
    <col min="1653" max="1653" width="31.1640625" bestFit="1" customWidth="1"/>
    <col min="1654" max="1654" width="47.33203125" bestFit="1" customWidth="1"/>
    <col min="1655" max="1655" width="43.1640625" bestFit="1" customWidth="1"/>
    <col min="1656" max="1656" width="47.33203125" bestFit="1" customWidth="1"/>
    <col min="1657" max="1657" width="15.5" bestFit="1" customWidth="1"/>
    <col min="1658" max="1658" width="36" bestFit="1" customWidth="1"/>
    <col min="1659" max="1659" width="19.6640625" bestFit="1" customWidth="1"/>
    <col min="1660" max="1660" width="26.1640625" bestFit="1" customWidth="1"/>
    <col min="1661" max="1661" width="32.83203125" bestFit="1" customWidth="1"/>
    <col min="1662" max="1662" width="5.83203125" bestFit="1" customWidth="1"/>
    <col min="1663" max="1663" width="16.5" bestFit="1" customWidth="1"/>
    <col min="1664" max="1664" width="41" bestFit="1" customWidth="1"/>
    <col min="1665" max="1665" width="22" bestFit="1" customWidth="1"/>
    <col min="1666" max="1666" width="18.5" bestFit="1" customWidth="1"/>
    <col min="1667" max="1667" width="32.5" bestFit="1" customWidth="1"/>
    <col min="1668" max="1668" width="22.1640625" bestFit="1" customWidth="1"/>
    <col min="1669" max="1669" width="28.6640625" bestFit="1" customWidth="1"/>
    <col min="1670" max="1670" width="37.5" bestFit="1" customWidth="1"/>
    <col min="1671" max="1671" width="35.5" bestFit="1" customWidth="1"/>
    <col min="1672" max="1672" width="36.1640625" bestFit="1" customWidth="1"/>
    <col min="1673" max="1673" width="39.6640625" bestFit="1" customWidth="1"/>
    <col min="1674" max="1674" width="23.5" bestFit="1" customWidth="1"/>
    <col min="1675" max="1675" width="33.5" bestFit="1" customWidth="1"/>
    <col min="1676" max="1676" width="36.33203125" bestFit="1" customWidth="1"/>
    <col min="1677" max="1677" width="18" bestFit="1" customWidth="1"/>
    <col min="1678" max="1678" width="48" bestFit="1" customWidth="1"/>
    <col min="1679" max="1679" width="18.6640625" bestFit="1" customWidth="1"/>
    <col min="1680" max="1680" width="35.6640625" bestFit="1" customWidth="1"/>
    <col min="1681" max="1681" width="46.5" bestFit="1" customWidth="1"/>
    <col min="1682" max="1682" width="37.83203125" bestFit="1" customWidth="1"/>
    <col min="1683" max="1683" width="38.33203125" bestFit="1" customWidth="1"/>
    <col min="1684" max="1684" width="46.5" bestFit="1" customWidth="1"/>
    <col min="1685" max="1685" width="22.33203125" bestFit="1" customWidth="1"/>
    <col min="1686" max="1686" width="52" bestFit="1" customWidth="1"/>
    <col min="1687" max="1687" width="18" bestFit="1" customWidth="1"/>
    <col min="1688" max="1688" width="32.33203125" bestFit="1" customWidth="1"/>
    <col min="1689" max="1689" width="34.83203125" bestFit="1" customWidth="1"/>
    <col min="1690" max="1690" width="45" bestFit="1" customWidth="1"/>
    <col min="1691" max="1691" width="21.6640625" bestFit="1" customWidth="1"/>
    <col min="1692" max="1692" width="43.83203125" bestFit="1" customWidth="1"/>
    <col min="1693" max="1693" width="11.83203125" bestFit="1" customWidth="1"/>
    <col min="1694" max="1694" width="14.5" bestFit="1" customWidth="1"/>
    <col min="1695" max="1695" width="50" bestFit="1" customWidth="1"/>
    <col min="1696" max="1696" width="7.33203125" bestFit="1" customWidth="1"/>
    <col min="1697" max="1697" width="49.83203125" bestFit="1" customWidth="1"/>
    <col min="1698" max="1698" width="46.83203125" bestFit="1" customWidth="1"/>
    <col min="1699" max="1699" width="38.5" bestFit="1" customWidth="1"/>
    <col min="1700" max="1700" width="14.83203125" bestFit="1" customWidth="1"/>
    <col min="1701" max="1701" width="41" bestFit="1" customWidth="1"/>
    <col min="1702" max="1702" width="47.33203125" bestFit="1" customWidth="1"/>
    <col min="1703" max="1703" width="36.33203125" bestFit="1" customWidth="1"/>
    <col min="1704" max="1704" width="34.1640625" bestFit="1" customWidth="1"/>
    <col min="1705" max="1705" width="42.33203125" bestFit="1" customWidth="1"/>
    <col min="1706" max="1706" width="35.5" bestFit="1" customWidth="1"/>
    <col min="1707" max="1707" width="43.33203125" bestFit="1" customWidth="1"/>
    <col min="1708" max="1708" width="8.83203125" bestFit="1" customWidth="1"/>
    <col min="1709" max="1709" width="41.83203125" bestFit="1" customWidth="1"/>
    <col min="1710" max="1710" width="14" bestFit="1" customWidth="1"/>
    <col min="1711" max="1711" width="35.6640625" bestFit="1" customWidth="1"/>
    <col min="1712" max="1712" width="37.1640625" bestFit="1" customWidth="1"/>
    <col min="1713" max="1713" width="13.6640625" bestFit="1" customWidth="1"/>
    <col min="1714" max="1714" width="20.1640625" bestFit="1" customWidth="1"/>
    <col min="1715" max="1715" width="17.83203125" bestFit="1" customWidth="1"/>
    <col min="1716" max="1716" width="46.5" bestFit="1" customWidth="1"/>
    <col min="1717" max="1717" width="45.83203125" bestFit="1" customWidth="1"/>
    <col min="1718" max="1718" width="8.5" bestFit="1" customWidth="1"/>
    <col min="1719" max="1719" width="30.6640625" bestFit="1" customWidth="1"/>
    <col min="1720" max="1720" width="29.1640625" bestFit="1" customWidth="1"/>
    <col min="1721" max="1721" width="11.83203125" bestFit="1" customWidth="1"/>
    <col min="1722" max="1722" width="42.33203125" bestFit="1" customWidth="1"/>
    <col min="1723" max="1723" width="28.5" bestFit="1" customWidth="1"/>
    <col min="1724" max="1724" width="34.1640625" bestFit="1" customWidth="1"/>
    <col min="1725" max="1725" width="20.5" bestFit="1" customWidth="1"/>
    <col min="1726" max="1726" width="11.33203125" bestFit="1" customWidth="1"/>
    <col min="1727" max="1727" width="50.5" bestFit="1" customWidth="1"/>
    <col min="1728" max="1728" width="38.83203125" bestFit="1" customWidth="1"/>
    <col min="1729" max="1729" width="10.33203125" bestFit="1" customWidth="1"/>
    <col min="1730" max="1730" width="19.83203125" bestFit="1" customWidth="1"/>
    <col min="1731" max="1731" width="22.83203125" bestFit="1" customWidth="1"/>
    <col min="1732" max="1732" width="45.33203125" bestFit="1" customWidth="1"/>
    <col min="1733" max="1733" width="6.6640625" bestFit="1" customWidth="1"/>
    <col min="1734" max="1734" width="23" bestFit="1" customWidth="1"/>
    <col min="1735" max="1735" width="25.83203125" bestFit="1" customWidth="1"/>
    <col min="1736" max="1736" width="27.5" bestFit="1" customWidth="1"/>
    <col min="1737" max="1737" width="42.83203125" bestFit="1" customWidth="1"/>
    <col min="1738" max="1738" width="15.5" bestFit="1" customWidth="1"/>
    <col min="1739" max="1739" width="33.83203125" bestFit="1" customWidth="1"/>
    <col min="1740" max="1740" width="28.83203125" bestFit="1" customWidth="1"/>
    <col min="1741" max="1741" width="22.6640625" bestFit="1" customWidth="1"/>
    <col min="1742" max="1742" width="32.33203125" bestFit="1" customWidth="1"/>
    <col min="1743" max="1743" width="15.6640625" bestFit="1" customWidth="1"/>
    <col min="1744" max="1744" width="48.6640625" bestFit="1" customWidth="1"/>
    <col min="1745" max="1745" width="47.33203125" bestFit="1" customWidth="1"/>
    <col min="1746" max="1746" width="41.83203125" bestFit="1" customWidth="1"/>
    <col min="1747" max="1747" width="19.5" bestFit="1" customWidth="1"/>
    <col min="1748" max="1748" width="15" bestFit="1" customWidth="1"/>
    <col min="1749" max="1749" width="43.33203125" bestFit="1" customWidth="1"/>
    <col min="1750" max="1750" width="20.83203125" bestFit="1" customWidth="1"/>
    <col min="1751" max="1751" width="40.6640625" bestFit="1" customWidth="1"/>
    <col min="1752" max="1752" width="28.5" bestFit="1" customWidth="1"/>
    <col min="1753" max="1753" width="53.6640625" bestFit="1" customWidth="1"/>
    <col min="1754" max="1754" width="19.33203125" bestFit="1" customWidth="1"/>
    <col min="1755" max="1755" width="11.6640625" bestFit="1" customWidth="1"/>
    <col min="1756" max="1756" width="24.33203125" bestFit="1" customWidth="1"/>
    <col min="1757" max="1757" width="36.5" bestFit="1" customWidth="1"/>
    <col min="1758" max="1758" width="14.83203125" bestFit="1" customWidth="1"/>
    <col min="1759" max="1759" width="18.5" bestFit="1" customWidth="1"/>
    <col min="1760" max="1760" width="24.83203125" bestFit="1" customWidth="1"/>
    <col min="1761" max="1761" width="50.1640625" bestFit="1" customWidth="1"/>
    <col min="1762" max="1762" width="45.83203125" bestFit="1" customWidth="1"/>
    <col min="1763" max="1763" width="39" bestFit="1" customWidth="1"/>
    <col min="1764" max="1764" width="60.1640625" bestFit="1" customWidth="1"/>
    <col min="1765" max="1765" width="28.5" bestFit="1" customWidth="1"/>
    <col min="1766" max="1766" width="21.1640625" bestFit="1" customWidth="1"/>
    <col min="1767" max="1767" width="24.5" bestFit="1" customWidth="1"/>
    <col min="1768" max="1768" width="36.5" bestFit="1" customWidth="1"/>
    <col min="1769" max="1769" width="26.83203125" bestFit="1" customWidth="1"/>
    <col min="1770" max="1770" width="48.83203125" bestFit="1" customWidth="1"/>
    <col min="1771" max="1771" width="42.6640625" bestFit="1" customWidth="1"/>
    <col min="1772" max="1772" width="41.33203125" bestFit="1" customWidth="1"/>
    <col min="1773" max="1773" width="34" bestFit="1" customWidth="1"/>
    <col min="1774" max="1774" width="41.6640625" bestFit="1" customWidth="1"/>
    <col min="1775" max="1775" width="31.1640625" bestFit="1" customWidth="1"/>
    <col min="1776" max="1776" width="19" bestFit="1" customWidth="1"/>
    <col min="1777" max="1777" width="44.6640625" bestFit="1" customWidth="1"/>
    <col min="1778" max="1778" width="42.1640625" bestFit="1" customWidth="1"/>
    <col min="1779" max="1779" width="45.1640625" bestFit="1" customWidth="1"/>
    <col min="1780" max="1780" width="31" bestFit="1" customWidth="1"/>
    <col min="1781" max="1781" width="39" bestFit="1" customWidth="1"/>
    <col min="1782" max="1782" width="15.33203125" bestFit="1" customWidth="1"/>
    <col min="1783" max="1783" width="31" bestFit="1" customWidth="1"/>
    <col min="1784" max="1784" width="46" bestFit="1" customWidth="1"/>
    <col min="1785" max="1785" width="35.83203125" bestFit="1" customWidth="1"/>
    <col min="1786" max="1786" width="16.5" bestFit="1" customWidth="1"/>
    <col min="1787" max="1787" width="15.6640625" bestFit="1" customWidth="1"/>
    <col min="1788" max="1788" width="35.5" bestFit="1" customWidth="1"/>
    <col min="1789" max="1789" width="28.5" bestFit="1" customWidth="1"/>
    <col min="1790" max="1790" width="51.6640625" bestFit="1" customWidth="1"/>
    <col min="1791" max="1791" width="14" bestFit="1" customWidth="1"/>
    <col min="1792" max="1792" width="12.1640625" bestFit="1" customWidth="1"/>
    <col min="1793" max="1793" width="17.1640625" bestFit="1" customWidth="1"/>
    <col min="1794" max="1794" width="22.83203125" bestFit="1" customWidth="1"/>
    <col min="1796" max="1796" width="34.1640625" bestFit="1" customWidth="1"/>
    <col min="1797" max="1797" width="29.5" bestFit="1" customWidth="1"/>
    <col min="1798" max="1798" width="45.83203125" bestFit="1" customWidth="1"/>
    <col min="1799" max="1799" width="31.1640625" bestFit="1" customWidth="1"/>
    <col min="1800" max="1800" width="20.1640625" bestFit="1" customWidth="1"/>
    <col min="1801" max="1801" width="24.83203125" bestFit="1" customWidth="1"/>
    <col min="1802" max="1802" width="48" bestFit="1" customWidth="1"/>
    <col min="1803" max="1803" width="29" bestFit="1" customWidth="1"/>
    <col min="1804" max="1804" width="28.6640625" bestFit="1" customWidth="1"/>
    <col min="1805" max="1805" width="24.6640625" bestFit="1" customWidth="1"/>
    <col min="1806" max="1806" width="20.6640625" bestFit="1" customWidth="1"/>
    <col min="1807" max="1807" width="34.33203125" bestFit="1" customWidth="1"/>
    <col min="1808" max="1808" width="15.33203125" bestFit="1" customWidth="1"/>
    <col min="1809" max="1809" width="37.83203125" bestFit="1" customWidth="1"/>
    <col min="1810" max="1810" width="43" bestFit="1" customWidth="1"/>
    <col min="1811" max="1811" width="19.83203125" bestFit="1" customWidth="1"/>
    <col min="1812" max="1812" width="27.5" bestFit="1" customWidth="1"/>
    <col min="1813" max="1813" width="51.5" bestFit="1" customWidth="1"/>
    <col min="1814" max="1814" width="35.6640625" bestFit="1" customWidth="1"/>
    <col min="1815" max="1815" width="22.5" bestFit="1" customWidth="1"/>
    <col min="1816" max="1816" width="16" bestFit="1" customWidth="1"/>
    <col min="1817" max="1817" width="19" bestFit="1" customWidth="1"/>
    <col min="1818" max="1818" width="14.1640625" bestFit="1" customWidth="1"/>
    <col min="1819" max="1819" width="21.6640625" bestFit="1" customWidth="1"/>
    <col min="1820" max="1820" width="36.33203125" bestFit="1" customWidth="1"/>
    <col min="1821" max="1821" width="44.83203125" bestFit="1" customWidth="1"/>
    <col min="1822" max="1822" width="54.6640625" bestFit="1" customWidth="1"/>
    <col min="1823" max="1823" width="22.83203125" bestFit="1" customWidth="1"/>
    <col min="1824" max="1824" width="48.5" bestFit="1" customWidth="1"/>
    <col min="1825" max="1825" width="18.6640625" bestFit="1" customWidth="1"/>
    <col min="1826" max="1826" width="12.1640625" bestFit="1" customWidth="1"/>
    <col min="1827" max="1827" width="7.5" bestFit="1" customWidth="1"/>
    <col min="1828" max="1828" width="19.1640625" bestFit="1" customWidth="1"/>
    <col min="1829" max="1829" width="30" bestFit="1" customWidth="1"/>
    <col min="1830" max="1830" width="39.83203125" bestFit="1" customWidth="1"/>
    <col min="1831" max="1831" width="42.6640625" bestFit="1" customWidth="1"/>
    <col min="1832" max="1832" width="39.5" bestFit="1" customWidth="1"/>
    <col min="1833" max="1833" width="23.5" bestFit="1" customWidth="1"/>
    <col min="1834" max="1834" width="49.1640625" bestFit="1" customWidth="1"/>
    <col min="1835" max="1835" width="14.5" bestFit="1" customWidth="1"/>
    <col min="1836" max="1836" width="42.33203125" bestFit="1" customWidth="1"/>
    <col min="1837" max="1837" width="17.83203125" bestFit="1" customWidth="1"/>
    <col min="1838" max="1838" width="30" bestFit="1" customWidth="1"/>
    <col min="1839" max="1839" width="36.5" bestFit="1" customWidth="1"/>
    <col min="1840" max="1840" width="42.1640625" bestFit="1" customWidth="1"/>
    <col min="1841" max="1841" width="31.5" bestFit="1" customWidth="1"/>
    <col min="1842" max="1842" width="16" bestFit="1" customWidth="1"/>
    <col min="1843" max="1843" width="29.1640625" bestFit="1" customWidth="1"/>
    <col min="1844" max="1844" width="28.1640625" bestFit="1" customWidth="1"/>
    <col min="1845" max="1845" width="44.1640625" bestFit="1" customWidth="1"/>
    <col min="1846" max="1846" width="41.83203125" bestFit="1" customWidth="1"/>
    <col min="1847" max="1847" width="36.33203125" bestFit="1" customWidth="1"/>
    <col min="1848" max="1848" width="33.33203125" bestFit="1" customWidth="1"/>
    <col min="1849" max="1849" width="14.6640625" bestFit="1" customWidth="1"/>
    <col min="1850" max="1850" width="10.6640625" bestFit="1" customWidth="1"/>
    <col min="1851" max="1851" width="12.1640625" bestFit="1" customWidth="1"/>
    <col min="1852" max="1852" width="19.33203125" bestFit="1" customWidth="1"/>
    <col min="1853" max="1853" width="17.6640625" bestFit="1" customWidth="1"/>
    <col min="1854" max="1854" width="44.6640625" bestFit="1" customWidth="1"/>
    <col min="1855" max="1855" width="8.1640625" bestFit="1" customWidth="1"/>
    <col min="1856" max="1856" width="13.5" bestFit="1" customWidth="1"/>
    <col min="1857" max="1857" width="11.33203125" bestFit="1" customWidth="1"/>
    <col min="1858" max="1858" width="8" bestFit="1" customWidth="1"/>
    <col min="1859" max="1859" width="16" bestFit="1" customWidth="1"/>
    <col min="1860" max="1860" width="50.5" bestFit="1" customWidth="1"/>
    <col min="1861" max="1861" width="16.6640625" bestFit="1" customWidth="1"/>
    <col min="1862" max="1862" width="7.6640625" bestFit="1" customWidth="1"/>
    <col min="1863" max="1863" width="8.33203125" bestFit="1" customWidth="1"/>
    <col min="1864" max="1864" width="11.83203125" bestFit="1" customWidth="1"/>
    <col min="1865" max="1865" width="39.1640625" bestFit="1" customWidth="1"/>
    <col min="1866" max="1866" width="23.33203125" bestFit="1" customWidth="1"/>
    <col min="1867" max="1867" width="22.6640625" bestFit="1" customWidth="1"/>
    <col min="1868" max="1868" width="34" bestFit="1" customWidth="1"/>
    <col min="1869" max="1869" width="32.83203125" bestFit="1" customWidth="1"/>
    <col min="1870" max="1870" width="5.6640625" bestFit="1" customWidth="1"/>
    <col min="1871" max="1871" width="27.33203125" bestFit="1" customWidth="1"/>
    <col min="1872" max="1872" width="15.33203125" bestFit="1" customWidth="1"/>
    <col min="1873" max="1873" width="18.5" bestFit="1" customWidth="1"/>
    <col min="1874" max="1874" width="28.33203125" bestFit="1" customWidth="1"/>
    <col min="1875" max="1875" width="44" bestFit="1" customWidth="1"/>
    <col min="1876" max="1876" width="24.6640625" bestFit="1" customWidth="1"/>
    <col min="1877" max="1877" width="27.33203125" bestFit="1" customWidth="1"/>
    <col min="1878" max="1878" width="19" bestFit="1" customWidth="1"/>
    <col min="1879" max="1879" width="6" bestFit="1" customWidth="1"/>
    <col min="1880" max="1880" width="30.1640625" bestFit="1" customWidth="1"/>
    <col min="1881" max="1881" width="15.83203125" bestFit="1" customWidth="1"/>
    <col min="1882" max="1882" width="27.6640625" bestFit="1" customWidth="1"/>
    <col min="1883" max="1883" width="13.33203125" bestFit="1" customWidth="1"/>
    <col min="1884" max="1884" width="20.5" bestFit="1" customWidth="1"/>
    <col min="1885" max="1885" width="44.1640625" bestFit="1" customWidth="1"/>
    <col min="1886" max="1886" width="38.33203125" bestFit="1" customWidth="1"/>
    <col min="1887" max="1887" width="51.5" bestFit="1" customWidth="1"/>
    <col min="1888" max="1888" width="17.83203125" bestFit="1" customWidth="1"/>
    <col min="1889" max="1889" width="42.6640625" bestFit="1" customWidth="1"/>
    <col min="1890" max="1890" width="46.5" bestFit="1" customWidth="1"/>
    <col min="1891" max="1891" width="45.5" bestFit="1" customWidth="1"/>
    <col min="1892" max="1892" width="20.83203125" bestFit="1" customWidth="1"/>
    <col min="1893" max="1893" width="17" bestFit="1" customWidth="1"/>
    <col min="1894" max="1894" width="23" bestFit="1" customWidth="1"/>
    <col min="1895" max="1895" width="23.33203125" bestFit="1" customWidth="1"/>
    <col min="1896" max="1896" width="47.83203125" bestFit="1" customWidth="1"/>
    <col min="1897" max="1897" width="46.1640625" bestFit="1" customWidth="1"/>
    <col min="1898" max="1898" width="27.1640625" bestFit="1" customWidth="1"/>
    <col min="1899" max="1899" width="10.1640625" bestFit="1" customWidth="1"/>
    <col min="1900" max="1900" width="24.5" bestFit="1" customWidth="1"/>
    <col min="1901" max="1901" width="33.33203125" bestFit="1" customWidth="1"/>
    <col min="1902" max="1902" width="22.83203125" bestFit="1" customWidth="1"/>
    <col min="1903" max="1903" width="24.83203125" bestFit="1" customWidth="1"/>
    <col min="1904" max="1904" width="47" bestFit="1" customWidth="1"/>
    <col min="1905" max="1905" width="44.33203125" bestFit="1" customWidth="1"/>
    <col min="1906" max="1906" width="23.1640625" bestFit="1" customWidth="1"/>
    <col min="1907" max="1907" width="46.6640625" bestFit="1" customWidth="1"/>
    <col min="1908" max="1908" width="21.6640625" bestFit="1" customWidth="1"/>
    <col min="1909" max="1909" width="57" bestFit="1" customWidth="1"/>
    <col min="1910" max="1910" width="48.1640625" bestFit="1" customWidth="1"/>
    <col min="1911" max="1911" width="13.6640625" bestFit="1" customWidth="1"/>
    <col min="1912" max="1912" width="37" bestFit="1" customWidth="1"/>
    <col min="1913" max="1913" width="34.83203125" bestFit="1" customWidth="1"/>
    <col min="1914" max="1914" width="45.83203125" bestFit="1" customWidth="1"/>
    <col min="1915" max="1915" width="21.1640625" bestFit="1" customWidth="1"/>
    <col min="1916" max="1916" width="30.33203125" bestFit="1" customWidth="1"/>
    <col min="1917" max="1917" width="40.1640625" bestFit="1" customWidth="1"/>
    <col min="1918" max="1918" width="20.6640625" bestFit="1" customWidth="1"/>
    <col min="1919" max="1919" width="24.33203125" bestFit="1" customWidth="1"/>
    <col min="1920" max="1920" width="29.1640625" bestFit="1" customWidth="1"/>
    <col min="1921" max="1921" width="19.6640625" bestFit="1" customWidth="1"/>
    <col min="1922" max="1922" width="23.6640625" bestFit="1" customWidth="1"/>
    <col min="1923" max="1923" width="22.6640625" bestFit="1" customWidth="1"/>
    <col min="1924" max="1924" width="16.83203125" bestFit="1" customWidth="1"/>
    <col min="1925" max="1925" width="42.83203125" bestFit="1" customWidth="1"/>
    <col min="1926" max="1926" width="46.83203125" bestFit="1" customWidth="1"/>
    <col min="1927" max="1927" width="27.5" bestFit="1" customWidth="1"/>
    <col min="1928" max="1928" width="56.6640625" bestFit="1" customWidth="1"/>
    <col min="1929" max="1929" width="30.33203125" bestFit="1" customWidth="1"/>
    <col min="1930" max="1930" width="44.1640625" bestFit="1" customWidth="1"/>
    <col min="1931" max="1931" width="19.5" bestFit="1" customWidth="1"/>
    <col min="1932" max="1932" width="35.1640625" bestFit="1" customWidth="1"/>
    <col min="1933" max="1933" width="47.5" bestFit="1" customWidth="1"/>
    <col min="1934" max="1934" width="20.83203125" bestFit="1" customWidth="1"/>
    <col min="1935" max="1935" width="24.6640625" bestFit="1" customWidth="1"/>
    <col min="1936" max="1936" width="37" bestFit="1" customWidth="1"/>
    <col min="1937" max="1937" width="20.6640625" bestFit="1" customWidth="1"/>
    <col min="1938" max="1938" width="14" bestFit="1" customWidth="1"/>
    <col min="1939" max="1939" width="21" bestFit="1" customWidth="1"/>
    <col min="1941" max="1941" width="16.33203125" bestFit="1" customWidth="1"/>
    <col min="1942" max="1942" width="46.33203125" bestFit="1" customWidth="1"/>
    <col min="1943" max="1943" width="16.6640625" bestFit="1" customWidth="1"/>
    <col min="1944" max="1944" width="12" bestFit="1" customWidth="1"/>
    <col min="1945" max="1945" width="11" bestFit="1" customWidth="1"/>
    <col min="1946" max="1946" width="35" bestFit="1" customWidth="1"/>
    <col min="1947" max="1947" width="31" bestFit="1" customWidth="1"/>
    <col min="1948" max="1948" width="11.83203125" bestFit="1" customWidth="1"/>
    <col min="1949" max="1949" width="30.83203125" bestFit="1" customWidth="1"/>
    <col min="1950" max="1950" width="49.6640625" bestFit="1" customWidth="1"/>
    <col min="1951" max="1951" width="24.6640625" bestFit="1" customWidth="1"/>
    <col min="1952" max="1952" width="33.6640625" bestFit="1" customWidth="1"/>
    <col min="1953" max="1953" width="40.1640625" bestFit="1" customWidth="1"/>
    <col min="1954" max="1954" width="41.6640625" bestFit="1" customWidth="1"/>
    <col min="1955" max="1955" width="47.5" bestFit="1" customWidth="1"/>
    <col min="1956" max="1956" width="39.5" bestFit="1" customWidth="1"/>
    <col min="1957" max="1957" width="6.33203125" bestFit="1" customWidth="1"/>
    <col min="1958" max="1958" width="23.6640625" bestFit="1" customWidth="1"/>
    <col min="1959" max="1959" width="17" bestFit="1" customWidth="1"/>
    <col min="1960" max="1960" width="24.6640625" bestFit="1" customWidth="1"/>
    <col min="1961" max="1961" width="14.1640625" bestFit="1" customWidth="1"/>
    <col min="1962" max="1962" width="41.1640625" bestFit="1" customWidth="1"/>
    <col min="1963" max="1963" width="73.83203125" bestFit="1" customWidth="1"/>
    <col min="1964" max="1964" width="8.1640625" bestFit="1" customWidth="1"/>
    <col min="1965" max="1965" width="37.5" bestFit="1" customWidth="1"/>
    <col min="1966" max="1966" width="14.83203125" bestFit="1" customWidth="1"/>
    <col min="1967" max="1967" width="35.1640625" bestFit="1" customWidth="1"/>
    <col min="1968" max="1968" width="20.1640625" bestFit="1" customWidth="1"/>
    <col min="1969" max="1969" width="20.6640625" bestFit="1" customWidth="1"/>
    <col min="1971" max="1972" width="22.5" bestFit="1" customWidth="1"/>
    <col min="1973" max="1973" width="44.5" bestFit="1" customWidth="1"/>
    <col min="1974" max="1974" width="12.83203125" bestFit="1" customWidth="1"/>
    <col min="1975" max="1975" width="15.5" bestFit="1" customWidth="1"/>
    <col min="1976" max="1976" width="43.5" bestFit="1" customWidth="1"/>
    <col min="1977" max="1977" width="18.1640625" bestFit="1" customWidth="1"/>
    <col min="1978" max="1978" width="17.6640625" bestFit="1" customWidth="1"/>
    <col min="1979" max="1979" width="8.83203125" bestFit="1" customWidth="1"/>
    <col min="1980" max="1980" width="23.1640625" bestFit="1" customWidth="1"/>
    <col min="1981" max="1981" width="33.6640625" bestFit="1" customWidth="1"/>
    <col min="1982" max="1982" width="28.83203125" bestFit="1" customWidth="1"/>
    <col min="1983" max="1983" width="42.33203125" bestFit="1" customWidth="1"/>
    <col min="1984" max="1984" width="28.33203125" bestFit="1" customWidth="1"/>
    <col min="1985" max="1985" width="35" bestFit="1" customWidth="1"/>
    <col min="1986" max="1986" width="48.33203125" bestFit="1" customWidth="1"/>
    <col min="1987" max="1987" width="25.83203125" bestFit="1" customWidth="1"/>
    <col min="1988" max="1988" width="44.6640625" bestFit="1" customWidth="1"/>
    <col min="1989" max="1989" width="36" bestFit="1" customWidth="1"/>
    <col min="1990" max="1990" width="33" bestFit="1" customWidth="1"/>
    <col min="1991" max="1991" width="51.1640625" bestFit="1" customWidth="1"/>
    <col min="1992" max="1992" width="6.33203125" bestFit="1" customWidth="1"/>
    <col min="1993" max="1993" width="44.1640625" bestFit="1" customWidth="1"/>
    <col min="1994" max="1994" width="21.1640625" bestFit="1" customWidth="1"/>
    <col min="1995" max="1995" width="42.1640625" bestFit="1" customWidth="1"/>
    <col min="1996" max="1996" width="42.83203125" bestFit="1" customWidth="1"/>
    <col min="1997" max="1997" width="46.33203125" bestFit="1" customWidth="1"/>
    <col min="1998" max="1998" width="15.83203125" bestFit="1" customWidth="1"/>
    <col min="1999" max="1999" width="29.83203125" bestFit="1" customWidth="1"/>
    <col min="2000" max="2000" width="48.5" bestFit="1" customWidth="1"/>
    <col min="2001" max="2001" width="14.1640625" bestFit="1" customWidth="1"/>
    <col min="2002" max="2002" width="32.5" bestFit="1" customWidth="1"/>
    <col min="2003" max="2003" width="16.33203125" bestFit="1" customWidth="1"/>
    <col min="2004" max="2004" width="12.6640625" bestFit="1" customWidth="1"/>
    <col min="2005" max="2005" width="8.5" bestFit="1" customWidth="1"/>
    <col min="2006" max="2006" width="10.6640625" bestFit="1" customWidth="1"/>
    <col min="2007" max="2007" width="50.83203125" bestFit="1" customWidth="1"/>
    <col min="2008" max="2008" width="45.1640625" bestFit="1" customWidth="1"/>
    <col min="2009" max="2009" width="28.83203125" bestFit="1" customWidth="1"/>
    <col min="2010" max="2010" width="13.83203125" bestFit="1" customWidth="1"/>
    <col min="2011" max="2011" width="40.33203125" bestFit="1" customWidth="1"/>
    <col min="2012" max="2012" width="30.6640625" bestFit="1" customWidth="1"/>
    <col min="2013" max="2013" width="33.5" bestFit="1" customWidth="1"/>
    <col min="2014" max="2014" width="24.33203125" bestFit="1" customWidth="1"/>
    <col min="2015" max="2015" width="47.6640625" bestFit="1" customWidth="1"/>
    <col min="2016" max="2016" width="24.5" bestFit="1" customWidth="1"/>
    <col min="2017" max="2017" width="43.83203125" bestFit="1" customWidth="1"/>
    <col min="2018" max="2018" width="44" bestFit="1" customWidth="1"/>
    <col min="2019" max="2019" width="39.33203125" bestFit="1" customWidth="1"/>
    <col min="2020" max="2020" width="11.1640625" bestFit="1" customWidth="1"/>
    <col min="2021" max="2021" width="11.5" bestFit="1" customWidth="1"/>
    <col min="2022" max="2022" width="21" bestFit="1" customWidth="1"/>
    <col min="2023" max="2023" width="27.6640625" bestFit="1" customWidth="1"/>
    <col min="2024" max="2024" width="8.83203125" bestFit="1" customWidth="1"/>
    <col min="2025" max="2025" width="10" bestFit="1" customWidth="1"/>
    <col min="2026" max="2026" width="18.6640625" bestFit="1" customWidth="1"/>
    <col min="2027" max="2027" width="12.1640625" bestFit="1" customWidth="1"/>
    <col min="2028" max="2028" width="19.1640625" bestFit="1" customWidth="1"/>
    <col min="2029" max="2029" width="36" bestFit="1" customWidth="1"/>
    <col min="2030" max="2030" width="38.1640625" bestFit="1" customWidth="1"/>
    <col min="2031" max="2031" width="42.6640625" bestFit="1" customWidth="1"/>
    <col min="2032" max="2032" width="32" bestFit="1" customWidth="1"/>
    <col min="2033" max="2033" width="27.33203125" bestFit="1" customWidth="1"/>
    <col min="2034" max="2034" width="37.33203125" bestFit="1" customWidth="1"/>
    <col min="2035" max="2035" width="27.33203125" bestFit="1" customWidth="1"/>
    <col min="2036" max="2036" width="21.1640625" bestFit="1" customWidth="1"/>
    <col min="2037" max="2037" width="28" bestFit="1" customWidth="1"/>
    <col min="2038" max="2038" width="22.6640625" bestFit="1" customWidth="1"/>
    <col min="2039" max="2039" width="19.83203125" bestFit="1" customWidth="1"/>
    <col min="2040" max="2040" width="8.1640625" bestFit="1" customWidth="1"/>
    <col min="2041" max="2041" width="23.5" bestFit="1" customWidth="1"/>
    <col min="2042" max="2042" width="21.1640625" bestFit="1" customWidth="1"/>
    <col min="2043" max="2043" width="50.6640625" bestFit="1" customWidth="1"/>
    <col min="2044" max="2044" width="29.1640625" bestFit="1" customWidth="1"/>
    <col min="2045" max="2045" width="13.5" bestFit="1" customWidth="1"/>
    <col min="2046" max="2046" width="9.33203125" bestFit="1" customWidth="1"/>
    <col min="2047" max="2047" width="42.5" bestFit="1" customWidth="1"/>
    <col min="2048" max="2048" width="29" bestFit="1" customWidth="1"/>
    <col min="2049" max="2049" width="41.5" bestFit="1" customWidth="1"/>
    <col min="2050" max="2050" width="25.33203125" bestFit="1" customWidth="1"/>
    <col min="2051" max="2051" width="26.1640625" bestFit="1" customWidth="1"/>
    <col min="2052" max="2052" width="11.33203125" bestFit="1" customWidth="1"/>
    <col min="2053" max="2053" width="48.33203125" bestFit="1" customWidth="1"/>
    <col min="2054" max="2054" width="37" bestFit="1" customWidth="1"/>
    <col min="2055" max="2055" width="50.33203125" bestFit="1" customWidth="1"/>
    <col min="2056" max="2056" width="45.6640625" bestFit="1" customWidth="1"/>
    <col min="2057" max="2057" width="31.83203125" bestFit="1" customWidth="1"/>
    <col min="2058" max="2058" width="38.1640625" bestFit="1" customWidth="1"/>
    <col min="2059" max="2059" width="11.6640625" bestFit="1" customWidth="1"/>
    <col min="2060" max="2060" width="39.1640625" bestFit="1" customWidth="1"/>
    <col min="2061" max="2061" width="17" bestFit="1" customWidth="1"/>
    <col min="2062" max="2062" width="32.33203125" bestFit="1" customWidth="1"/>
    <col min="2063" max="2063" width="8.83203125" bestFit="1" customWidth="1"/>
    <col min="2064" max="2064" width="13.6640625" bestFit="1" customWidth="1"/>
    <col min="2065" max="2065" width="31.5" bestFit="1" customWidth="1"/>
    <col min="2066" max="2066" width="37.6640625" bestFit="1" customWidth="1"/>
    <col min="2067" max="2067" width="41.1640625" bestFit="1" customWidth="1"/>
    <col min="2068" max="2068" width="38.1640625" bestFit="1" customWidth="1"/>
    <col min="2069" max="2069" width="51.83203125" bestFit="1" customWidth="1"/>
    <col min="2070" max="2070" width="23.83203125" bestFit="1" customWidth="1"/>
    <col min="2071" max="2071" width="15.6640625" bestFit="1" customWidth="1"/>
    <col min="2072" max="2072" width="33.6640625" bestFit="1" customWidth="1"/>
    <col min="2073" max="2073" width="34" bestFit="1" customWidth="1"/>
    <col min="2074" max="2074" width="26.6640625" bestFit="1" customWidth="1"/>
    <col min="2075" max="2075" width="22.83203125" bestFit="1" customWidth="1"/>
    <col min="2076" max="2076" width="34.5" bestFit="1" customWidth="1"/>
    <col min="2077" max="2077" width="23.83203125" bestFit="1" customWidth="1"/>
    <col min="2078" max="2078" width="50.6640625" bestFit="1" customWidth="1"/>
    <col min="2079" max="2079" width="45.83203125" bestFit="1" customWidth="1"/>
    <col min="2080" max="2080" width="30.33203125" bestFit="1" customWidth="1"/>
    <col min="2081" max="2081" width="33.1640625" bestFit="1" customWidth="1"/>
    <col min="2082" max="2082" width="25.33203125" bestFit="1" customWidth="1"/>
    <col min="2083" max="2083" width="31.33203125" bestFit="1" customWidth="1"/>
    <col min="2084" max="2084" width="25.83203125" bestFit="1" customWidth="1"/>
    <col min="2085" max="2085" width="41.83203125" bestFit="1" customWidth="1"/>
    <col min="2086" max="2086" width="23.1640625" bestFit="1" customWidth="1"/>
    <col min="2087" max="2087" width="48.6640625" bestFit="1" customWidth="1"/>
    <col min="2088" max="2088" width="9.83203125" bestFit="1" customWidth="1"/>
    <col min="2089" max="2089" width="49.5" bestFit="1" customWidth="1"/>
    <col min="2090" max="2090" width="38.5" bestFit="1" customWidth="1"/>
    <col min="2091" max="2091" width="43.6640625" bestFit="1" customWidth="1"/>
    <col min="2092" max="2093" width="19.1640625" bestFit="1" customWidth="1"/>
    <col min="2094" max="2094" width="25.83203125" bestFit="1" customWidth="1"/>
    <col min="2095" max="2095" width="39.5" bestFit="1" customWidth="1"/>
    <col min="2096" max="2096" width="38" bestFit="1" customWidth="1"/>
    <col min="2097" max="2097" width="45.33203125" bestFit="1" customWidth="1"/>
    <col min="2098" max="2098" width="26" bestFit="1" customWidth="1"/>
    <col min="2099" max="2099" width="29.33203125" bestFit="1" customWidth="1"/>
    <col min="2100" max="2100" width="45.5" bestFit="1" customWidth="1"/>
    <col min="2101" max="2101" width="20.33203125" bestFit="1" customWidth="1"/>
    <col min="2102" max="2102" width="9.5" bestFit="1" customWidth="1"/>
    <col min="2103" max="2103" width="29.6640625" bestFit="1" customWidth="1"/>
    <col min="2104" max="2104" width="23.1640625" bestFit="1" customWidth="1"/>
    <col min="2105" max="2106" width="44" bestFit="1" customWidth="1"/>
    <col min="2107" max="2107" width="49.1640625" bestFit="1" customWidth="1"/>
    <col min="2108" max="2108" width="29" bestFit="1" customWidth="1"/>
    <col min="2109" max="2109" width="34.6640625" bestFit="1" customWidth="1"/>
    <col min="2110" max="2110" width="24.1640625" bestFit="1" customWidth="1"/>
    <col min="2111" max="2111" width="41.83203125" bestFit="1" customWidth="1"/>
    <col min="2112" max="2112" width="31.5" bestFit="1" customWidth="1"/>
    <col min="2113" max="2113" width="19.33203125" bestFit="1" customWidth="1"/>
    <col min="2114" max="2114" width="46.6640625" bestFit="1" customWidth="1"/>
    <col min="2115" max="2115" width="30.1640625" bestFit="1" customWidth="1"/>
    <col min="2116" max="2116" width="37" bestFit="1" customWidth="1"/>
    <col min="2117" max="2117" width="20.1640625" bestFit="1" customWidth="1"/>
    <col min="2118" max="2118" width="14.6640625" bestFit="1" customWidth="1"/>
    <col min="2119" max="2119" width="20.33203125" bestFit="1" customWidth="1"/>
    <col min="2120" max="2120" width="17.83203125" bestFit="1" customWidth="1"/>
    <col min="2121" max="2121" width="40" bestFit="1" customWidth="1"/>
    <col min="2122" max="2122" width="50.6640625" bestFit="1" customWidth="1"/>
    <col min="2123" max="2123" width="44.1640625" bestFit="1" customWidth="1"/>
    <col min="2124" max="2124" width="18.6640625" bestFit="1" customWidth="1"/>
    <col min="2125" max="2125" width="45.33203125" bestFit="1" customWidth="1"/>
    <col min="2126" max="2126" width="26.1640625" bestFit="1" customWidth="1"/>
    <col min="2127" max="2127" width="14.1640625" bestFit="1" customWidth="1"/>
    <col min="2128" max="2128" width="37.1640625" bestFit="1" customWidth="1"/>
    <col min="2129" max="2129" width="51" bestFit="1" customWidth="1"/>
    <col min="2130" max="2130" width="18.1640625" bestFit="1" customWidth="1"/>
    <col min="2131" max="2131" width="49.5" bestFit="1" customWidth="1"/>
    <col min="2132" max="2132" width="18.6640625" bestFit="1" customWidth="1"/>
    <col min="2133" max="2133" width="28.1640625" bestFit="1" customWidth="1"/>
    <col min="2134" max="2134" width="44.5" bestFit="1" customWidth="1"/>
    <col min="2135" max="2135" width="19" bestFit="1" customWidth="1"/>
    <col min="2136" max="2136" width="22.33203125" bestFit="1" customWidth="1"/>
    <col min="2137" max="2137" width="23.5" bestFit="1" customWidth="1"/>
    <col min="2138" max="2138" width="11.1640625" bestFit="1" customWidth="1"/>
    <col min="2139" max="2139" width="24.6640625" bestFit="1" customWidth="1"/>
    <col min="2140" max="2140" width="41.33203125" bestFit="1" customWidth="1"/>
    <col min="2141" max="2141" width="37.83203125" bestFit="1" customWidth="1"/>
    <col min="2142" max="2142" width="34.5" bestFit="1" customWidth="1"/>
    <col min="2143" max="2143" width="8.5" bestFit="1" customWidth="1"/>
    <col min="2144" max="2144" width="31.1640625" bestFit="1" customWidth="1"/>
    <col min="2145" max="2145" width="30.1640625" bestFit="1" customWidth="1"/>
    <col min="2146" max="2146" width="16" bestFit="1" customWidth="1"/>
    <col min="2147" max="2147" width="38.1640625" bestFit="1" customWidth="1"/>
    <col min="2148" max="2148" width="42.33203125" bestFit="1" customWidth="1"/>
    <col min="2149" max="2149" width="40.6640625" bestFit="1" customWidth="1"/>
    <col min="2150" max="2150" width="49.33203125" bestFit="1" customWidth="1"/>
    <col min="2151" max="2151" width="54.33203125" bestFit="1" customWidth="1"/>
    <col min="2152" max="2152" width="32.5" bestFit="1" customWidth="1"/>
    <col min="2153" max="2153" width="21.5" bestFit="1" customWidth="1"/>
    <col min="2154" max="2154" width="40.33203125" bestFit="1" customWidth="1"/>
    <col min="2155" max="2155" width="13.6640625" bestFit="1" customWidth="1"/>
    <col min="2156" max="2156" width="22.5" bestFit="1" customWidth="1"/>
    <col min="2157" max="2157" width="33.33203125" bestFit="1" customWidth="1"/>
    <col min="2158" max="2158" width="22" bestFit="1" customWidth="1"/>
    <col min="2159" max="2159" width="23" bestFit="1" customWidth="1"/>
    <col min="2160" max="2160" width="47" bestFit="1" customWidth="1"/>
    <col min="2161" max="2161" width="14.83203125" bestFit="1" customWidth="1"/>
    <col min="2162" max="2162" width="24" bestFit="1" customWidth="1"/>
    <col min="2163" max="2163" width="25.5" bestFit="1" customWidth="1"/>
    <col min="2164" max="2164" width="31.83203125" bestFit="1" customWidth="1"/>
    <col min="2165" max="2165" width="46.83203125" bestFit="1" customWidth="1"/>
    <col min="2166" max="2166" width="18.33203125" bestFit="1" customWidth="1"/>
    <col min="2167" max="2167" width="37.5" bestFit="1" customWidth="1"/>
    <col min="2168" max="2168" width="41.1640625" bestFit="1" customWidth="1"/>
    <col min="2169" max="2169" width="46" bestFit="1" customWidth="1"/>
    <col min="2170" max="2170" width="26.83203125" bestFit="1" customWidth="1"/>
    <col min="2171" max="2171" width="49.5" bestFit="1" customWidth="1"/>
    <col min="2172" max="2172" width="15.1640625" bestFit="1" customWidth="1"/>
    <col min="2173" max="2173" width="13.83203125" bestFit="1" customWidth="1"/>
    <col min="2174" max="2174" width="41" bestFit="1" customWidth="1"/>
    <col min="2175" max="2175" width="5.5" bestFit="1" customWidth="1"/>
    <col min="2176" max="2176" width="9.1640625" bestFit="1" customWidth="1"/>
    <col min="2177" max="2177" width="9.33203125" bestFit="1" customWidth="1"/>
    <col min="2178" max="2178" width="11.5" bestFit="1" customWidth="1"/>
    <col min="2179" max="2179" width="27.83203125" bestFit="1" customWidth="1"/>
    <col min="2180" max="2180" width="21.1640625" bestFit="1" customWidth="1"/>
    <col min="2181" max="2181" width="43.83203125" bestFit="1" customWidth="1"/>
    <col min="2182" max="2182" width="30" bestFit="1" customWidth="1"/>
    <col min="2183" max="2183" width="29.1640625" bestFit="1" customWidth="1"/>
    <col min="2184" max="2184" width="12" bestFit="1" customWidth="1"/>
    <col min="2185" max="2185" width="16.5" bestFit="1" customWidth="1"/>
    <col min="2186" max="2186" width="32.5" bestFit="1" customWidth="1"/>
    <col min="2187" max="2187" width="13.1640625" bestFit="1" customWidth="1"/>
    <col min="2188" max="2188" width="17.6640625" bestFit="1" customWidth="1"/>
    <col min="2189" max="2189" width="27.83203125" bestFit="1" customWidth="1"/>
    <col min="2190" max="2190" width="30.5" bestFit="1" customWidth="1"/>
    <col min="2191" max="2191" width="20" bestFit="1" customWidth="1"/>
    <col min="2192" max="2192" width="15.33203125" bestFit="1" customWidth="1"/>
    <col min="2193" max="2193" width="40.5" bestFit="1" customWidth="1"/>
    <col min="2194" max="2194" width="35.5" bestFit="1" customWidth="1"/>
    <col min="2195" max="2195" width="33.83203125" bestFit="1" customWidth="1"/>
    <col min="2196" max="2196" width="11.5" bestFit="1" customWidth="1"/>
    <col min="2197" max="2197" width="14" bestFit="1" customWidth="1"/>
    <col min="2198" max="2198" width="29.83203125" bestFit="1" customWidth="1"/>
    <col min="2199" max="2199" width="17.6640625" bestFit="1" customWidth="1"/>
    <col min="2200" max="2200" width="16.6640625" bestFit="1" customWidth="1"/>
    <col min="2201" max="2201" width="14.6640625" bestFit="1" customWidth="1"/>
    <col min="2202" max="2202" width="5.6640625" bestFit="1" customWidth="1"/>
    <col min="2203" max="2203" width="20" bestFit="1" customWidth="1"/>
    <col min="2204" max="2204" width="7.83203125" bestFit="1" customWidth="1"/>
    <col min="2206" max="2206" width="14.83203125" bestFit="1" customWidth="1"/>
    <col min="2207" max="2207" width="18.83203125" bestFit="1" customWidth="1"/>
    <col min="2208" max="2208" width="24.1640625" bestFit="1" customWidth="1"/>
    <col min="2209" max="2209" width="48" bestFit="1" customWidth="1"/>
    <col min="2210" max="2210" width="51" bestFit="1" customWidth="1"/>
    <col min="2211" max="2211" width="18.83203125" bestFit="1" customWidth="1"/>
    <col min="2212" max="2212" width="43.83203125" bestFit="1" customWidth="1"/>
    <col min="2213" max="2213" width="10.1640625" bestFit="1" customWidth="1"/>
    <col min="2214" max="2214" width="56.83203125" bestFit="1" customWidth="1"/>
    <col min="2215" max="2215" width="15.5" bestFit="1" customWidth="1"/>
    <col min="2216" max="2216" width="34.33203125" bestFit="1" customWidth="1"/>
    <col min="2217" max="2217" width="12.33203125" bestFit="1" customWidth="1"/>
    <col min="2218" max="2218" width="26.83203125" bestFit="1" customWidth="1"/>
    <col min="2219" max="2219" width="50.83203125" bestFit="1" customWidth="1"/>
    <col min="2220" max="2220" width="15.83203125" bestFit="1" customWidth="1"/>
    <col min="2221" max="2221" width="50.33203125" bestFit="1" customWidth="1"/>
    <col min="2222" max="2222" width="16" bestFit="1" customWidth="1"/>
    <col min="2223" max="2223" width="50.6640625" bestFit="1" customWidth="1"/>
    <col min="2224" max="2224" width="50.83203125" bestFit="1" customWidth="1"/>
    <col min="2225" max="2225" width="20.1640625" bestFit="1" customWidth="1"/>
    <col min="2226" max="2226" width="43.1640625" bestFit="1" customWidth="1"/>
    <col min="2227" max="2227" width="49.5" bestFit="1" customWidth="1"/>
    <col min="2228" max="2228" width="11.83203125" bestFit="1" customWidth="1"/>
    <col min="2229" max="2229" width="44.6640625" bestFit="1" customWidth="1"/>
    <col min="2230" max="2230" width="8.33203125" bestFit="1" customWidth="1"/>
    <col min="2231" max="2231" width="27.83203125" bestFit="1" customWidth="1"/>
    <col min="2232" max="2232" width="29.1640625" bestFit="1" customWidth="1"/>
    <col min="2233" max="2233" width="32.83203125" bestFit="1" customWidth="1"/>
    <col min="2234" max="2234" width="9.5" bestFit="1" customWidth="1"/>
    <col min="2235" max="2235" width="46.33203125" bestFit="1" customWidth="1"/>
    <col min="2236" max="2236" width="34.33203125" bestFit="1" customWidth="1"/>
    <col min="2237" max="2237" width="48.33203125" bestFit="1" customWidth="1"/>
    <col min="2238" max="2238" width="20.83203125" bestFit="1" customWidth="1"/>
    <col min="2239" max="2239" width="13.1640625" bestFit="1" customWidth="1"/>
    <col min="2240" max="2240" width="30.83203125" bestFit="1" customWidth="1"/>
    <col min="2241" max="2241" width="25.83203125" bestFit="1" customWidth="1"/>
    <col min="2242" max="2242" width="35" bestFit="1" customWidth="1"/>
    <col min="2243" max="2243" width="21" bestFit="1" customWidth="1"/>
    <col min="2244" max="2244" width="49.83203125" bestFit="1" customWidth="1"/>
    <col min="2245" max="2245" width="25.6640625" bestFit="1" customWidth="1"/>
    <col min="2246" max="2246" width="38.6640625" bestFit="1" customWidth="1"/>
    <col min="2247" max="2247" width="23.33203125" bestFit="1" customWidth="1"/>
    <col min="2248" max="2248" width="12.33203125" bestFit="1" customWidth="1"/>
    <col min="2249" max="2249" width="17.6640625" bestFit="1" customWidth="1"/>
    <col min="2250" max="2250" width="47" bestFit="1" customWidth="1"/>
    <col min="2251" max="2251" width="47.6640625" bestFit="1" customWidth="1"/>
    <col min="2252" max="2252" width="44.83203125" bestFit="1" customWidth="1"/>
    <col min="2253" max="2253" width="22" bestFit="1" customWidth="1"/>
    <col min="2254" max="2254" width="13.33203125" bestFit="1" customWidth="1"/>
    <col min="2255" max="2255" width="18" bestFit="1" customWidth="1"/>
    <col min="2256" max="2256" width="14.83203125" bestFit="1" customWidth="1"/>
    <col min="2257" max="2257" width="17.33203125" bestFit="1" customWidth="1"/>
    <col min="2258" max="2258" width="26.33203125" bestFit="1" customWidth="1"/>
    <col min="2259" max="2259" width="15.1640625" bestFit="1" customWidth="1"/>
    <col min="2260" max="2260" width="19.1640625" bestFit="1" customWidth="1"/>
    <col min="2261" max="2261" width="33.5" bestFit="1" customWidth="1"/>
    <col min="2262" max="2262" width="13.83203125" bestFit="1" customWidth="1"/>
    <col min="2263" max="2263" width="13.5" bestFit="1" customWidth="1"/>
    <col min="2264" max="2264" width="21" bestFit="1" customWidth="1"/>
    <col min="2265" max="2265" width="31.83203125" bestFit="1" customWidth="1"/>
    <col min="2266" max="2266" width="44.83203125" bestFit="1" customWidth="1"/>
    <col min="2267" max="2267" width="27.6640625" bestFit="1" customWidth="1"/>
    <col min="2268" max="2268" width="16.33203125" bestFit="1" customWidth="1"/>
    <col min="2269" max="2269" width="33.6640625" bestFit="1" customWidth="1"/>
    <col min="2270" max="2270" width="44.33203125" bestFit="1" customWidth="1"/>
    <col min="2271" max="2271" width="12.83203125" bestFit="1" customWidth="1"/>
    <col min="2272" max="2272" width="18.83203125" bestFit="1" customWidth="1"/>
    <col min="2273" max="2273" width="49.6640625" bestFit="1" customWidth="1"/>
    <col min="2274" max="2274" width="15.83203125" bestFit="1" customWidth="1"/>
    <col min="2275" max="2275" width="66.6640625" bestFit="1" customWidth="1"/>
    <col min="2276" max="2276" width="26.6640625" bestFit="1" customWidth="1"/>
    <col min="2277" max="2277" width="13.1640625" bestFit="1" customWidth="1"/>
    <col min="2278" max="2278" width="9.83203125" bestFit="1" customWidth="1"/>
    <col min="2279" max="2279" width="36.6640625" bestFit="1" customWidth="1"/>
    <col min="2280" max="2280" width="46" bestFit="1" customWidth="1"/>
    <col min="2281" max="2281" width="28.33203125" bestFit="1" customWidth="1"/>
    <col min="2282" max="2282" width="30.83203125" bestFit="1" customWidth="1"/>
    <col min="2283" max="2283" width="35.83203125" bestFit="1" customWidth="1"/>
    <col min="2284" max="2284" width="11.6640625" bestFit="1" customWidth="1"/>
    <col min="2285" max="2285" width="18.83203125" bestFit="1" customWidth="1"/>
    <col min="2286" max="2286" width="18.1640625" bestFit="1" customWidth="1"/>
    <col min="2287" max="2287" width="31.1640625" bestFit="1" customWidth="1"/>
    <col min="2288" max="2288" width="27.1640625" bestFit="1" customWidth="1"/>
    <col min="2289" max="2289" width="39.5" bestFit="1" customWidth="1"/>
    <col min="2290" max="2290" width="42.33203125" bestFit="1" customWidth="1"/>
    <col min="2291" max="2291" width="49.83203125" bestFit="1" customWidth="1"/>
    <col min="2292" max="2292" width="4" bestFit="1" customWidth="1"/>
    <col min="2293" max="2293" width="50.6640625" bestFit="1" customWidth="1"/>
    <col min="2294" max="2294" width="32.5" bestFit="1" customWidth="1"/>
    <col min="2295" max="2295" width="48.1640625" bestFit="1" customWidth="1"/>
    <col min="2296" max="2296" width="18.1640625" bestFit="1" customWidth="1"/>
    <col min="2297" max="2297" width="27.6640625" bestFit="1" customWidth="1"/>
    <col min="2298" max="2298" width="23.1640625" bestFit="1" customWidth="1"/>
    <col min="2299" max="2299" width="36.33203125" bestFit="1" customWidth="1"/>
    <col min="2300" max="2300" width="42.83203125" bestFit="1" customWidth="1"/>
    <col min="2301" max="2301" width="50.6640625" bestFit="1" customWidth="1"/>
    <col min="2302" max="2302" width="21" bestFit="1" customWidth="1"/>
    <col min="2303" max="2303" width="33" bestFit="1" customWidth="1"/>
    <col min="2304" max="2304" width="16.5" bestFit="1" customWidth="1"/>
    <col min="2305" max="2305" width="26.33203125" bestFit="1" customWidth="1"/>
    <col min="2306" max="2306" width="44.33203125" bestFit="1" customWidth="1"/>
    <col min="2307" max="2307" width="28.6640625" bestFit="1" customWidth="1"/>
    <col min="2308" max="2308" width="49.5" bestFit="1" customWidth="1"/>
    <col min="2309" max="2309" width="20.1640625" bestFit="1" customWidth="1"/>
    <col min="2310" max="2310" width="23.33203125" bestFit="1" customWidth="1"/>
    <col min="2311" max="2311" width="42.6640625" bestFit="1" customWidth="1"/>
    <col min="2312" max="2312" width="31.33203125" bestFit="1" customWidth="1"/>
    <col min="2313" max="2313" width="22.33203125" bestFit="1" customWidth="1"/>
    <col min="2314" max="2314" width="38.33203125" bestFit="1" customWidth="1"/>
    <col min="2315" max="2315" width="48.6640625" bestFit="1" customWidth="1"/>
    <col min="2316" max="2316" width="22.1640625" bestFit="1" customWidth="1"/>
    <col min="2317" max="2317" width="13.6640625" bestFit="1" customWidth="1"/>
    <col min="2318" max="2318" width="12" bestFit="1" customWidth="1"/>
    <col min="2319" max="2319" width="16.33203125" bestFit="1" customWidth="1"/>
    <col min="2320" max="2320" width="20.33203125" bestFit="1" customWidth="1"/>
    <col min="2321" max="2321" width="3.83203125" bestFit="1" customWidth="1"/>
    <col min="2322" max="2322" width="9" bestFit="1" customWidth="1"/>
    <col min="2323" max="2323" width="26.6640625" bestFit="1" customWidth="1"/>
    <col min="2324" max="2324" width="46.6640625" bestFit="1" customWidth="1"/>
    <col min="2325" max="2325" width="13.6640625" bestFit="1" customWidth="1"/>
    <col min="2326" max="2326" width="15.6640625" bestFit="1" customWidth="1"/>
    <col min="2327" max="2327" width="16.6640625" bestFit="1" customWidth="1"/>
    <col min="2328" max="2328" width="44.33203125" bestFit="1" customWidth="1"/>
    <col min="2329" max="2329" width="30" bestFit="1" customWidth="1"/>
    <col min="2330" max="2330" width="46" bestFit="1" customWidth="1"/>
    <col min="2331" max="2331" width="41" bestFit="1" customWidth="1"/>
    <col min="2332" max="2332" width="29.6640625" bestFit="1" customWidth="1"/>
    <col min="2333" max="2333" width="35.1640625" bestFit="1" customWidth="1"/>
    <col min="2334" max="2334" width="35.83203125" bestFit="1" customWidth="1"/>
    <col min="2335" max="2335" width="35.1640625" bestFit="1" customWidth="1"/>
    <col min="2336" max="2336" width="33" bestFit="1" customWidth="1"/>
    <col min="2337" max="2337" width="43.33203125" bestFit="1" customWidth="1"/>
    <col min="2338" max="2338" width="24.5" bestFit="1" customWidth="1"/>
    <col min="2339" max="2339" width="48.5" bestFit="1" customWidth="1"/>
    <col min="2340" max="2340" width="26.83203125" bestFit="1" customWidth="1"/>
    <col min="2341" max="2341" width="14" bestFit="1" customWidth="1"/>
    <col min="2342" max="2342" width="22.83203125" bestFit="1" customWidth="1"/>
    <col min="2343" max="2343" width="35" bestFit="1" customWidth="1"/>
    <col min="2344" max="2344" width="47.5" bestFit="1" customWidth="1"/>
    <col min="2345" max="2345" width="28" bestFit="1" customWidth="1"/>
    <col min="2346" max="2346" width="45.33203125" bestFit="1" customWidth="1"/>
    <col min="2347" max="2347" width="18.6640625" bestFit="1" customWidth="1"/>
    <col min="2348" max="2348" width="22.6640625" bestFit="1" customWidth="1"/>
    <col min="2349" max="2349" width="32" bestFit="1" customWidth="1"/>
    <col min="2350" max="2350" width="24.1640625" bestFit="1" customWidth="1"/>
    <col min="2351" max="2351" width="12.83203125" bestFit="1" customWidth="1"/>
    <col min="2352" max="2352" width="48.33203125" bestFit="1" customWidth="1"/>
    <col min="2353" max="2353" width="39.5" bestFit="1" customWidth="1"/>
    <col min="2354" max="2354" width="44" bestFit="1" customWidth="1"/>
    <col min="2355" max="2355" width="16" bestFit="1" customWidth="1"/>
    <col min="2356" max="2356" width="16.33203125" bestFit="1" customWidth="1"/>
    <col min="2357" max="2357" width="30.6640625" bestFit="1" customWidth="1"/>
    <col min="2358" max="2358" width="45" bestFit="1" customWidth="1"/>
    <col min="2359" max="2359" width="50" bestFit="1" customWidth="1"/>
    <col min="2360" max="2360" width="38.6640625" bestFit="1" customWidth="1"/>
    <col min="2361" max="2361" width="44.83203125" bestFit="1" customWidth="1"/>
    <col min="2362" max="2362" width="18" bestFit="1" customWidth="1"/>
    <col min="2363" max="2363" width="50.5" bestFit="1" customWidth="1"/>
    <col min="2364" max="2364" width="24.1640625" bestFit="1" customWidth="1"/>
    <col min="2365" max="2365" width="32.83203125" bestFit="1" customWidth="1"/>
    <col min="2366" max="2366" width="45.1640625" bestFit="1" customWidth="1"/>
    <col min="2367" max="2367" width="36.5" bestFit="1" customWidth="1"/>
    <col min="2368" max="2368" width="46.83203125" bestFit="1" customWidth="1"/>
    <col min="2369" max="2369" width="30" bestFit="1" customWidth="1"/>
    <col min="2370" max="2370" width="30.1640625" bestFit="1" customWidth="1"/>
    <col min="2371" max="2371" width="11.6640625" bestFit="1" customWidth="1"/>
    <col min="2372" max="2372" width="22.1640625" bestFit="1" customWidth="1"/>
    <col min="2373" max="2373" width="6.5" bestFit="1" customWidth="1"/>
    <col min="2374" max="2374" width="31.33203125" bestFit="1" customWidth="1"/>
    <col min="2375" max="2375" width="19.33203125" bestFit="1" customWidth="1"/>
    <col min="2376" max="2376" width="45.33203125" bestFit="1" customWidth="1"/>
    <col min="2377" max="2377" width="14.83203125" bestFit="1" customWidth="1"/>
    <col min="2378" max="2378" width="17.5" bestFit="1" customWidth="1"/>
    <col min="2379" max="2379" width="63.33203125" bestFit="1" customWidth="1"/>
    <col min="2380" max="2380" width="50.5" bestFit="1" customWidth="1"/>
    <col min="2381" max="2381" width="19.6640625" bestFit="1" customWidth="1"/>
    <col min="2382" max="2382" width="19.83203125" bestFit="1" customWidth="1"/>
    <col min="2383" max="2383" width="4.33203125" bestFit="1" customWidth="1"/>
    <col min="2384" max="2384" width="28.33203125" bestFit="1" customWidth="1"/>
    <col min="2385" max="2385" width="27.1640625" bestFit="1" customWidth="1"/>
    <col min="2386" max="2386" width="19.1640625" bestFit="1" customWidth="1"/>
    <col min="2387" max="2387" width="50.5" bestFit="1" customWidth="1"/>
    <col min="2388" max="2388" width="22.33203125" bestFit="1" customWidth="1"/>
    <col min="2389" max="2389" width="37.83203125" bestFit="1" customWidth="1"/>
    <col min="2390" max="2390" width="44.83203125" bestFit="1" customWidth="1"/>
    <col min="2391" max="2391" width="41.5" bestFit="1" customWidth="1"/>
    <col min="2392" max="2392" width="54.5" bestFit="1" customWidth="1"/>
    <col min="2393" max="2393" width="44.83203125" bestFit="1" customWidth="1"/>
    <col min="2394" max="2394" width="27.33203125" bestFit="1" customWidth="1"/>
    <col min="2395" max="2395" width="31.83203125" bestFit="1" customWidth="1"/>
    <col min="2396" max="2396" width="43" bestFit="1" customWidth="1"/>
    <col min="2397" max="2397" width="40.5" bestFit="1" customWidth="1"/>
    <col min="2398" max="2398" width="17" bestFit="1" customWidth="1"/>
    <col min="2399" max="2399" width="41" bestFit="1" customWidth="1"/>
    <col min="2400" max="2400" width="37.33203125" bestFit="1" customWidth="1"/>
    <col min="2401" max="2401" width="51.6640625" bestFit="1" customWidth="1"/>
    <col min="2402" max="2402" width="26.33203125" bestFit="1" customWidth="1"/>
    <col min="2403" max="2403" width="36.6640625" bestFit="1" customWidth="1"/>
    <col min="2404" max="2404" width="28.1640625" bestFit="1" customWidth="1"/>
    <col min="2405" max="2405" width="45.6640625" bestFit="1" customWidth="1"/>
    <col min="2406" max="2406" width="45.1640625" bestFit="1" customWidth="1"/>
    <col min="2407" max="2407" width="52.5" bestFit="1" customWidth="1"/>
    <col min="2408" max="2408" width="20" bestFit="1" customWidth="1"/>
    <col min="2409" max="2409" width="13" bestFit="1" customWidth="1"/>
    <col min="2410" max="2410" width="46.5" bestFit="1" customWidth="1"/>
    <col min="2411" max="2411" width="43.33203125" bestFit="1" customWidth="1"/>
    <col min="2412" max="2412" width="37.83203125" bestFit="1" customWidth="1"/>
    <col min="2413" max="2413" width="32.1640625" bestFit="1" customWidth="1"/>
    <col min="2414" max="2414" width="35.33203125" bestFit="1" customWidth="1"/>
    <col min="2415" max="2415" width="39.1640625" bestFit="1" customWidth="1"/>
    <col min="2416" max="2416" width="28.33203125" bestFit="1" customWidth="1"/>
    <col min="2417" max="2417" width="24.5" bestFit="1" customWidth="1"/>
    <col min="2418" max="2418" width="50.1640625" bestFit="1" customWidth="1"/>
    <col min="2419" max="2419" width="31.1640625" bestFit="1" customWidth="1"/>
    <col min="2420" max="2420" width="16.33203125" bestFit="1" customWidth="1"/>
    <col min="2421" max="2421" width="49.33203125" bestFit="1" customWidth="1"/>
    <col min="2422" max="2422" width="14.83203125" bestFit="1" customWidth="1"/>
    <col min="2423" max="2423" width="45.5" bestFit="1" customWidth="1"/>
    <col min="2424" max="2424" width="14.6640625" bestFit="1" customWidth="1"/>
    <col min="2425" max="2425" width="34.5" bestFit="1" customWidth="1"/>
    <col min="2426" max="2426" width="30.6640625" bestFit="1" customWidth="1"/>
    <col min="2427" max="2427" width="23.6640625" bestFit="1" customWidth="1"/>
    <col min="2428" max="2428" width="13" bestFit="1" customWidth="1"/>
    <col min="2429" max="2429" width="43.6640625" bestFit="1" customWidth="1"/>
    <col min="2430" max="2430" width="28.83203125" bestFit="1" customWidth="1"/>
    <col min="2431" max="2431" width="25" bestFit="1" customWidth="1"/>
    <col min="2432" max="2432" width="9.6640625" bestFit="1" customWidth="1"/>
    <col min="2433" max="2433" width="49.83203125" bestFit="1" customWidth="1"/>
    <col min="2434" max="2434" width="46.1640625" bestFit="1" customWidth="1"/>
    <col min="2435" max="2435" width="23.33203125" bestFit="1" customWidth="1"/>
    <col min="2436" max="2436" width="47" bestFit="1" customWidth="1"/>
    <col min="2437" max="2437" width="12.6640625" bestFit="1" customWidth="1"/>
    <col min="2438" max="2438" width="27" bestFit="1" customWidth="1"/>
    <col min="2439" max="2439" width="46" bestFit="1" customWidth="1"/>
    <col min="2440" max="2440" width="21.6640625" bestFit="1" customWidth="1"/>
    <col min="2441" max="2441" width="31.5" bestFit="1" customWidth="1"/>
    <col min="2442" max="2442" width="48.33203125" bestFit="1" customWidth="1"/>
    <col min="2443" max="2443" width="49.5" bestFit="1" customWidth="1"/>
    <col min="2444" max="2444" width="31" bestFit="1" customWidth="1"/>
    <col min="2445" max="2445" width="22.5" bestFit="1" customWidth="1"/>
    <col min="2446" max="2447" width="21" bestFit="1" customWidth="1"/>
    <col min="2448" max="2448" width="45" bestFit="1" customWidth="1"/>
    <col min="2449" max="2449" width="48.1640625" bestFit="1" customWidth="1"/>
    <col min="2450" max="2450" width="38.33203125" bestFit="1" customWidth="1"/>
    <col min="2451" max="2451" width="44.5" bestFit="1" customWidth="1"/>
    <col min="2452" max="2452" width="29.1640625" bestFit="1" customWidth="1"/>
    <col min="2453" max="2453" width="33" bestFit="1" customWidth="1"/>
    <col min="2454" max="2454" width="48" bestFit="1" customWidth="1"/>
    <col min="2455" max="2455" width="30.5" bestFit="1" customWidth="1"/>
    <col min="2456" max="2456" width="20.33203125" bestFit="1" customWidth="1"/>
    <col min="2457" max="2457" width="40.83203125" bestFit="1" customWidth="1"/>
    <col min="2458" max="2458" width="6" bestFit="1" customWidth="1"/>
    <col min="2459" max="2459" width="21" bestFit="1" customWidth="1"/>
    <col min="2460" max="2460" width="12.83203125" bestFit="1" customWidth="1"/>
    <col min="2461" max="2461" width="25.33203125" bestFit="1" customWidth="1"/>
    <col min="2462" max="2462" width="4.33203125" bestFit="1" customWidth="1"/>
    <col min="2463" max="2463" width="11.83203125" bestFit="1" customWidth="1"/>
    <col min="2464" max="2464" width="41.83203125" bestFit="1" customWidth="1"/>
    <col min="2465" max="2465" width="19.6640625" bestFit="1" customWidth="1"/>
    <col min="2466" max="2466" width="13" bestFit="1" customWidth="1"/>
    <col min="2467" max="2467" width="17" bestFit="1" customWidth="1"/>
    <col min="2468" max="2468" width="25" bestFit="1" customWidth="1"/>
    <col min="2469" max="2469" width="37.1640625" bestFit="1" customWidth="1"/>
    <col min="2470" max="2470" width="39.1640625" bestFit="1" customWidth="1"/>
    <col min="2471" max="2471" width="51.83203125" bestFit="1" customWidth="1"/>
    <col min="2472" max="2472" width="15.5" bestFit="1" customWidth="1"/>
    <col min="2473" max="2473" width="29.83203125" bestFit="1" customWidth="1"/>
    <col min="2474" max="2474" width="15" bestFit="1" customWidth="1"/>
    <col min="2475" max="2475" width="43" bestFit="1" customWidth="1"/>
    <col min="2476" max="2476" width="25.6640625" bestFit="1" customWidth="1"/>
    <col min="2477" max="2477" width="50" bestFit="1" customWidth="1"/>
    <col min="2478" max="2478" width="26.33203125" bestFit="1" customWidth="1"/>
    <col min="2479" max="2479" width="30.5" bestFit="1" customWidth="1"/>
    <col min="2480" max="2480" width="10" bestFit="1" customWidth="1"/>
    <col min="2481" max="2481" width="69.5" bestFit="1" customWidth="1"/>
    <col min="2482" max="2482" width="36.5" bestFit="1" customWidth="1"/>
    <col min="2483" max="2483" width="39.6640625" bestFit="1" customWidth="1"/>
    <col min="2484" max="2484" width="46.83203125" bestFit="1" customWidth="1"/>
    <col min="2485" max="2485" width="20.5" bestFit="1" customWidth="1"/>
    <col min="2486" max="2486" width="31.1640625" bestFit="1" customWidth="1"/>
    <col min="2487" max="2487" width="35" bestFit="1" customWidth="1"/>
    <col min="2488" max="2488" width="46" bestFit="1" customWidth="1"/>
    <col min="2489" max="2489" width="17.5" bestFit="1" customWidth="1"/>
    <col min="2491" max="2491" width="21.6640625" bestFit="1" customWidth="1"/>
    <col min="2492" max="2492" width="33.33203125" bestFit="1" customWidth="1"/>
    <col min="2493" max="2493" width="22" bestFit="1" customWidth="1"/>
    <col min="2494" max="2494" width="23.33203125" bestFit="1" customWidth="1"/>
    <col min="2495" max="2495" width="32.33203125" bestFit="1" customWidth="1"/>
    <col min="2496" max="2496" width="48.33203125" bestFit="1" customWidth="1"/>
    <col min="2497" max="2497" width="32.6640625" bestFit="1" customWidth="1"/>
    <col min="2498" max="2498" width="42.5" bestFit="1" customWidth="1"/>
    <col min="2499" max="2499" width="36.6640625" bestFit="1" customWidth="1"/>
    <col min="2500" max="2500" width="38.83203125" bestFit="1" customWidth="1"/>
    <col min="2501" max="2501" width="40.1640625" bestFit="1" customWidth="1"/>
    <col min="2502" max="2502" width="20.33203125" bestFit="1" customWidth="1"/>
    <col min="2503" max="2503" width="45" bestFit="1" customWidth="1"/>
    <col min="2504" max="2504" width="43.6640625" bestFit="1" customWidth="1"/>
    <col min="2505" max="2505" width="45.33203125" bestFit="1" customWidth="1"/>
    <col min="2506" max="2506" width="41.5" bestFit="1" customWidth="1"/>
    <col min="2507" max="2507" width="26.1640625" bestFit="1" customWidth="1"/>
    <col min="2508" max="2508" width="43.1640625" bestFit="1" customWidth="1"/>
    <col min="2509" max="2509" width="39" bestFit="1" customWidth="1"/>
    <col min="2510" max="2510" width="11.1640625" bestFit="1" customWidth="1"/>
    <col min="2511" max="2511" width="49.1640625" bestFit="1" customWidth="1"/>
    <col min="2512" max="2512" width="45" bestFit="1" customWidth="1"/>
    <col min="2513" max="2513" width="50" bestFit="1" customWidth="1"/>
    <col min="2514" max="2514" width="27.83203125" bestFit="1" customWidth="1"/>
    <col min="2515" max="2515" width="39.33203125" bestFit="1" customWidth="1"/>
    <col min="2516" max="2516" width="11.83203125" bestFit="1" customWidth="1"/>
    <col min="2517" max="2517" width="42.1640625" bestFit="1" customWidth="1"/>
    <col min="2518" max="2518" width="11" bestFit="1" customWidth="1"/>
    <col min="2519" max="2519" width="18.83203125" bestFit="1" customWidth="1"/>
    <col min="2520" max="2520" width="12.5" bestFit="1" customWidth="1"/>
    <col min="2521" max="2521" width="10.6640625" bestFit="1" customWidth="1"/>
    <col min="2522" max="2522" width="25" bestFit="1" customWidth="1"/>
    <col min="2523" max="2523" width="42.6640625" bestFit="1" customWidth="1"/>
    <col min="2524" max="2524" width="19.83203125" bestFit="1" customWidth="1"/>
    <col min="2525" max="2525" width="44.5" bestFit="1" customWidth="1"/>
    <col min="2526" max="2526" width="41.6640625" bestFit="1" customWidth="1"/>
    <col min="2527" max="2527" width="4.5" bestFit="1" customWidth="1"/>
    <col min="2528" max="2528" width="37.83203125" bestFit="1" customWidth="1"/>
    <col min="2529" max="2529" width="18.33203125" bestFit="1" customWidth="1"/>
    <col min="2530" max="2530" width="51.33203125" bestFit="1" customWidth="1"/>
    <col min="2531" max="2531" width="22.33203125" bestFit="1" customWidth="1"/>
    <col min="2532" max="2532" width="28.5" bestFit="1" customWidth="1"/>
    <col min="2533" max="2533" width="43.83203125" bestFit="1" customWidth="1"/>
    <col min="2534" max="2534" width="38.1640625" bestFit="1" customWidth="1"/>
    <col min="2535" max="2535" width="11.33203125" bestFit="1" customWidth="1"/>
    <col min="2536" max="2536" width="44" bestFit="1" customWidth="1"/>
    <col min="2537" max="2537" width="40.1640625" bestFit="1" customWidth="1"/>
    <col min="2538" max="2538" width="20.83203125" bestFit="1" customWidth="1"/>
    <col min="2539" max="2539" width="17.33203125" bestFit="1" customWidth="1"/>
    <col min="2540" max="2540" width="14.5" bestFit="1" customWidth="1"/>
    <col min="2541" max="2541" width="45.1640625" bestFit="1" customWidth="1"/>
    <col min="2542" max="2542" width="11.33203125" bestFit="1" customWidth="1"/>
    <col min="2543" max="2543" width="43.5" bestFit="1" customWidth="1"/>
    <col min="2544" max="2544" width="45" bestFit="1" customWidth="1"/>
    <col min="2545" max="2545" width="37.5" bestFit="1" customWidth="1"/>
    <col min="2546" max="2546" width="41.33203125" bestFit="1" customWidth="1"/>
    <col min="2547" max="2547" width="22" bestFit="1" customWidth="1"/>
    <col min="2548" max="2548" width="4.83203125" bestFit="1" customWidth="1"/>
    <col min="2549" max="2549" width="10.33203125" bestFit="1" customWidth="1"/>
    <col min="2550" max="2550" width="38" bestFit="1" customWidth="1"/>
    <col min="2551" max="2551" width="41.1640625" bestFit="1" customWidth="1"/>
    <col min="2552" max="2552" width="23" bestFit="1" customWidth="1"/>
    <col min="2553" max="2553" width="12.83203125" bestFit="1" customWidth="1"/>
    <col min="2554" max="2554" width="47.33203125" bestFit="1" customWidth="1"/>
    <col min="2555" max="2555" width="48.5" bestFit="1" customWidth="1"/>
    <col min="2556" max="2556" width="32.5" bestFit="1" customWidth="1"/>
    <col min="2557" max="2557" width="29.6640625" bestFit="1" customWidth="1"/>
    <col min="2558" max="2558" width="28.1640625" bestFit="1" customWidth="1"/>
    <col min="2559" max="2559" width="19.33203125" bestFit="1" customWidth="1"/>
    <col min="2560" max="2560" width="21.5" bestFit="1" customWidth="1"/>
    <col min="2561" max="2561" width="36.33203125" bestFit="1" customWidth="1"/>
    <col min="2562" max="2562" width="47.6640625" bestFit="1" customWidth="1"/>
    <col min="2563" max="2563" width="19.6640625" bestFit="1" customWidth="1"/>
    <col min="2564" max="2564" width="18.1640625" bestFit="1" customWidth="1"/>
    <col min="2565" max="2565" width="45.6640625" bestFit="1" customWidth="1"/>
    <col min="2566" max="2566" width="48.83203125" bestFit="1" customWidth="1"/>
    <col min="2567" max="2567" width="38.5" bestFit="1" customWidth="1"/>
    <col min="2568" max="2568" width="42.33203125" bestFit="1" customWidth="1"/>
    <col min="2569" max="2569" width="10.5" bestFit="1" customWidth="1"/>
    <col min="2570" max="2570" width="31.1640625" bestFit="1" customWidth="1"/>
    <col min="2571" max="2571" width="18.33203125" bestFit="1" customWidth="1"/>
    <col min="2572" max="2572" width="28.6640625" bestFit="1" customWidth="1"/>
    <col min="2573" max="2573" width="34.33203125" bestFit="1" customWidth="1"/>
    <col min="2574" max="2574" width="51" bestFit="1" customWidth="1"/>
    <col min="2575" max="2575" width="30.83203125" bestFit="1" customWidth="1"/>
    <col min="2576" max="2576" width="49.1640625" bestFit="1" customWidth="1"/>
    <col min="2577" max="2577" width="27.5" bestFit="1" customWidth="1"/>
    <col min="2578" max="2578" width="16" bestFit="1" customWidth="1"/>
    <col min="2579" max="2579" width="14.5" bestFit="1" customWidth="1"/>
    <col min="2580" max="2580" width="19.33203125" bestFit="1" customWidth="1"/>
    <col min="2581" max="2581" width="45.83203125" bestFit="1" customWidth="1"/>
    <col min="2582" max="2582" width="24.83203125" bestFit="1" customWidth="1"/>
    <col min="2583" max="2583" width="47" bestFit="1" customWidth="1"/>
    <col min="2584" max="2584" width="43.5" bestFit="1" customWidth="1"/>
    <col min="2585" max="2585" width="27" bestFit="1" customWidth="1"/>
    <col min="2586" max="2586" width="7.83203125" bestFit="1" customWidth="1"/>
    <col min="2588" max="2588" width="14.33203125" bestFit="1" customWidth="1"/>
    <col min="2589" max="2589" width="39.5" bestFit="1" customWidth="1"/>
    <col min="2590" max="2590" width="50.33203125" bestFit="1" customWidth="1"/>
    <col min="2591" max="2591" width="40.33203125" bestFit="1" customWidth="1"/>
    <col min="2592" max="2592" width="22.33203125" bestFit="1" customWidth="1"/>
    <col min="2593" max="2593" width="30.6640625" bestFit="1" customWidth="1"/>
    <col min="2594" max="2594" width="42.5" bestFit="1" customWidth="1"/>
    <col min="2595" max="2595" width="44.6640625" bestFit="1" customWidth="1"/>
    <col min="2596" max="2596" width="38.83203125" bestFit="1" customWidth="1"/>
    <col min="2597" max="2597" width="32.1640625" bestFit="1" customWidth="1"/>
    <col min="2598" max="2598" width="33" bestFit="1" customWidth="1"/>
    <col min="2599" max="2599" width="46.1640625" bestFit="1" customWidth="1"/>
    <col min="2600" max="2600" width="30.83203125" bestFit="1" customWidth="1"/>
    <col min="2601" max="2601" width="42.83203125" bestFit="1" customWidth="1"/>
    <col min="2602" max="2602" width="41" bestFit="1" customWidth="1"/>
    <col min="2603" max="2603" width="31" bestFit="1" customWidth="1"/>
    <col min="2604" max="2604" width="37" bestFit="1" customWidth="1"/>
    <col min="2605" max="2605" width="49.83203125" bestFit="1" customWidth="1"/>
    <col min="2606" max="2606" width="41.6640625" bestFit="1" customWidth="1"/>
    <col min="2607" max="2607" width="29.33203125" bestFit="1" customWidth="1"/>
    <col min="2608" max="2608" width="45.6640625" bestFit="1" customWidth="1"/>
    <col min="2609" max="2609" width="44.5" bestFit="1" customWidth="1"/>
    <col min="2610" max="2610" width="20.33203125" bestFit="1" customWidth="1"/>
    <col min="2611" max="2611" width="38.1640625" bestFit="1" customWidth="1"/>
    <col min="2612" max="2612" width="28.83203125" bestFit="1" customWidth="1"/>
    <col min="2613" max="2613" width="52.1640625" bestFit="1" customWidth="1"/>
    <col min="2614" max="2614" width="27.83203125" bestFit="1" customWidth="1"/>
    <col min="2615" max="2615" width="21.1640625" bestFit="1" customWidth="1"/>
    <col min="2616" max="2616" width="28.1640625" bestFit="1" customWidth="1"/>
    <col min="2617" max="2617" width="18.6640625" bestFit="1" customWidth="1"/>
    <col min="2618" max="2618" width="47.6640625" bestFit="1" customWidth="1"/>
    <col min="2619" max="2619" width="12.6640625" bestFit="1" customWidth="1"/>
    <col min="2620" max="2620" width="33" bestFit="1" customWidth="1"/>
    <col min="2621" max="2621" width="38.5" bestFit="1" customWidth="1"/>
    <col min="2622" max="2622" width="15.83203125" bestFit="1" customWidth="1"/>
    <col min="2623" max="2623" width="13.83203125" bestFit="1" customWidth="1"/>
    <col min="2624" max="2624" width="18.5" bestFit="1" customWidth="1"/>
    <col min="2625" max="2625" width="46.33203125" bestFit="1" customWidth="1"/>
    <col min="2626" max="2626" width="37.5" bestFit="1" customWidth="1"/>
    <col min="2627" max="2627" width="14.33203125" bestFit="1" customWidth="1"/>
    <col min="2628" max="2628" width="25.5" bestFit="1" customWidth="1"/>
    <col min="2629" max="2629" width="34.1640625" bestFit="1" customWidth="1"/>
    <col min="2630" max="2630" width="23.5" bestFit="1" customWidth="1"/>
    <col min="2631" max="2631" width="22.83203125" bestFit="1" customWidth="1"/>
    <col min="2632" max="2632" width="12.5" bestFit="1" customWidth="1"/>
    <col min="2633" max="2633" width="37.6640625" bestFit="1" customWidth="1"/>
    <col min="2634" max="2634" width="26.83203125" bestFit="1" customWidth="1"/>
    <col min="2635" max="2635" width="8.5" bestFit="1" customWidth="1"/>
    <col min="2636" max="2636" width="19.6640625" bestFit="1" customWidth="1"/>
    <col min="2637" max="2637" width="50.1640625" bestFit="1" customWidth="1"/>
    <col min="2638" max="2638" width="6.33203125" bestFit="1" customWidth="1"/>
    <col min="2639" max="2639" width="19" bestFit="1" customWidth="1"/>
    <col min="2640" max="2640" width="45.33203125" bestFit="1" customWidth="1"/>
    <col min="2641" max="2641" width="43.5" bestFit="1" customWidth="1"/>
    <col min="2642" max="2642" width="35.83203125" bestFit="1" customWidth="1"/>
    <col min="2643" max="2643" width="17.5" bestFit="1" customWidth="1"/>
    <col min="2644" max="2644" width="25.83203125" bestFit="1" customWidth="1"/>
    <col min="2645" max="2645" width="42.1640625" bestFit="1" customWidth="1"/>
    <col min="2646" max="2646" width="23.83203125" bestFit="1" customWidth="1"/>
    <col min="2647" max="2647" width="40.1640625" bestFit="1" customWidth="1"/>
    <col min="2648" max="2648" width="45.83203125" bestFit="1" customWidth="1"/>
    <col min="2649" max="2649" width="38.33203125" bestFit="1" customWidth="1"/>
    <col min="2650" max="2650" width="32.83203125" bestFit="1" customWidth="1"/>
    <col min="2651" max="2651" width="41.1640625" bestFit="1" customWidth="1"/>
    <col min="2652" max="2652" width="29" bestFit="1" customWidth="1"/>
    <col min="2653" max="2653" width="10" bestFit="1" customWidth="1"/>
    <col min="2654" max="2654" width="35.6640625" bestFit="1" customWidth="1"/>
    <col min="2655" max="2655" width="20.5" bestFit="1" customWidth="1"/>
    <col min="2656" max="2656" width="51" bestFit="1" customWidth="1"/>
    <col min="2657" max="2657" width="44.33203125" bestFit="1" customWidth="1"/>
    <col min="2658" max="2658" width="32.1640625" bestFit="1" customWidth="1"/>
    <col min="2659" max="2659" width="7.1640625" bestFit="1" customWidth="1"/>
    <col min="2660" max="2660" width="37.5" bestFit="1" customWidth="1"/>
    <col min="2661" max="2661" width="28.6640625" bestFit="1" customWidth="1"/>
    <col min="2662" max="2662" width="30.5" bestFit="1" customWidth="1"/>
    <col min="2663" max="2663" width="8.1640625" bestFit="1" customWidth="1"/>
    <col min="2664" max="2664" width="30.5" bestFit="1" customWidth="1"/>
    <col min="2665" max="2665" width="48" bestFit="1" customWidth="1"/>
    <col min="2666" max="2666" width="46.33203125" bestFit="1" customWidth="1"/>
    <col min="2667" max="2667" width="31.83203125" bestFit="1" customWidth="1"/>
    <col min="2668" max="2668" width="11.83203125" bestFit="1" customWidth="1"/>
    <col min="2669" max="2669" width="20.6640625" bestFit="1" customWidth="1"/>
    <col min="2670" max="2670" width="47" bestFit="1" customWidth="1"/>
    <col min="2671" max="2671" width="24.1640625" bestFit="1" customWidth="1"/>
    <col min="2672" max="2672" width="23" bestFit="1" customWidth="1"/>
    <col min="2673" max="2673" width="34.6640625" bestFit="1" customWidth="1"/>
    <col min="2674" max="2674" width="33.5" bestFit="1" customWidth="1"/>
    <col min="2675" max="2675" width="31.1640625" bestFit="1" customWidth="1"/>
    <col min="2676" max="2676" width="26.6640625" bestFit="1" customWidth="1"/>
    <col min="2677" max="2677" width="6.33203125" bestFit="1" customWidth="1"/>
    <col min="2678" max="2678" width="27" bestFit="1" customWidth="1"/>
    <col min="2679" max="2679" width="41.33203125" bestFit="1" customWidth="1"/>
    <col min="2680" max="2680" width="9.5" bestFit="1" customWidth="1"/>
    <col min="2681" max="2681" width="14.5" bestFit="1" customWidth="1"/>
    <col min="2682" max="2682" width="21.6640625" bestFit="1" customWidth="1"/>
    <col min="2683" max="2683" width="11.1640625" bestFit="1" customWidth="1"/>
    <col min="2684" max="2684" width="43" bestFit="1" customWidth="1"/>
    <col min="2685" max="2685" width="46.6640625" bestFit="1" customWidth="1"/>
    <col min="2686" max="2686" width="22.1640625" bestFit="1" customWidth="1"/>
    <col min="2687" max="2687" width="11.83203125" bestFit="1" customWidth="1"/>
    <col min="2688" max="2688" width="15.5" bestFit="1" customWidth="1"/>
    <col min="2689" max="2689" width="47.6640625" bestFit="1" customWidth="1"/>
    <col min="2690" max="2690" width="31.83203125" bestFit="1" customWidth="1"/>
    <col min="2691" max="2691" width="9.6640625" bestFit="1" customWidth="1"/>
    <col min="2692" max="2692" width="50.33203125" bestFit="1" customWidth="1"/>
    <col min="2693" max="2693" width="23.1640625" bestFit="1" customWidth="1"/>
    <col min="2694" max="2694" width="47.83203125" bestFit="1" customWidth="1"/>
    <col min="2695" max="2695" width="18" bestFit="1" customWidth="1"/>
    <col min="2696" max="2696" width="43.6640625" bestFit="1" customWidth="1"/>
    <col min="2697" max="2697" width="19.5" bestFit="1" customWidth="1"/>
    <col min="2698" max="2698" width="48.83203125" bestFit="1" customWidth="1"/>
    <col min="2699" max="2699" width="12.6640625" bestFit="1" customWidth="1"/>
    <col min="2700" max="2700" width="19" bestFit="1" customWidth="1"/>
    <col min="2701" max="2701" width="15.83203125" bestFit="1" customWidth="1"/>
    <col min="2702" max="2702" width="48.6640625" bestFit="1" customWidth="1"/>
    <col min="2703" max="2703" width="33.83203125" bestFit="1" customWidth="1"/>
    <col min="2704" max="2704" width="22.6640625" bestFit="1" customWidth="1"/>
    <col min="2705" max="2705" width="19.1640625" bestFit="1" customWidth="1"/>
    <col min="2706" max="2706" width="20.5" bestFit="1" customWidth="1"/>
    <col min="2707" max="2707" width="31.5" bestFit="1" customWidth="1"/>
    <col min="2708" max="2708" width="24.5" bestFit="1" customWidth="1"/>
    <col min="2709" max="2709" width="12.83203125" bestFit="1" customWidth="1"/>
    <col min="2710" max="2710" width="43.1640625" bestFit="1" customWidth="1"/>
    <col min="2711" max="2711" width="52.6640625" bestFit="1" customWidth="1"/>
    <col min="2712" max="2712" width="41" bestFit="1" customWidth="1"/>
    <col min="2713" max="2713" width="13.6640625" bestFit="1" customWidth="1"/>
    <col min="2714" max="2714" width="18.6640625" bestFit="1" customWidth="1"/>
    <col min="2715" max="2715" width="40" bestFit="1" customWidth="1"/>
    <col min="2716" max="2716" width="40.5" bestFit="1" customWidth="1"/>
    <col min="2717" max="2717" width="9.83203125" bestFit="1" customWidth="1"/>
    <col min="2718" max="2718" width="37.5" bestFit="1" customWidth="1"/>
    <col min="2719" max="2719" width="34" bestFit="1" customWidth="1"/>
    <col min="2720" max="2720" width="41.1640625" bestFit="1" customWidth="1"/>
    <col min="2721" max="2721" width="20" bestFit="1" customWidth="1"/>
    <col min="2722" max="2722" width="20.5" bestFit="1" customWidth="1"/>
    <col min="2723" max="2723" width="24.33203125" bestFit="1" customWidth="1"/>
    <col min="2724" max="2725" width="18.33203125" bestFit="1" customWidth="1"/>
    <col min="2726" max="2726" width="18.83203125" bestFit="1" customWidth="1"/>
    <col min="2727" max="2727" width="20.33203125" bestFit="1" customWidth="1"/>
    <col min="2728" max="2728" width="16.33203125" bestFit="1" customWidth="1"/>
    <col min="2729" max="2729" width="28.6640625" bestFit="1" customWidth="1"/>
    <col min="2730" max="2730" width="21.83203125" bestFit="1" customWidth="1"/>
    <col min="2731" max="2731" width="26.33203125" bestFit="1" customWidth="1"/>
    <col min="2732" max="2732" width="37.5" bestFit="1" customWidth="1"/>
    <col min="2733" max="2733" width="47.33203125" bestFit="1" customWidth="1"/>
    <col min="2734" max="2734" width="37.33203125" bestFit="1" customWidth="1"/>
    <col min="2735" max="2735" width="41.33203125" bestFit="1" customWidth="1"/>
    <col min="2736" max="2736" width="37.33203125" bestFit="1" customWidth="1"/>
    <col min="2737" max="2737" width="45.5" bestFit="1" customWidth="1"/>
    <col min="2738" max="2738" width="18.83203125" bestFit="1" customWidth="1"/>
    <col min="2739" max="2739" width="36.6640625" bestFit="1" customWidth="1"/>
    <col min="2740" max="2740" width="50" bestFit="1" customWidth="1"/>
    <col min="2741" max="2741" width="50.6640625" bestFit="1" customWidth="1"/>
    <col min="2742" max="2742" width="31.1640625" bestFit="1" customWidth="1"/>
    <col min="2743" max="2743" width="26.33203125" bestFit="1" customWidth="1"/>
    <col min="2744" max="2744" width="13.1640625" bestFit="1" customWidth="1"/>
    <col min="2745" max="2745" width="36.1640625" bestFit="1" customWidth="1"/>
    <col min="2746" max="2746" width="23.5" bestFit="1" customWidth="1"/>
    <col min="2747" max="2747" width="14.33203125" bestFit="1" customWidth="1"/>
    <col min="2748" max="2748" width="45.33203125" bestFit="1" customWidth="1"/>
    <col min="2749" max="2749" width="27.1640625" bestFit="1" customWidth="1"/>
    <col min="2750" max="2750" width="25.6640625" bestFit="1" customWidth="1"/>
    <col min="2751" max="2751" width="9" bestFit="1" customWidth="1"/>
    <col min="2752" max="2752" width="43.6640625" bestFit="1" customWidth="1"/>
    <col min="2753" max="2753" width="8.83203125" bestFit="1" customWidth="1"/>
    <col min="2754" max="2754" width="49.5" bestFit="1" customWidth="1"/>
    <col min="2755" max="2755" width="31.83203125" bestFit="1" customWidth="1"/>
    <col min="2756" max="2756" width="30.33203125" bestFit="1" customWidth="1"/>
    <col min="2757" max="2757" width="48" bestFit="1" customWidth="1"/>
    <col min="2758" max="2758" width="34.1640625" bestFit="1" customWidth="1"/>
    <col min="2759" max="2759" width="38.33203125" bestFit="1" customWidth="1"/>
    <col min="2760" max="2760" width="36" bestFit="1" customWidth="1"/>
    <col min="2761" max="2761" width="11.1640625" bestFit="1" customWidth="1"/>
    <col min="2762" max="2762" width="46.83203125" bestFit="1" customWidth="1"/>
    <col min="2763" max="2763" width="47.5" bestFit="1" customWidth="1"/>
    <col min="2764" max="2764" width="18.6640625" bestFit="1" customWidth="1"/>
    <col min="2765" max="2765" width="23.1640625" bestFit="1" customWidth="1"/>
    <col min="2766" max="2766" width="52" bestFit="1" customWidth="1"/>
    <col min="2767" max="2767" width="48" bestFit="1" customWidth="1"/>
    <col min="2768" max="2768" width="22.1640625" bestFit="1" customWidth="1"/>
    <col min="2769" max="2769" width="26.33203125" bestFit="1" customWidth="1"/>
    <col min="2770" max="2770" width="12.5" bestFit="1" customWidth="1"/>
    <col min="2771" max="2771" width="19.5" bestFit="1" customWidth="1"/>
    <col min="2772" max="2772" width="30" bestFit="1" customWidth="1"/>
    <col min="2773" max="2773" width="40.33203125" bestFit="1" customWidth="1"/>
    <col min="2774" max="2774" width="39.5" bestFit="1" customWidth="1"/>
    <col min="2775" max="2775" width="47.6640625" bestFit="1" customWidth="1"/>
    <col min="2776" max="2776" width="51" bestFit="1" customWidth="1"/>
    <col min="2777" max="2777" width="39" bestFit="1" customWidth="1"/>
    <col min="2778" max="2778" width="19.5" bestFit="1" customWidth="1"/>
    <col min="2779" max="2779" width="25.33203125" bestFit="1" customWidth="1"/>
    <col min="2780" max="2780" width="29.83203125" bestFit="1" customWidth="1"/>
    <col min="2781" max="2781" width="34.5" bestFit="1" customWidth="1"/>
    <col min="2782" max="2782" width="19.5" bestFit="1" customWidth="1"/>
    <col min="2783" max="2783" width="23.6640625" bestFit="1" customWidth="1"/>
    <col min="2784" max="2784" width="13" bestFit="1" customWidth="1"/>
    <col min="2785" max="2785" width="27.1640625" bestFit="1" customWidth="1"/>
    <col min="2786" max="2786" width="25.33203125" bestFit="1" customWidth="1"/>
    <col min="2787" max="2787" width="38.6640625" bestFit="1" customWidth="1"/>
    <col min="2788" max="2788" width="35.6640625" bestFit="1" customWidth="1"/>
    <col min="2789" max="2789" width="32.83203125" bestFit="1" customWidth="1"/>
    <col min="2790" max="2790" width="13.33203125" bestFit="1" customWidth="1"/>
    <col min="2791" max="2791" width="18.33203125" bestFit="1" customWidth="1"/>
    <col min="2792" max="2792" width="10.6640625" bestFit="1" customWidth="1"/>
    <col min="2793" max="2793" width="48.5" bestFit="1" customWidth="1"/>
    <col min="2794" max="2794" width="39" bestFit="1" customWidth="1"/>
    <col min="2795" max="2795" width="24" bestFit="1" customWidth="1"/>
    <col min="2796" max="2796" width="42.1640625" bestFit="1" customWidth="1"/>
    <col min="2797" max="2797" width="38.1640625" bestFit="1" customWidth="1"/>
    <col min="2798" max="2798" width="34" bestFit="1" customWidth="1"/>
    <col min="2799" max="2799" width="28" bestFit="1" customWidth="1"/>
    <col min="2800" max="2800" width="50.33203125" bestFit="1" customWidth="1"/>
    <col min="2801" max="2801" width="18" bestFit="1" customWidth="1"/>
    <col min="2802" max="2802" width="29.6640625" bestFit="1" customWidth="1"/>
    <col min="2803" max="2803" width="42.6640625" bestFit="1" customWidth="1"/>
    <col min="2804" max="2804" width="39.5" bestFit="1" customWidth="1"/>
    <col min="2805" max="2805" width="8.6640625" bestFit="1" customWidth="1"/>
    <col min="2806" max="2806" width="36" bestFit="1" customWidth="1"/>
    <col min="2807" max="2807" width="10" bestFit="1" customWidth="1"/>
    <col min="2808" max="2808" width="49.5" bestFit="1" customWidth="1"/>
    <col min="2809" max="2809" width="6.5" bestFit="1" customWidth="1"/>
    <col min="2810" max="2810" width="50.83203125" bestFit="1" customWidth="1"/>
    <col min="2811" max="2811" width="19.1640625" bestFit="1" customWidth="1"/>
    <col min="2812" max="2812" width="13.83203125" bestFit="1" customWidth="1"/>
    <col min="2813" max="2813" width="28.6640625" bestFit="1" customWidth="1"/>
    <col min="2814" max="2814" width="39.6640625" bestFit="1" customWidth="1"/>
    <col min="2815" max="2815" width="40.83203125" bestFit="1" customWidth="1"/>
    <col min="2816" max="2816" width="34" bestFit="1" customWidth="1"/>
    <col min="2817" max="2817" width="45.5" bestFit="1" customWidth="1"/>
    <col min="2818" max="2818" width="8.6640625" bestFit="1" customWidth="1"/>
    <col min="2819" max="2819" width="51.1640625" bestFit="1" customWidth="1"/>
    <col min="2820" max="2820" width="20.83203125" bestFit="1" customWidth="1"/>
    <col min="2821" max="2821" width="48.1640625" bestFit="1" customWidth="1"/>
    <col min="2822" max="2822" width="15.83203125" bestFit="1" customWidth="1"/>
    <col min="2823" max="2823" width="7.6640625" bestFit="1" customWidth="1"/>
    <col min="2824" max="2824" width="36.1640625" bestFit="1" customWidth="1"/>
    <col min="2825" max="2825" width="20.33203125" bestFit="1" customWidth="1"/>
    <col min="2826" max="2826" width="35" bestFit="1" customWidth="1"/>
    <col min="2827" max="2827" width="26.83203125" bestFit="1" customWidth="1"/>
    <col min="2828" max="2828" width="23.83203125" bestFit="1" customWidth="1"/>
    <col min="2829" max="2829" width="27.1640625" bestFit="1" customWidth="1"/>
    <col min="2830" max="2830" width="27.6640625" bestFit="1" customWidth="1"/>
    <col min="2831" max="2831" width="44.33203125" bestFit="1" customWidth="1"/>
    <col min="2832" max="2832" width="25" bestFit="1" customWidth="1"/>
    <col min="2833" max="2833" width="49.1640625" bestFit="1" customWidth="1"/>
    <col min="2834" max="2834" width="8.6640625" bestFit="1" customWidth="1"/>
    <col min="2835" max="2835" width="27" bestFit="1" customWidth="1"/>
    <col min="2836" max="2836" width="29.5" bestFit="1" customWidth="1"/>
    <col min="2837" max="2837" width="23.6640625" bestFit="1" customWidth="1"/>
    <col min="2838" max="2838" width="18.1640625" bestFit="1" customWidth="1"/>
    <col min="2839" max="2839" width="18.33203125" bestFit="1" customWidth="1"/>
    <col min="2840" max="2840" width="23.33203125" bestFit="1" customWidth="1"/>
    <col min="2841" max="2841" width="21.6640625" bestFit="1" customWidth="1"/>
    <col min="2842" max="2842" width="20" bestFit="1" customWidth="1"/>
    <col min="2843" max="2843" width="34.33203125" bestFit="1" customWidth="1"/>
    <col min="2844" max="2844" width="32.5" bestFit="1" customWidth="1"/>
    <col min="2845" max="2845" width="12.1640625" bestFit="1" customWidth="1"/>
    <col min="2846" max="2846" width="13.6640625" bestFit="1" customWidth="1"/>
    <col min="2847" max="2847" width="49.33203125" bestFit="1" customWidth="1"/>
    <col min="2848" max="2848" width="29.33203125" bestFit="1" customWidth="1"/>
    <col min="2849" max="2849" width="35.83203125" bestFit="1" customWidth="1"/>
    <col min="2850" max="2850" width="41" bestFit="1" customWidth="1"/>
    <col min="2851" max="2851" width="26.83203125" bestFit="1" customWidth="1"/>
    <col min="2852" max="2852" width="29.33203125" bestFit="1" customWidth="1"/>
    <col min="2853" max="2853" width="20.6640625" bestFit="1" customWidth="1"/>
    <col min="2854" max="2854" width="12.5" bestFit="1" customWidth="1"/>
    <col min="2855" max="2855" width="22.33203125" bestFit="1" customWidth="1"/>
    <col min="2856" max="2856" width="41.5" bestFit="1" customWidth="1"/>
    <col min="2857" max="2857" width="5.5" bestFit="1" customWidth="1"/>
    <col min="2858" max="2858" width="39.6640625" bestFit="1" customWidth="1"/>
    <col min="2859" max="2859" width="11.83203125" bestFit="1" customWidth="1"/>
    <col min="2860" max="2860" width="41" bestFit="1" customWidth="1"/>
    <col min="2861" max="2861" width="6" bestFit="1" customWidth="1"/>
    <col min="2862" max="2862" width="38.1640625" bestFit="1" customWidth="1"/>
    <col min="2863" max="2863" width="23.6640625" bestFit="1" customWidth="1"/>
    <col min="2864" max="2864" width="37.5" bestFit="1" customWidth="1"/>
    <col min="2865" max="2865" width="37.6640625" bestFit="1" customWidth="1"/>
    <col min="2866" max="2866" width="39" bestFit="1" customWidth="1"/>
    <col min="2867" max="2867" width="42.1640625" bestFit="1" customWidth="1"/>
    <col min="2868" max="2868" width="47.6640625" bestFit="1" customWidth="1"/>
    <col min="2869" max="2869" width="49.33203125" bestFit="1" customWidth="1"/>
    <col min="2870" max="2870" width="39.5" bestFit="1" customWidth="1"/>
    <col min="2871" max="2871" width="40.6640625" bestFit="1" customWidth="1"/>
    <col min="2872" max="2872" width="15.83203125" bestFit="1" customWidth="1"/>
    <col min="2873" max="2873" width="25.83203125" bestFit="1" customWidth="1"/>
    <col min="2874" max="2874" width="32.1640625" bestFit="1" customWidth="1"/>
    <col min="2875" max="2875" width="11.83203125" bestFit="1" customWidth="1"/>
    <col min="2876" max="2876" width="29.33203125" bestFit="1" customWidth="1"/>
    <col min="2877" max="2877" width="29" bestFit="1" customWidth="1"/>
    <col min="2878" max="2878" width="38.6640625" bestFit="1" customWidth="1"/>
    <col min="2879" max="2879" width="19.1640625" bestFit="1" customWidth="1"/>
    <col min="2880" max="2880" width="25.1640625" bestFit="1" customWidth="1"/>
    <col min="2881" max="2881" width="12" bestFit="1" customWidth="1"/>
    <col min="2882" max="2882" width="23.1640625" bestFit="1" customWidth="1"/>
    <col min="2883" max="2883" width="37.33203125" bestFit="1" customWidth="1"/>
    <col min="2884" max="2884" width="15.5" bestFit="1" customWidth="1"/>
    <col min="2885" max="2885" width="9.33203125" bestFit="1" customWidth="1"/>
    <col min="2886" max="2886" width="41.5" bestFit="1" customWidth="1"/>
    <col min="2887" max="2887" width="22.33203125" bestFit="1" customWidth="1"/>
    <col min="2888" max="2888" width="38" bestFit="1" customWidth="1"/>
    <col min="2889" max="2889" width="24.1640625" bestFit="1" customWidth="1"/>
    <col min="2890" max="2890" width="49.83203125" bestFit="1" customWidth="1"/>
    <col min="2891" max="2891" width="51.1640625" bestFit="1" customWidth="1"/>
    <col min="2892" max="2892" width="20.1640625" bestFit="1" customWidth="1"/>
    <col min="2893" max="2893" width="29.83203125" bestFit="1" customWidth="1"/>
    <col min="2894" max="2894" width="29.33203125" bestFit="1" customWidth="1"/>
    <col min="2895" max="2895" width="41.5" bestFit="1" customWidth="1"/>
    <col min="2896" max="2896" width="21.1640625" bestFit="1" customWidth="1"/>
    <col min="2897" max="2897" width="43.33203125" bestFit="1" customWidth="1"/>
    <col min="2898" max="2898" width="34.5" bestFit="1" customWidth="1"/>
    <col min="2899" max="2900" width="43.1640625" bestFit="1" customWidth="1"/>
    <col min="2901" max="2901" width="53.33203125" bestFit="1" customWidth="1"/>
    <col min="2902" max="2902" width="39.5" bestFit="1" customWidth="1"/>
    <col min="2903" max="2903" width="15" bestFit="1" customWidth="1"/>
    <col min="2904" max="2904" width="34.5" bestFit="1" customWidth="1"/>
    <col min="2905" max="2905" width="19.6640625" bestFit="1" customWidth="1"/>
    <col min="2906" max="2906" width="35.33203125" bestFit="1" customWidth="1"/>
    <col min="2907" max="2907" width="19.6640625" bestFit="1" customWidth="1"/>
    <col min="2908" max="2908" width="40.6640625" bestFit="1" customWidth="1"/>
    <col min="2909" max="2909" width="35.5" bestFit="1" customWidth="1"/>
    <col min="2910" max="2910" width="31.33203125" bestFit="1" customWidth="1"/>
    <col min="2911" max="2911" width="41.1640625" bestFit="1" customWidth="1"/>
    <col min="2912" max="2912" width="29.5" bestFit="1" customWidth="1"/>
    <col min="2913" max="2913" width="29.6640625" bestFit="1" customWidth="1"/>
    <col min="2914" max="2914" width="46.83203125" bestFit="1" customWidth="1"/>
    <col min="2915" max="2915" width="30.33203125" bestFit="1" customWidth="1"/>
    <col min="2916" max="2916" width="40.5" bestFit="1" customWidth="1"/>
    <col min="2917" max="2917" width="34" bestFit="1" customWidth="1"/>
    <col min="2918" max="2918" width="39.83203125" bestFit="1" customWidth="1"/>
    <col min="2919" max="2919" width="48.83203125" bestFit="1" customWidth="1"/>
    <col min="2920" max="2920" width="34.83203125" bestFit="1" customWidth="1"/>
    <col min="2921" max="2921" width="45" bestFit="1" customWidth="1"/>
    <col min="2922" max="2922" width="46.33203125" bestFit="1" customWidth="1"/>
    <col min="2923" max="2923" width="15.1640625" bestFit="1" customWidth="1"/>
    <col min="2924" max="2924" width="12.6640625" bestFit="1" customWidth="1"/>
    <col min="2925" max="2925" width="42.83203125" bestFit="1" customWidth="1"/>
    <col min="2926" max="2926" width="11.6640625" bestFit="1" customWidth="1"/>
    <col min="2927" max="2927" width="16.5" bestFit="1" customWidth="1"/>
    <col min="2928" max="2928" width="50.83203125" bestFit="1" customWidth="1"/>
    <col min="2929" max="2929" width="37.5" bestFit="1" customWidth="1"/>
    <col min="2930" max="2930" width="19.5" bestFit="1" customWidth="1"/>
    <col min="2931" max="2931" width="46.5" bestFit="1" customWidth="1"/>
    <col min="2932" max="2932" width="24.83203125" bestFit="1" customWidth="1"/>
    <col min="2933" max="2933" width="9.1640625" bestFit="1" customWidth="1"/>
    <col min="2934" max="2934" width="37.6640625" bestFit="1" customWidth="1"/>
    <col min="2935" max="2935" width="18.1640625" bestFit="1" customWidth="1"/>
    <col min="2936" max="2936" width="9.5" bestFit="1" customWidth="1"/>
    <col min="2937" max="2937" width="41.83203125" bestFit="1" customWidth="1"/>
    <col min="2938" max="2938" width="36" bestFit="1" customWidth="1"/>
    <col min="2939" max="2939" width="50.1640625" bestFit="1" customWidth="1"/>
    <col min="2940" max="2940" width="25.5" bestFit="1" customWidth="1"/>
    <col min="2941" max="2941" width="27.33203125" bestFit="1" customWidth="1"/>
    <col min="2942" max="2942" width="14.5" bestFit="1" customWidth="1"/>
    <col min="2943" max="2943" width="10" bestFit="1" customWidth="1"/>
    <col min="2944" max="2944" width="50.33203125" bestFit="1" customWidth="1"/>
    <col min="2945" max="2945" width="20.5" bestFit="1" customWidth="1"/>
    <col min="2946" max="2946" width="32.5" bestFit="1" customWidth="1"/>
    <col min="2947" max="2947" width="30.83203125" bestFit="1" customWidth="1"/>
    <col min="2948" max="2948" width="12.6640625" bestFit="1" customWidth="1"/>
    <col min="2949" max="2949" width="11" bestFit="1" customWidth="1"/>
    <col min="2950" max="2950" width="20.6640625" bestFit="1" customWidth="1"/>
    <col min="2951" max="2951" width="19" bestFit="1" customWidth="1"/>
    <col min="2952" max="2952" width="47.5" bestFit="1" customWidth="1"/>
    <col min="2953" max="2953" width="33.83203125" bestFit="1" customWidth="1"/>
    <col min="2954" max="2954" width="24.1640625" bestFit="1" customWidth="1"/>
    <col min="2955" max="2955" width="16.83203125" bestFit="1" customWidth="1"/>
    <col min="2956" max="2956" width="20.6640625" bestFit="1" customWidth="1"/>
    <col min="2957" max="2957" width="27.1640625" bestFit="1" customWidth="1"/>
    <col min="2958" max="2958" width="48" bestFit="1" customWidth="1"/>
    <col min="2959" max="2959" width="40.83203125" bestFit="1" customWidth="1"/>
    <col min="2960" max="2960" width="17.1640625" bestFit="1" customWidth="1"/>
    <col min="2961" max="2961" width="24.5" bestFit="1" customWidth="1"/>
    <col min="2962" max="2962" width="23" bestFit="1" customWidth="1"/>
    <col min="2963" max="2963" width="37.6640625" bestFit="1" customWidth="1"/>
    <col min="2964" max="2964" width="28" bestFit="1" customWidth="1"/>
    <col min="2965" max="2965" width="32.6640625" bestFit="1" customWidth="1"/>
    <col min="2966" max="2966" width="46.1640625" bestFit="1" customWidth="1"/>
    <col min="2967" max="2967" width="48.1640625" bestFit="1" customWidth="1"/>
    <col min="2968" max="2968" width="11" bestFit="1" customWidth="1"/>
    <col min="2969" max="2969" width="32.6640625" bestFit="1" customWidth="1"/>
    <col min="2970" max="2970" width="27" bestFit="1" customWidth="1"/>
    <col min="2971" max="2971" width="30.1640625" bestFit="1" customWidth="1"/>
    <col min="2972" max="2972" width="25.5" bestFit="1" customWidth="1"/>
    <col min="2973" max="2973" width="18.5" bestFit="1" customWidth="1"/>
    <col min="2974" max="2974" width="49" bestFit="1" customWidth="1"/>
    <col min="2975" max="2975" width="39.33203125" bestFit="1" customWidth="1"/>
    <col min="2976" max="2976" width="16.83203125" bestFit="1" customWidth="1"/>
    <col min="2977" max="2977" width="12.5" bestFit="1" customWidth="1"/>
    <col min="2978" max="2978" width="42.83203125" bestFit="1" customWidth="1"/>
    <col min="2979" max="2979" width="39" bestFit="1" customWidth="1"/>
    <col min="2980" max="2980" width="31" bestFit="1" customWidth="1"/>
    <col min="2981" max="2981" width="44.6640625" bestFit="1" customWidth="1"/>
    <col min="2982" max="2982" width="27" bestFit="1" customWidth="1"/>
    <col min="2983" max="2983" width="50.6640625" bestFit="1" customWidth="1"/>
    <col min="2984" max="2984" width="10.1640625" bestFit="1" customWidth="1"/>
    <col min="2985" max="2985" width="36" bestFit="1" customWidth="1"/>
    <col min="2986" max="2986" width="41.33203125" bestFit="1" customWidth="1"/>
    <col min="2987" max="2987" width="42.5" bestFit="1" customWidth="1"/>
    <col min="2988" max="2988" width="45.1640625" bestFit="1" customWidth="1"/>
    <col min="2989" max="2989" width="7.6640625" bestFit="1" customWidth="1"/>
    <col min="2990" max="2990" width="33.83203125" bestFit="1" customWidth="1"/>
    <col min="2991" max="2991" width="23.83203125" bestFit="1" customWidth="1"/>
    <col min="2992" max="2992" width="31.83203125" bestFit="1" customWidth="1"/>
    <col min="2993" max="2993" width="22.5" bestFit="1" customWidth="1"/>
    <col min="2994" max="2994" width="41.33203125" bestFit="1" customWidth="1"/>
    <col min="2995" max="2995" width="33.6640625" bestFit="1" customWidth="1"/>
    <col min="2996" max="2996" width="12" bestFit="1" customWidth="1"/>
    <col min="2997" max="2997" width="44" bestFit="1" customWidth="1"/>
    <col min="2998" max="2998" width="46.5" bestFit="1" customWidth="1"/>
    <col min="2999" max="2999" width="44.33203125" bestFit="1" customWidth="1"/>
    <col min="3000" max="3000" width="19.83203125" bestFit="1" customWidth="1"/>
    <col min="3001" max="3001" width="44" bestFit="1" customWidth="1"/>
    <col min="3002" max="3002" width="17.6640625" bestFit="1" customWidth="1"/>
    <col min="3003" max="3003" width="32.6640625" bestFit="1" customWidth="1"/>
    <col min="3004" max="3004" width="22.1640625" bestFit="1" customWidth="1"/>
    <col min="3005" max="3005" width="48" bestFit="1" customWidth="1"/>
    <col min="3006" max="3006" width="9.6640625" bestFit="1" customWidth="1"/>
    <col min="3007" max="3007" width="10" bestFit="1" customWidth="1"/>
    <col min="3008" max="3008" width="51.83203125" bestFit="1" customWidth="1"/>
    <col min="3009" max="3009" width="43.83203125" bestFit="1" customWidth="1"/>
    <col min="3010" max="3010" width="45.83203125" bestFit="1" customWidth="1"/>
    <col min="3011" max="3011" width="44" bestFit="1" customWidth="1"/>
    <col min="3012" max="3012" width="32.6640625" bestFit="1" customWidth="1"/>
    <col min="3013" max="3013" width="15" bestFit="1" customWidth="1"/>
    <col min="3014" max="3014" width="15.1640625" bestFit="1" customWidth="1"/>
    <col min="3015" max="3015" width="43.6640625" bestFit="1" customWidth="1"/>
    <col min="3016" max="3016" width="25.83203125" bestFit="1" customWidth="1"/>
    <col min="3017" max="3017" width="33.33203125" bestFit="1" customWidth="1"/>
    <col min="3018" max="3018" width="26.83203125" bestFit="1" customWidth="1"/>
    <col min="3019" max="3019" width="44.33203125" bestFit="1" customWidth="1"/>
    <col min="3020" max="3020" width="30.1640625" bestFit="1" customWidth="1"/>
    <col min="3021" max="3021" width="45.33203125" bestFit="1" customWidth="1"/>
    <col min="3022" max="3022" width="13.1640625" bestFit="1" customWidth="1"/>
    <col min="3023" max="3023" width="30.6640625" bestFit="1" customWidth="1"/>
    <col min="3024" max="3024" width="45" bestFit="1" customWidth="1"/>
    <col min="3025" max="3025" width="24.5" bestFit="1" customWidth="1"/>
    <col min="3026" max="3026" width="17" bestFit="1" customWidth="1"/>
    <col min="3027" max="3027" width="37" bestFit="1" customWidth="1"/>
    <col min="3028" max="3028" width="27.83203125" bestFit="1" customWidth="1"/>
    <col min="3029" max="3029" width="28" bestFit="1" customWidth="1"/>
    <col min="3030" max="3030" width="13.33203125" bestFit="1" customWidth="1"/>
    <col min="3031" max="3031" width="16.6640625" bestFit="1" customWidth="1"/>
    <col min="3032" max="3032" width="48.83203125" bestFit="1" customWidth="1"/>
    <col min="3033" max="3033" width="28.6640625" bestFit="1" customWidth="1"/>
    <col min="3034" max="3034" width="34.6640625" bestFit="1" customWidth="1"/>
    <col min="3035" max="3035" width="11.1640625" bestFit="1" customWidth="1"/>
    <col min="3036" max="3036" width="8.6640625" bestFit="1" customWidth="1"/>
    <col min="3037" max="3037" width="27.83203125" bestFit="1" customWidth="1"/>
    <col min="3038" max="3038" width="12.6640625" bestFit="1" customWidth="1"/>
    <col min="3039" max="3039" width="18.33203125" bestFit="1" customWidth="1"/>
    <col min="3040" max="3040" width="23" bestFit="1" customWidth="1"/>
    <col min="3041" max="3041" width="36.6640625" bestFit="1" customWidth="1"/>
    <col min="3042" max="3042" width="29.6640625" bestFit="1" customWidth="1"/>
    <col min="3043" max="3043" width="22.33203125" bestFit="1" customWidth="1"/>
    <col min="3044" max="3044" width="21.5" bestFit="1" customWidth="1"/>
    <col min="3045" max="3045" width="32" bestFit="1" customWidth="1"/>
    <col min="3046" max="3046" width="21.6640625" bestFit="1" customWidth="1"/>
    <col min="3047" max="3047" width="9.6640625" bestFit="1" customWidth="1"/>
    <col min="3048" max="3048" width="14.1640625" bestFit="1" customWidth="1"/>
    <col min="3049" max="3049" width="16.33203125" bestFit="1" customWidth="1"/>
    <col min="3050" max="3050" width="48.5" bestFit="1" customWidth="1"/>
    <col min="3051" max="3051" width="15.83203125" bestFit="1" customWidth="1"/>
    <col min="3052" max="3052" width="31.5" bestFit="1" customWidth="1"/>
    <col min="3053" max="3053" width="31.33203125" bestFit="1" customWidth="1"/>
    <col min="3054" max="3054" width="20.83203125" bestFit="1" customWidth="1"/>
    <col min="3055" max="3055" width="30.6640625" bestFit="1" customWidth="1"/>
    <col min="3056" max="3056" width="41" bestFit="1" customWidth="1"/>
    <col min="3057" max="3057" width="49.5" bestFit="1" customWidth="1"/>
    <col min="3058" max="3058" width="48.33203125" bestFit="1" customWidth="1"/>
    <col min="3059" max="3059" width="22.1640625" bestFit="1" customWidth="1"/>
    <col min="3060" max="3060" width="16.6640625" bestFit="1" customWidth="1"/>
    <col min="3061" max="3061" width="33.33203125" bestFit="1" customWidth="1"/>
    <col min="3062" max="3062" width="32.5" bestFit="1" customWidth="1"/>
    <col min="3063" max="3063" width="32.6640625" bestFit="1" customWidth="1"/>
    <col min="3064" max="3064" width="43.83203125" bestFit="1" customWidth="1"/>
    <col min="3065" max="3065" width="44.6640625" bestFit="1" customWidth="1"/>
    <col min="3066" max="3066" width="31.1640625" bestFit="1" customWidth="1"/>
    <col min="3067" max="3067" width="8.83203125" bestFit="1" customWidth="1"/>
    <col min="3068" max="3068" width="31.5" bestFit="1" customWidth="1"/>
    <col min="3069" max="3069" width="16.6640625" bestFit="1" customWidth="1"/>
    <col min="3070" max="3070" width="25.6640625" bestFit="1" customWidth="1"/>
    <col min="3071" max="3071" width="34.5" bestFit="1" customWidth="1"/>
    <col min="3072" max="3072" width="35.6640625" bestFit="1" customWidth="1"/>
    <col min="3073" max="3073" width="9.6640625" bestFit="1" customWidth="1"/>
    <col min="3074" max="3074" width="38.83203125" bestFit="1" customWidth="1"/>
    <col min="3075" max="3075" width="50.6640625" bestFit="1" customWidth="1"/>
    <col min="3076" max="3076" width="28.33203125" bestFit="1" customWidth="1"/>
    <col min="3077" max="3077" width="27.33203125" bestFit="1" customWidth="1"/>
    <col min="3078" max="3078" width="26.33203125" bestFit="1" customWidth="1"/>
    <col min="3079" max="3079" width="19.1640625" bestFit="1" customWidth="1"/>
    <col min="3080" max="3080" width="26" bestFit="1" customWidth="1"/>
    <col min="3081" max="3081" width="24.1640625" bestFit="1" customWidth="1"/>
    <col min="3082" max="3082" width="46.6640625" bestFit="1" customWidth="1"/>
    <col min="3083" max="3083" width="19.33203125" bestFit="1" customWidth="1"/>
    <col min="3084" max="3084" width="17.5" bestFit="1" customWidth="1"/>
    <col min="3085" max="3085" width="36.6640625" bestFit="1" customWidth="1"/>
    <col min="3086" max="3086" width="47" bestFit="1" customWidth="1"/>
    <col min="3087" max="3087" width="44.1640625" bestFit="1" customWidth="1"/>
    <col min="3088" max="3088" width="13.33203125" bestFit="1" customWidth="1"/>
    <col min="3089" max="3089" width="17" bestFit="1" customWidth="1"/>
    <col min="3090" max="3090" width="39.6640625" bestFit="1" customWidth="1"/>
    <col min="3091" max="3091" width="8.5" bestFit="1" customWidth="1"/>
    <col min="3092" max="3092" width="43.6640625" bestFit="1" customWidth="1"/>
    <col min="3093" max="3093" width="73.33203125" bestFit="1" customWidth="1"/>
    <col min="3094" max="3094" width="44.1640625" bestFit="1" customWidth="1"/>
    <col min="3095" max="3095" width="36.1640625" bestFit="1" customWidth="1"/>
    <col min="3096" max="3096" width="27.1640625" bestFit="1" customWidth="1"/>
    <col min="3097" max="3097" width="22.1640625" bestFit="1" customWidth="1"/>
    <col min="3098" max="3098" width="41.1640625" bestFit="1" customWidth="1"/>
    <col min="3099" max="3099" width="34.83203125" bestFit="1" customWidth="1"/>
    <col min="3100" max="3100" width="36.5" bestFit="1" customWidth="1"/>
    <col min="3101" max="3101" width="17.6640625" bestFit="1" customWidth="1"/>
    <col min="3102" max="3102" width="27.1640625" bestFit="1" customWidth="1"/>
    <col min="3103" max="3103" width="23.83203125" bestFit="1" customWidth="1"/>
    <col min="3104" max="3104" width="16" bestFit="1" customWidth="1"/>
    <col min="3105" max="3105" width="36" bestFit="1" customWidth="1"/>
    <col min="3106" max="3106" width="41.1640625" bestFit="1" customWidth="1"/>
    <col min="3107" max="3107" width="24" bestFit="1" customWidth="1"/>
    <col min="3108" max="3108" width="44.1640625" bestFit="1" customWidth="1"/>
    <col min="3109" max="3109" width="37.6640625" bestFit="1" customWidth="1"/>
    <col min="3110" max="3110" width="25" bestFit="1" customWidth="1"/>
    <col min="3111" max="3111" width="19.6640625" bestFit="1" customWidth="1"/>
    <col min="3112" max="3112" width="50.1640625" bestFit="1" customWidth="1"/>
    <col min="3113" max="3113" width="22.6640625" bestFit="1" customWidth="1"/>
    <col min="3114" max="3114" width="46" bestFit="1" customWidth="1"/>
    <col min="3115" max="3115" width="33" bestFit="1" customWidth="1"/>
    <col min="3116" max="3116" width="52" bestFit="1" customWidth="1"/>
    <col min="3117" max="3117" width="51.5" bestFit="1" customWidth="1"/>
    <col min="3118" max="3118" width="26.6640625" bestFit="1" customWidth="1"/>
    <col min="3119" max="3119" width="46.5" bestFit="1" customWidth="1"/>
    <col min="3120" max="3120" width="25" bestFit="1" customWidth="1"/>
    <col min="3121" max="3121" width="15.1640625" bestFit="1" customWidth="1"/>
    <col min="3122" max="3122" width="8.5" bestFit="1" customWidth="1"/>
    <col min="3123" max="3123" width="10" bestFit="1" customWidth="1"/>
    <col min="3124" max="3124" width="23.6640625" bestFit="1" customWidth="1"/>
    <col min="3125" max="3125" width="48.5" bestFit="1" customWidth="1"/>
    <col min="3126" max="3126" width="34.1640625" bestFit="1" customWidth="1"/>
    <col min="3127" max="3127" width="17.6640625" bestFit="1" customWidth="1"/>
    <col min="3128" max="3128" width="41.1640625" bestFit="1" customWidth="1"/>
    <col min="3129" max="3129" width="42.1640625" bestFit="1" customWidth="1"/>
    <col min="3130" max="3130" width="39" bestFit="1" customWidth="1"/>
    <col min="3131" max="3131" width="31.1640625" bestFit="1" customWidth="1"/>
    <col min="3132" max="3132" width="27.5" bestFit="1" customWidth="1"/>
    <col min="3133" max="3133" width="9.83203125" bestFit="1" customWidth="1"/>
    <col min="3134" max="3134" width="35.83203125" bestFit="1" customWidth="1"/>
    <col min="3135" max="3135" width="28.83203125" bestFit="1" customWidth="1"/>
    <col min="3136" max="3136" width="13.83203125" bestFit="1" customWidth="1"/>
    <col min="3137" max="3137" width="32.1640625" bestFit="1" customWidth="1"/>
    <col min="3138" max="3138" width="19.5" bestFit="1" customWidth="1"/>
    <col min="3139" max="3139" width="29.5" bestFit="1" customWidth="1"/>
    <col min="3140" max="3140" width="33.6640625" bestFit="1" customWidth="1"/>
    <col min="3141" max="3141" width="50" bestFit="1" customWidth="1"/>
    <col min="3142" max="3142" width="5.6640625" bestFit="1" customWidth="1"/>
    <col min="3143" max="3143" width="29.33203125" bestFit="1" customWidth="1"/>
    <col min="3144" max="3144" width="47.6640625" bestFit="1" customWidth="1"/>
    <col min="3145" max="3145" width="44" bestFit="1" customWidth="1"/>
    <col min="3146" max="3146" width="16.83203125" bestFit="1" customWidth="1"/>
    <col min="3147" max="3147" width="43.33203125" bestFit="1" customWidth="1"/>
    <col min="3148" max="3148" width="25.33203125" bestFit="1" customWidth="1"/>
    <col min="3149" max="3149" width="33.33203125" bestFit="1" customWidth="1"/>
    <col min="3150" max="3150" width="29.5" bestFit="1" customWidth="1"/>
    <col min="3151" max="3151" width="30.83203125" bestFit="1" customWidth="1"/>
    <col min="3152" max="3152" width="25.33203125" bestFit="1" customWidth="1"/>
    <col min="3153" max="3153" width="13.6640625" bestFit="1" customWidth="1"/>
    <col min="3154" max="3154" width="11.83203125" bestFit="1" customWidth="1"/>
    <col min="3155" max="3155" width="24.5" bestFit="1" customWidth="1"/>
    <col min="3156" max="3156" width="15.1640625" bestFit="1" customWidth="1"/>
    <col min="3157" max="3157" width="25.33203125" bestFit="1" customWidth="1"/>
    <col min="3158" max="3158" width="29.5" bestFit="1" customWidth="1"/>
    <col min="3159" max="3159" width="48.1640625" bestFit="1" customWidth="1"/>
    <col min="3160" max="3160" width="14.6640625" bestFit="1" customWidth="1"/>
    <col min="3161" max="3161" width="27.33203125" bestFit="1" customWidth="1"/>
    <col min="3162" max="3162" width="32.83203125" bestFit="1" customWidth="1"/>
    <col min="3163" max="3163" width="44.6640625" bestFit="1" customWidth="1"/>
    <col min="3164" max="3164" width="14" bestFit="1" customWidth="1"/>
    <col min="3165" max="3165" width="45.5" bestFit="1" customWidth="1"/>
    <col min="3166" max="3166" width="20" bestFit="1" customWidth="1"/>
    <col min="3167" max="3167" width="41.5" bestFit="1" customWidth="1"/>
    <col min="3168" max="3168" width="23.6640625" bestFit="1" customWidth="1"/>
    <col min="3169" max="3169" width="18.33203125" bestFit="1" customWidth="1"/>
    <col min="3170" max="3170" width="16.5" bestFit="1" customWidth="1"/>
    <col min="3171" max="3171" width="44.6640625" bestFit="1" customWidth="1"/>
    <col min="3172" max="3172" width="29" bestFit="1" customWidth="1"/>
    <col min="3173" max="3173" width="32.5" bestFit="1" customWidth="1"/>
    <col min="3174" max="3174" width="34" bestFit="1" customWidth="1"/>
    <col min="3175" max="3175" width="44" bestFit="1" customWidth="1"/>
    <col min="3176" max="3176" width="40.6640625" bestFit="1" customWidth="1"/>
    <col min="3177" max="3177" width="32.33203125" bestFit="1" customWidth="1"/>
    <col min="3178" max="3178" width="37.83203125" bestFit="1" customWidth="1"/>
    <col min="3179" max="3179" width="38.1640625" bestFit="1" customWidth="1"/>
    <col min="3180" max="3180" width="38.5" bestFit="1" customWidth="1"/>
    <col min="3181" max="3181" width="24.1640625" bestFit="1" customWidth="1"/>
    <col min="3182" max="3182" width="68" bestFit="1" customWidth="1"/>
    <col min="3183" max="3183" width="21.1640625" bestFit="1" customWidth="1"/>
    <col min="3184" max="3184" width="40.5" bestFit="1" customWidth="1"/>
    <col min="3185" max="3185" width="51.33203125" bestFit="1" customWidth="1"/>
    <col min="3186" max="3186" width="16.33203125" bestFit="1" customWidth="1"/>
    <col min="3187" max="3187" width="34.1640625" bestFit="1" customWidth="1"/>
    <col min="3188" max="3188" width="14.6640625" bestFit="1" customWidth="1"/>
    <col min="3189" max="3189" width="35" bestFit="1" customWidth="1"/>
    <col min="3190" max="3190" width="17.6640625" bestFit="1" customWidth="1"/>
    <col min="3191" max="3191" width="18.1640625" bestFit="1" customWidth="1"/>
    <col min="3192" max="3192" width="45" bestFit="1" customWidth="1"/>
    <col min="3193" max="3193" width="33" bestFit="1" customWidth="1"/>
    <col min="3194" max="3194" width="52.5" bestFit="1" customWidth="1"/>
    <col min="3195" max="3195" width="44.6640625" bestFit="1" customWidth="1"/>
    <col min="3196" max="3196" width="22.83203125" bestFit="1" customWidth="1"/>
    <col min="3197" max="3197" width="42.33203125" bestFit="1" customWidth="1"/>
    <col min="3198" max="3198" width="21" bestFit="1" customWidth="1"/>
    <col min="3199" max="3199" width="29.83203125" bestFit="1" customWidth="1"/>
    <col min="3200" max="3200" width="33.83203125" bestFit="1" customWidth="1"/>
    <col min="3201" max="3201" width="49.33203125" bestFit="1" customWidth="1"/>
    <col min="3202" max="3202" width="45.33203125" bestFit="1" customWidth="1"/>
    <col min="3203" max="3203" width="17.6640625" bestFit="1" customWidth="1"/>
    <col min="3204" max="3204" width="20.1640625" bestFit="1" customWidth="1"/>
    <col min="3205" max="3205" width="37.6640625" bestFit="1" customWidth="1"/>
    <col min="3206" max="3206" width="25.83203125" bestFit="1" customWidth="1"/>
    <col min="3207" max="3207" width="34.1640625" bestFit="1" customWidth="1"/>
    <col min="3208" max="3208" width="38" bestFit="1" customWidth="1"/>
    <col min="3209" max="3209" width="35.5" bestFit="1" customWidth="1"/>
    <col min="3210" max="3210" width="16" bestFit="1" customWidth="1"/>
    <col min="3211" max="3211" width="30.1640625" bestFit="1" customWidth="1"/>
    <col min="3212" max="3212" width="34.1640625" bestFit="1" customWidth="1"/>
    <col min="3213" max="3213" width="8.83203125" bestFit="1" customWidth="1"/>
    <col min="3214" max="3214" width="30" bestFit="1" customWidth="1"/>
    <col min="3215" max="3215" width="47.33203125" bestFit="1" customWidth="1"/>
    <col min="3216" max="3216" width="26" bestFit="1" customWidth="1"/>
    <col min="3217" max="3217" width="28.5" bestFit="1" customWidth="1"/>
    <col min="3218" max="3218" width="47.83203125" bestFit="1" customWidth="1"/>
    <col min="3219" max="3219" width="34.1640625" bestFit="1" customWidth="1"/>
    <col min="3220" max="3220" width="42.83203125" bestFit="1" customWidth="1"/>
    <col min="3221" max="3221" width="32.1640625" bestFit="1" customWidth="1"/>
    <col min="3222" max="3222" width="8" bestFit="1" customWidth="1"/>
    <col min="3223" max="3223" width="23" bestFit="1" customWidth="1"/>
    <col min="3224" max="3224" width="21.1640625" bestFit="1" customWidth="1"/>
    <col min="3225" max="3225" width="42.6640625" bestFit="1" customWidth="1"/>
    <col min="3226" max="3226" width="21.6640625" bestFit="1" customWidth="1"/>
    <col min="3227" max="3227" width="49.6640625" bestFit="1" customWidth="1"/>
    <col min="3228" max="3228" width="41.1640625" bestFit="1" customWidth="1"/>
    <col min="3229" max="3229" width="51.83203125" bestFit="1" customWidth="1"/>
    <col min="3230" max="3230" width="17.83203125" bestFit="1" customWidth="1"/>
    <col min="3231" max="3231" width="19" bestFit="1" customWidth="1"/>
    <col min="3232" max="3232" width="31.83203125" bestFit="1" customWidth="1"/>
    <col min="3233" max="3233" width="49.6640625" bestFit="1" customWidth="1"/>
    <col min="3234" max="3234" width="24.1640625" bestFit="1" customWidth="1"/>
    <col min="3235" max="3235" width="43.1640625" bestFit="1" customWidth="1"/>
    <col min="3236" max="3236" width="12.6640625" bestFit="1" customWidth="1"/>
    <col min="3237" max="3237" width="16.33203125" bestFit="1" customWidth="1"/>
    <col min="3238" max="3238" width="42.6640625" bestFit="1" customWidth="1"/>
    <col min="3239" max="3239" width="12.6640625" bestFit="1" customWidth="1"/>
    <col min="3240" max="3240" width="13" bestFit="1" customWidth="1"/>
    <col min="3241" max="3241" width="14.6640625" bestFit="1" customWidth="1"/>
    <col min="3242" max="3242" width="33" bestFit="1" customWidth="1"/>
    <col min="3243" max="3243" width="36.1640625" bestFit="1" customWidth="1"/>
    <col min="3244" max="3244" width="35.83203125" bestFit="1" customWidth="1"/>
    <col min="3245" max="3245" width="18.83203125" bestFit="1" customWidth="1"/>
    <col min="3246" max="3246" width="18.33203125" bestFit="1" customWidth="1"/>
    <col min="3247" max="3247" width="25.5" bestFit="1" customWidth="1"/>
    <col min="3248" max="3248" width="48.83203125" bestFit="1" customWidth="1"/>
    <col min="3249" max="3249" width="32" bestFit="1" customWidth="1"/>
    <col min="3250" max="3250" width="26.83203125" bestFit="1" customWidth="1"/>
    <col min="3251" max="3251" width="18.83203125" bestFit="1" customWidth="1"/>
    <col min="3252" max="3252" width="35.6640625" bestFit="1" customWidth="1"/>
    <col min="3253" max="3253" width="27.1640625" bestFit="1" customWidth="1"/>
    <col min="3254" max="3254" width="45.83203125" bestFit="1" customWidth="1"/>
    <col min="3255" max="3255" width="32.1640625" bestFit="1" customWidth="1"/>
    <col min="3256" max="3256" width="37" bestFit="1" customWidth="1"/>
    <col min="3257" max="3257" width="37.5" bestFit="1" customWidth="1"/>
    <col min="3258" max="3258" width="32.6640625" bestFit="1" customWidth="1"/>
    <col min="3259" max="3259" width="46.83203125" bestFit="1" customWidth="1"/>
    <col min="3260" max="3260" width="18" bestFit="1" customWidth="1"/>
    <col min="3261" max="3261" width="23.6640625" bestFit="1" customWidth="1"/>
    <col min="3262" max="3262" width="33.5" bestFit="1" customWidth="1"/>
    <col min="3263" max="3263" width="23.6640625" bestFit="1" customWidth="1"/>
    <col min="3264" max="3264" width="32.83203125" bestFit="1" customWidth="1"/>
    <col min="3265" max="3265" width="15.83203125" bestFit="1" customWidth="1"/>
    <col min="3266" max="3266" width="14.1640625" bestFit="1" customWidth="1"/>
    <col min="3267" max="3267" width="38.6640625" bestFit="1" customWidth="1"/>
    <col min="3268" max="3268" width="33.5" bestFit="1" customWidth="1"/>
    <col min="3269" max="3269" width="44.6640625" bestFit="1" customWidth="1"/>
    <col min="3270" max="3270" width="14.6640625" bestFit="1" customWidth="1"/>
    <col min="3271" max="3271" width="14.5" bestFit="1" customWidth="1"/>
    <col min="3272" max="3272" width="15.1640625" bestFit="1" customWidth="1"/>
    <col min="3273" max="3273" width="38.1640625" bestFit="1" customWidth="1"/>
    <col min="3274" max="3274" width="47.33203125" bestFit="1" customWidth="1"/>
    <col min="3275" max="3275" width="48.1640625" bestFit="1" customWidth="1"/>
    <col min="3276" max="3276" width="8.1640625" bestFit="1" customWidth="1"/>
    <col min="3277" max="3277" width="34" bestFit="1" customWidth="1"/>
    <col min="3278" max="3278" width="39.5" bestFit="1" customWidth="1"/>
    <col min="3279" max="3279" width="22.6640625" bestFit="1" customWidth="1"/>
    <col min="3280" max="3280" width="29.1640625" bestFit="1" customWidth="1"/>
    <col min="3281" max="3281" width="23.6640625" bestFit="1" customWidth="1"/>
    <col min="3282" max="3282" width="23.83203125" bestFit="1" customWidth="1"/>
    <col min="3283" max="3283" width="29.33203125" bestFit="1" customWidth="1"/>
    <col min="3284" max="3284" width="30.1640625" bestFit="1" customWidth="1"/>
    <col min="3285" max="3285" width="26" bestFit="1" customWidth="1"/>
    <col min="3286" max="3286" width="16.6640625" bestFit="1" customWidth="1"/>
    <col min="3287" max="3287" width="34.1640625" bestFit="1" customWidth="1"/>
    <col min="3288" max="3288" width="40.33203125" bestFit="1" customWidth="1"/>
    <col min="3289" max="3289" width="32.1640625" bestFit="1" customWidth="1"/>
    <col min="3290" max="3290" width="28.83203125" bestFit="1" customWidth="1"/>
    <col min="3291" max="3291" width="28.1640625" bestFit="1" customWidth="1"/>
    <col min="3292" max="3292" width="52.5" bestFit="1" customWidth="1"/>
    <col min="3293" max="3293" width="23" bestFit="1" customWidth="1"/>
    <col min="3294" max="3294" width="34.33203125" bestFit="1" customWidth="1"/>
    <col min="3295" max="3295" width="45.83203125" bestFit="1" customWidth="1"/>
    <col min="3296" max="3296" width="31.33203125" bestFit="1" customWidth="1"/>
    <col min="3297" max="3297" width="19.33203125" bestFit="1" customWidth="1"/>
    <col min="3298" max="3298" width="39.6640625" bestFit="1" customWidth="1"/>
    <col min="3299" max="3299" width="23" bestFit="1" customWidth="1"/>
    <col min="3300" max="3300" width="27.1640625" bestFit="1" customWidth="1"/>
    <col min="3301" max="3301" width="38.6640625" bestFit="1" customWidth="1"/>
    <col min="3302" max="3302" width="28.1640625" bestFit="1" customWidth="1"/>
    <col min="3303" max="3303" width="44.83203125" bestFit="1" customWidth="1"/>
    <col min="3304" max="3304" width="47.83203125" bestFit="1" customWidth="1"/>
    <col min="3305" max="3305" width="20" bestFit="1" customWidth="1"/>
    <col min="3306" max="3306" width="41.1640625" bestFit="1" customWidth="1"/>
    <col min="3307" max="3307" width="7.1640625" bestFit="1" customWidth="1"/>
    <col min="3308" max="3308" width="49.5" bestFit="1" customWidth="1"/>
    <col min="3309" max="3309" width="9.1640625" bestFit="1" customWidth="1"/>
    <col min="3310" max="3310" width="48.83203125" bestFit="1" customWidth="1"/>
    <col min="3311" max="3311" width="19.5" bestFit="1" customWidth="1"/>
    <col min="3312" max="3312" width="7.33203125" bestFit="1" customWidth="1"/>
    <col min="3313" max="3313" width="36.5" bestFit="1" customWidth="1"/>
    <col min="3314" max="3314" width="17.6640625" bestFit="1" customWidth="1"/>
    <col min="3315" max="3315" width="9.5" bestFit="1" customWidth="1"/>
    <col min="3316" max="3316" width="25.5" bestFit="1" customWidth="1"/>
    <col min="3318" max="3318" width="39.6640625" bestFit="1" customWidth="1"/>
    <col min="3319" max="3319" width="46.33203125" bestFit="1" customWidth="1"/>
    <col min="3320" max="3320" width="35" bestFit="1" customWidth="1"/>
    <col min="3321" max="3321" width="25.83203125" bestFit="1" customWidth="1"/>
    <col min="3322" max="3322" width="15" bestFit="1" customWidth="1"/>
    <col min="3323" max="3323" width="20.6640625" bestFit="1" customWidth="1"/>
    <col min="3324" max="3324" width="36.33203125" bestFit="1" customWidth="1"/>
    <col min="3325" max="3325" width="27.83203125" bestFit="1" customWidth="1"/>
    <col min="3326" max="3326" width="22.83203125" bestFit="1" customWidth="1"/>
    <col min="3327" max="3327" width="21.6640625" bestFit="1" customWidth="1"/>
    <col min="3328" max="3328" width="44.33203125" bestFit="1" customWidth="1"/>
    <col min="3329" max="3329" width="35.83203125" bestFit="1" customWidth="1"/>
    <col min="3330" max="3330" width="49.83203125" bestFit="1" customWidth="1"/>
    <col min="3331" max="3331" width="17.83203125" bestFit="1" customWidth="1"/>
    <col min="3332" max="3332" width="25.33203125" bestFit="1" customWidth="1"/>
    <col min="3333" max="3333" width="23.33203125" bestFit="1" customWidth="1"/>
    <col min="3334" max="3334" width="29.5" bestFit="1" customWidth="1"/>
    <col min="3335" max="3335" width="32" bestFit="1" customWidth="1"/>
    <col min="3336" max="3336" width="23" bestFit="1" customWidth="1"/>
    <col min="3337" max="3337" width="38.5" bestFit="1" customWidth="1"/>
    <col min="3338" max="3338" width="16.83203125" bestFit="1" customWidth="1"/>
    <col min="3339" max="3339" width="23.1640625" bestFit="1" customWidth="1"/>
    <col min="3340" max="3340" width="47.6640625" bestFit="1" customWidth="1"/>
    <col min="3341" max="3341" width="44.83203125" bestFit="1" customWidth="1"/>
    <col min="3342" max="3342" width="21.5" bestFit="1" customWidth="1"/>
    <col min="3343" max="3343" width="15.5" bestFit="1" customWidth="1"/>
    <col min="3344" max="3344" width="48.5" bestFit="1" customWidth="1"/>
    <col min="3345" max="3345" width="15.1640625" bestFit="1" customWidth="1"/>
    <col min="3346" max="3346" width="11.1640625" bestFit="1" customWidth="1"/>
    <col min="3347" max="3347" width="15.5" bestFit="1" customWidth="1"/>
    <col min="3348" max="3348" width="47" bestFit="1" customWidth="1"/>
    <col min="3349" max="3349" width="34.1640625" bestFit="1" customWidth="1"/>
    <col min="3350" max="3350" width="46.1640625" bestFit="1" customWidth="1"/>
    <col min="3351" max="3351" width="45.5" bestFit="1" customWidth="1"/>
    <col min="3352" max="3352" width="11.83203125" bestFit="1" customWidth="1"/>
    <col min="3353" max="3353" width="26" bestFit="1" customWidth="1"/>
    <col min="3354" max="3354" width="35.1640625" bestFit="1" customWidth="1"/>
    <col min="3355" max="3355" width="19" bestFit="1" customWidth="1"/>
    <col min="3356" max="3356" width="41" bestFit="1" customWidth="1"/>
    <col min="3357" max="3357" width="17.83203125" bestFit="1" customWidth="1"/>
    <col min="3358" max="3358" width="35" bestFit="1" customWidth="1"/>
    <col min="3359" max="3359" width="36.6640625" bestFit="1" customWidth="1"/>
    <col min="3360" max="3360" width="20.6640625" bestFit="1" customWidth="1"/>
    <col min="3361" max="3361" width="37.1640625" bestFit="1" customWidth="1"/>
    <col min="3362" max="3362" width="36.33203125" bestFit="1" customWidth="1"/>
    <col min="3363" max="3363" width="40.33203125" bestFit="1" customWidth="1"/>
    <col min="3364" max="3364" width="46" bestFit="1" customWidth="1"/>
    <col min="3365" max="3365" width="26.6640625" bestFit="1" customWidth="1"/>
    <col min="3366" max="3366" width="26.1640625" bestFit="1" customWidth="1"/>
    <col min="3367" max="3367" width="49.5" bestFit="1" customWidth="1"/>
    <col min="3368" max="3368" width="10.1640625" bestFit="1" customWidth="1"/>
    <col min="3369" max="3369" width="18.83203125" bestFit="1" customWidth="1"/>
    <col min="3370" max="3370" width="37.83203125" bestFit="1" customWidth="1"/>
    <col min="3371" max="3371" width="33.33203125" bestFit="1" customWidth="1"/>
    <col min="3372" max="3372" width="19" bestFit="1" customWidth="1"/>
    <col min="3373" max="3373" width="23" bestFit="1" customWidth="1"/>
    <col min="3374" max="3374" width="10.1640625" bestFit="1" customWidth="1"/>
    <col min="3375" max="3375" width="9.6640625" bestFit="1" customWidth="1"/>
    <col min="3376" max="3376" width="16.83203125" bestFit="1" customWidth="1"/>
    <col min="3377" max="3377" width="45.83203125" bestFit="1" customWidth="1"/>
    <col min="3378" max="3378" width="40.5" bestFit="1" customWidth="1"/>
    <col min="3379" max="3379" width="24.1640625" bestFit="1" customWidth="1"/>
    <col min="3380" max="3380" width="15.83203125" bestFit="1" customWidth="1"/>
    <col min="3381" max="3381" width="25" bestFit="1" customWidth="1"/>
    <col min="3382" max="3382" width="29" bestFit="1" customWidth="1"/>
    <col min="3383" max="3383" width="30.6640625" bestFit="1" customWidth="1"/>
    <col min="3384" max="3384" width="37.33203125" bestFit="1" customWidth="1"/>
    <col min="3385" max="3385" width="30" bestFit="1" customWidth="1"/>
    <col min="3386" max="3386" width="46.1640625" bestFit="1" customWidth="1"/>
    <col min="3387" max="3387" width="33.83203125" bestFit="1" customWidth="1"/>
    <col min="3388" max="3388" width="33.5" bestFit="1" customWidth="1"/>
    <col min="3389" max="3389" width="42.6640625" bestFit="1" customWidth="1"/>
    <col min="3390" max="3390" width="40.83203125" bestFit="1" customWidth="1"/>
    <col min="3391" max="3391" width="15.33203125" bestFit="1" customWidth="1"/>
    <col min="3392" max="3392" width="24.5" bestFit="1" customWidth="1"/>
    <col min="3393" max="3393" width="34.1640625" bestFit="1" customWidth="1"/>
    <col min="3394" max="3394" width="20" bestFit="1" customWidth="1"/>
    <col min="3395" max="3395" width="12.33203125" bestFit="1" customWidth="1"/>
    <col min="3396" max="3396" width="15.1640625" bestFit="1" customWidth="1"/>
    <col min="3397" max="3397" width="12.1640625" bestFit="1" customWidth="1"/>
    <col min="3398" max="3398" width="19.33203125" bestFit="1" customWidth="1"/>
    <col min="3399" max="3399" width="18.1640625" bestFit="1" customWidth="1"/>
    <col min="3400" max="3400" width="33.33203125" bestFit="1" customWidth="1"/>
    <col min="3401" max="3401" width="25.6640625" bestFit="1" customWidth="1"/>
    <col min="3402" max="3402" width="24.5" bestFit="1" customWidth="1"/>
    <col min="3403" max="3403" width="41.1640625" bestFit="1" customWidth="1"/>
    <col min="3404" max="3404" width="20.6640625" bestFit="1" customWidth="1"/>
    <col min="3405" max="3405" width="10.1640625" bestFit="1" customWidth="1"/>
    <col min="3406" max="3406" width="38" bestFit="1" customWidth="1"/>
    <col min="3407" max="3407" width="22" bestFit="1" customWidth="1"/>
    <col min="3408" max="3408" width="23.1640625" bestFit="1" customWidth="1"/>
    <col min="3409" max="3409" width="14.1640625" bestFit="1" customWidth="1"/>
    <col min="3410" max="3410" width="17" bestFit="1" customWidth="1"/>
    <col min="3411" max="3411" width="28.5" bestFit="1" customWidth="1"/>
    <col min="3412" max="3412" width="13.6640625" bestFit="1" customWidth="1"/>
    <col min="3413" max="3413" width="25.5" bestFit="1" customWidth="1"/>
    <col min="3414" max="3414" width="24.6640625" bestFit="1" customWidth="1"/>
    <col min="3415" max="3415" width="48.1640625" bestFit="1" customWidth="1"/>
    <col min="3416" max="3416" width="12.83203125" bestFit="1" customWidth="1"/>
    <col min="3417" max="3417" width="21.6640625" bestFit="1" customWidth="1"/>
    <col min="3418" max="3418" width="16.6640625" bestFit="1" customWidth="1"/>
    <col min="3419" max="3419" width="48.1640625" bestFit="1" customWidth="1"/>
    <col min="3420" max="3420" width="22.33203125" bestFit="1" customWidth="1"/>
    <col min="3421" max="3421" width="11.6640625" bestFit="1" customWidth="1"/>
    <col min="3422" max="3422" width="21.1640625" bestFit="1" customWidth="1"/>
    <col min="3423" max="3423" width="32.1640625" bestFit="1" customWidth="1"/>
    <col min="3424" max="3424" width="40" bestFit="1" customWidth="1"/>
    <col min="3425" max="3425" width="44.1640625" bestFit="1" customWidth="1"/>
    <col min="3426" max="3426" width="26" bestFit="1" customWidth="1"/>
    <col min="3427" max="3427" width="25.83203125" bestFit="1" customWidth="1"/>
    <col min="3428" max="3428" width="9.6640625" bestFit="1" customWidth="1"/>
    <col min="3429" max="3429" width="33.6640625" bestFit="1" customWidth="1"/>
    <col min="3430" max="3430" width="20.6640625" bestFit="1" customWidth="1"/>
    <col min="3431" max="3431" width="16.5" bestFit="1" customWidth="1"/>
    <col min="3432" max="3432" width="25.33203125" bestFit="1" customWidth="1"/>
    <col min="3433" max="3433" width="49.5" bestFit="1" customWidth="1"/>
    <col min="3434" max="3434" width="7" bestFit="1" customWidth="1"/>
    <col min="3435" max="3435" width="20.33203125" bestFit="1" customWidth="1"/>
    <col min="3436" max="3436" width="15" bestFit="1" customWidth="1"/>
    <col min="3437" max="3437" width="46.1640625" bestFit="1" customWidth="1"/>
    <col min="3438" max="3438" width="19" bestFit="1" customWidth="1"/>
    <col min="3439" max="3439" width="29.5" bestFit="1" customWidth="1"/>
    <col min="3440" max="3440" width="12.6640625" bestFit="1" customWidth="1"/>
    <col min="3441" max="3441" width="42.6640625" bestFit="1" customWidth="1"/>
    <col min="3442" max="3442" width="11.1640625" bestFit="1" customWidth="1"/>
    <col min="3443" max="3443" width="45.1640625" bestFit="1" customWidth="1"/>
    <col min="3444" max="3444" width="41" bestFit="1" customWidth="1"/>
    <col min="3445" max="3445" width="32.1640625" bestFit="1" customWidth="1"/>
    <col min="3446" max="3446" width="43.33203125" bestFit="1" customWidth="1"/>
    <col min="3447" max="3447" width="27" bestFit="1" customWidth="1"/>
    <col min="3448" max="3448" width="19.83203125" bestFit="1" customWidth="1"/>
    <col min="3449" max="3449" width="39.33203125" bestFit="1" customWidth="1"/>
    <col min="3450" max="3450" width="38" bestFit="1" customWidth="1"/>
    <col min="3451" max="3451" width="22.83203125" bestFit="1" customWidth="1"/>
    <col min="3452" max="3452" width="15.5" bestFit="1" customWidth="1"/>
    <col min="3453" max="3453" width="26" bestFit="1" customWidth="1"/>
    <col min="3454" max="3454" width="47.33203125" bestFit="1" customWidth="1"/>
    <col min="3455" max="3455" width="22.33203125" bestFit="1" customWidth="1"/>
    <col min="3456" max="3456" width="23.5" bestFit="1" customWidth="1"/>
    <col min="3457" max="3457" width="14.1640625" bestFit="1" customWidth="1"/>
    <col min="3458" max="3458" width="35.5" bestFit="1" customWidth="1"/>
    <col min="3459" max="3459" width="19.5" bestFit="1" customWidth="1"/>
    <col min="3460" max="3460" width="10.5" bestFit="1" customWidth="1"/>
    <col min="3461" max="3461" width="18" bestFit="1" customWidth="1"/>
    <col min="3462" max="3462" width="33.33203125" bestFit="1" customWidth="1"/>
    <col min="3463" max="3463" width="48.33203125" bestFit="1" customWidth="1"/>
    <col min="3464" max="3464" width="14" bestFit="1" customWidth="1"/>
    <col min="3465" max="3465" width="28.6640625" bestFit="1" customWidth="1"/>
    <col min="3466" max="3466" width="22.5" bestFit="1" customWidth="1"/>
    <col min="3467" max="3467" width="23.1640625" bestFit="1" customWidth="1"/>
    <col min="3468" max="3468" width="16.5" bestFit="1" customWidth="1"/>
    <col min="3469" max="3469" width="23.83203125" bestFit="1" customWidth="1"/>
    <col min="3470" max="3470" width="24" bestFit="1" customWidth="1"/>
    <col min="3471" max="3471" width="19.5" bestFit="1" customWidth="1"/>
    <col min="3472" max="3472" width="30.6640625" bestFit="1" customWidth="1"/>
    <col min="3473" max="3473" width="48.1640625" bestFit="1" customWidth="1"/>
    <col min="3474" max="3474" width="36" bestFit="1" customWidth="1"/>
    <col min="3475" max="3475" width="11.6640625" bestFit="1" customWidth="1"/>
    <col min="3476" max="3476" width="41.1640625" bestFit="1" customWidth="1"/>
    <col min="3477" max="3477" width="27.6640625" bestFit="1" customWidth="1"/>
    <col min="3478" max="3478" width="24.33203125" bestFit="1" customWidth="1"/>
    <col min="3479" max="3479" width="45.6640625" bestFit="1" customWidth="1"/>
    <col min="3480" max="3480" width="35.1640625" bestFit="1" customWidth="1"/>
    <col min="3481" max="3481" width="15.6640625" bestFit="1" customWidth="1"/>
    <col min="3482" max="3482" width="26.33203125" bestFit="1" customWidth="1"/>
    <col min="3483" max="3483" width="20.83203125" bestFit="1" customWidth="1"/>
    <col min="3484" max="3484" width="30.6640625" bestFit="1" customWidth="1"/>
    <col min="3485" max="3485" width="25" bestFit="1" customWidth="1"/>
    <col min="3486" max="3486" width="43" bestFit="1" customWidth="1"/>
    <col min="3487" max="3487" width="24.6640625" bestFit="1" customWidth="1"/>
    <col min="3488" max="3488" width="29.33203125" bestFit="1" customWidth="1"/>
    <col min="3489" max="3489" width="10.6640625" bestFit="1" customWidth="1"/>
    <col min="3490" max="3490" width="16.5" bestFit="1" customWidth="1"/>
    <col min="3491" max="3491" width="16.83203125" bestFit="1" customWidth="1"/>
    <col min="3492" max="3492" width="29.6640625" bestFit="1" customWidth="1"/>
    <col min="3493" max="3493" width="14" bestFit="1" customWidth="1"/>
    <col min="3494" max="3494" width="12.6640625" bestFit="1" customWidth="1"/>
    <col min="3495" max="3495" width="22.5" bestFit="1" customWidth="1"/>
    <col min="3496" max="3496" width="15" bestFit="1" customWidth="1"/>
    <col min="3497" max="3497" width="48.33203125" bestFit="1" customWidth="1"/>
    <col min="3498" max="3498" width="51.33203125" bestFit="1" customWidth="1"/>
    <col min="3499" max="3499" width="50" bestFit="1" customWidth="1"/>
    <col min="3500" max="3500" width="26.6640625" bestFit="1" customWidth="1"/>
    <col min="3501" max="3501" width="16.5" bestFit="1" customWidth="1"/>
    <col min="3502" max="3502" width="45.5" bestFit="1" customWidth="1"/>
    <col min="3503" max="3503" width="40.83203125" bestFit="1" customWidth="1"/>
    <col min="3504" max="3504" width="42.83203125" bestFit="1" customWidth="1"/>
    <col min="3505" max="3505" width="24" bestFit="1" customWidth="1"/>
    <col min="3506" max="3506" width="28.5" bestFit="1" customWidth="1"/>
    <col min="3507" max="3507" width="20.6640625" bestFit="1" customWidth="1"/>
    <col min="3508" max="3508" width="30.1640625" bestFit="1" customWidth="1"/>
    <col min="3509" max="3509" width="33" bestFit="1" customWidth="1"/>
    <col min="3510" max="3510" width="17.1640625" bestFit="1" customWidth="1"/>
    <col min="3511" max="3511" width="27.1640625" bestFit="1" customWidth="1"/>
    <col min="3512" max="3512" width="19.83203125" bestFit="1" customWidth="1"/>
    <col min="3513" max="3513" width="38.83203125" bestFit="1" customWidth="1"/>
    <col min="3514" max="3514" width="19.6640625" bestFit="1" customWidth="1"/>
    <col min="3515" max="3515" width="20" bestFit="1" customWidth="1"/>
    <col min="3516" max="3516" width="34" bestFit="1" customWidth="1"/>
    <col min="3517" max="3517" width="24.6640625" bestFit="1" customWidth="1"/>
    <col min="3518" max="3518" width="24.83203125" bestFit="1" customWidth="1"/>
    <col min="3519" max="3519" width="19" bestFit="1" customWidth="1"/>
    <col min="3520" max="3520" width="34.1640625" bestFit="1" customWidth="1"/>
    <col min="3521" max="3521" width="38.83203125" bestFit="1" customWidth="1"/>
    <col min="3522" max="3522" width="35.6640625" bestFit="1" customWidth="1"/>
    <col min="3523" max="3523" width="15.83203125" bestFit="1" customWidth="1"/>
    <col min="3524" max="3524" width="13.83203125" bestFit="1" customWidth="1"/>
    <col min="3525" max="3525" width="10.5" bestFit="1" customWidth="1"/>
    <col min="3526" max="3526" width="31.33203125" bestFit="1" customWidth="1"/>
    <col min="3527" max="3527" width="19.6640625" bestFit="1" customWidth="1"/>
    <col min="3528" max="3528" width="30.83203125" bestFit="1" customWidth="1"/>
    <col min="3529" max="3529" width="34.33203125" bestFit="1" customWidth="1"/>
    <col min="3530" max="3530" width="15.6640625" bestFit="1" customWidth="1"/>
    <col min="3531" max="3531" width="51.1640625" bestFit="1" customWidth="1"/>
    <col min="3532" max="3532" width="37.83203125" bestFit="1" customWidth="1"/>
    <col min="3533" max="3533" width="34" bestFit="1" customWidth="1"/>
    <col min="3534" max="3534" width="38.83203125" bestFit="1" customWidth="1"/>
    <col min="3535" max="3535" width="52" bestFit="1" customWidth="1"/>
    <col min="3536" max="3536" width="23.1640625" bestFit="1" customWidth="1"/>
    <col min="3537" max="3537" width="54" bestFit="1" customWidth="1"/>
    <col min="3538" max="3538" width="22.1640625" bestFit="1" customWidth="1"/>
    <col min="3539" max="3539" width="13.83203125" bestFit="1" customWidth="1"/>
    <col min="3540" max="3540" width="28.1640625" bestFit="1" customWidth="1"/>
    <col min="3541" max="3541" width="45" bestFit="1" customWidth="1"/>
    <col min="3542" max="3542" width="46.83203125" bestFit="1" customWidth="1"/>
    <col min="3543" max="3543" width="30.6640625" bestFit="1" customWidth="1"/>
    <col min="3544" max="3544" width="33" bestFit="1" customWidth="1"/>
    <col min="3545" max="3545" width="26" bestFit="1" customWidth="1"/>
    <col min="3546" max="3546" width="27.6640625" bestFit="1" customWidth="1"/>
    <col min="3547" max="3547" width="41.1640625" bestFit="1" customWidth="1"/>
    <col min="3548" max="3548" width="33.33203125" bestFit="1" customWidth="1"/>
    <col min="3549" max="3549" width="25.33203125" bestFit="1" customWidth="1"/>
    <col min="3550" max="3550" width="20.5" bestFit="1" customWidth="1"/>
    <col min="3551" max="3551" width="40.5" bestFit="1" customWidth="1"/>
    <col min="3552" max="3552" width="38.33203125" bestFit="1" customWidth="1"/>
    <col min="3553" max="3553" width="35.6640625" bestFit="1" customWidth="1"/>
    <col min="3554" max="3554" width="33.1640625" bestFit="1" customWidth="1"/>
    <col min="3555" max="3555" width="17.33203125" bestFit="1" customWidth="1"/>
    <col min="3556" max="3556" width="7.5" bestFit="1" customWidth="1"/>
    <col min="3557" max="3557" width="44" bestFit="1" customWidth="1"/>
    <col min="3558" max="3558" width="27.33203125" bestFit="1" customWidth="1"/>
    <col min="3559" max="3559" width="18" bestFit="1" customWidth="1"/>
    <col min="3560" max="3560" width="38.83203125" bestFit="1" customWidth="1"/>
    <col min="3561" max="3561" width="34.83203125" bestFit="1" customWidth="1"/>
    <col min="3562" max="3562" width="50.33203125" bestFit="1" customWidth="1"/>
    <col min="3563" max="3563" width="33.33203125" bestFit="1" customWidth="1"/>
    <col min="3564" max="3564" width="13.6640625" bestFit="1" customWidth="1"/>
    <col min="3565" max="3565" width="45.83203125" bestFit="1" customWidth="1"/>
    <col min="3566" max="3566" width="42.6640625" bestFit="1" customWidth="1"/>
    <col min="3567" max="3567" width="47" bestFit="1" customWidth="1"/>
    <col min="3568" max="3568" width="12.5" bestFit="1" customWidth="1"/>
    <col min="3569" max="3569" width="20.83203125" bestFit="1" customWidth="1"/>
    <col min="3570" max="3570" width="47.6640625" bestFit="1" customWidth="1"/>
    <col min="3571" max="3571" width="43.6640625" bestFit="1" customWidth="1"/>
    <col min="3572" max="3572" width="15.6640625" bestFit="1" customWidth="1"/>
    <col min="3573" max="3573" width="48" bestFit="1" customWidth="1"/>
    <col min="3574" max="3574" width="32" bestFit="1" customWidth="1"/>
    <col min="3575" max="3575" width="46.5" bestFit="1" customWidth="1"/>
    <col min="3576" max="3577" width="35.5" bestFit="1" customWidth="1"/>
    <col min="3578" max="3578" width="13.83203125" bestFit="1" customWidth="1"/>
    <col min="3579" max="3579" width="10.6640625" bestFit="1" customWidth="1"/>
    <col min="3580" max="3580" width="20.83203125" bestFit="1" customWidth="1"/>
    <col min="3581" max="3581" width="37.83203125" bestFit="1" customWidth="1"/>
    <col min="3582" max="3582" width="25.5" bestFit="1" customWidth="1"/>
    <col min="3583" max="3583" width="23.1640625" bestFit="1" customWidth="1"/>
    <col min="3584" max="3584" width="40.83203125" bestFit="1" customWidth="1"/>
    <col min="3585" max="3585" width="21.83203125" bestFit="1" customWidth="1"/>
    <col min="3586" max="3586" width="19.83203125" bestFit="1" customWidth="1"/>
    <col min="3587" max="3587" width="40.83203125" bestFit="1" customWidth="1"/>
    <col min="3588" max="3588" width="32" bestFit="1" customWidth="1"/>
    <col min="3589" max="3589" width="29" bestFit="1" customWidth="1"/>
    <col min="3590" max="3590" width="24" bestFit="1" customWidth="1"/>
    <col min="3591" max="3591" width="12.1640625" bestFit="1" customWidth="1"/>
    <col min="3592" max="3592" width="25.6640625" bestFit="1" customWidth="1"/>
    <col min="3593" max="3593" width="20.83203125" bestFit="1" customWidth="1"/>
    <col min="3594" max="3594" width="21" bestFit="1" customWidth="1"/>
    <col min="3595" max="3595" width="34.5" bestFit="1" customWidth="1"/>
    <col min="3596" max="3596" width="34.33203125" bestFit="1" customWidth="1"/>
    <col min="3597" max="3597" width="44" bestFit="1" customWidth="1"/>
    <col min="3598" max="3598" width="22" bestFit="1" customWidth="1"/>
    <col min="3599" max="3599" width="18.5" bestFit="1" customWidth="1"/>
    <col min="3600" max="3600" width="38.1640625" bestFit="1" customWidth="1"/>
    <col min="3601" max="3601" width="44.83203125" bestFit="1" customWidth="1"/>
    <col min="3602" max="3602" width="10.5" bestFit="1" customWidth="1"/>
    <col min="3603" max="3603" width="45.83203125" bestFit="1" customWidth="1"/>
    <col min="3604" max="3604" width="19.33203125" bestFit="1" customWidth="1"/>
    <col min="3605" max="3605" width="27.83203125" bestFit="1" customWidth="1"/>
    <col min="3606" max="3606" width="17" bestFit="1" customWidth="1"/>
    <col min="3607" max="3607" width="46.33203125" bestFit="1" customWidth="1"/>
    <col min="3608" max="3608" width="39" bestFit="1" customWidth="1"/>
    <col min="3609" max="3609" width="25.83203125" bestFit="1" customWidth="1"/>
    <col min="3610" max="3610" width="41.33203125" bestFit="1" customWidth="1"/>
    <col min="3611" max="3611" width="20.83203125" bestFit="1" customWidth="1"/>
    <col min="3612" max="3612" width="40.1640625" bestFit="1" customWidth="1"/>
    <col min="3613" max="3613" width="49.33203125" bestFit="1" customWidth="1"/>
    <col min="3614" max="3614" width="36" bestFit="1" customWidth="1"/>
    <col min="3615" max="3615" width="19.83203125" bestFit="1" customWidth="1"/>
    <col min="3616" max="3616" width="37.5" bestFit="1" customWidth="1"/>
    <col min="3617" max="3617" width="17.5" bestFit="1" customWidth="1"/>
    <col min="3618" max="3618" width="19.83203125" bestFit="1" customWidth="1"/>
    <col min="3619" max="3619" width="49.33203125" bestFit="1" customWidth="1"/>
    <col min="3620" max="3620" width="44.83203125" bestFit="1" customWidth="1"/>
    <col min="3621" max="3621" width="46.33203125" bestFit="1" customWidth="1"/>
    <col min="3622" max="3622" width="23.83203125" bestFit="1" customWidth="1"/>
    <col min="3623" max="3623" width="37.33203125" bestFit="1" customWidth="1"/>
    <col min="3624" max="3624" width="28.5" bestFit="1" customWidth="1"/>
    <col min="3625" max="3625" width="48.33203125" bestFit="1" customWidth="1"/>
    <col min="3626" max="3626" width="27.5" bestFit="1" customWidth="1"/>
    <col min="3627" max="3627" width="15.33203125" bestFit="1" customWidth="1"/>
    <col min="3628" max="3628" width="37.6640625" bestFit="1" customWidth="1"/>
    <col min="3629" max="3629" width="17.83203125" bestFit="1" customWidth="1"/>
    <col min="3630" max="3630" width="23.5" bestFit="1" customWidth="1"/>
    <col min="3631" max="3631" width="16.5" bestFit="1" customWidth="1"/>
    <col min="3632" max="3632" width="32.1640625" bestFit="1" customWidth="1"/>
    <col min="3633" max="3633" width="44.6640625" bestFit="1" customWidth="1"/>
    <col min="3634" max="3634" width="47.83203125" bestFit="1" customWidth="1"/>
    <col min="3635" max="3635" width="25.1640625" bestFit="1" customWidth="1"/>
    <col min="3636" max="3636" width="39" bestFit="1" customWidth="1"/>
    <col min="3637" max="3637" width="47.83203125" bestFit="1" customWidth="1"/>
    <col min="3638" max="3638" width="20.1640625" bestFit="1" customWidth="1"/>
    <col min="3639" max="3639" width="38" bestFit="1" customWidth="1"/>
    <col min="3640" max="3640" width="21.1640625" bestFit="1" customWidth="1"/>
    <col min="3641" max="3641" width="45.33203125" bestFit="1" customWidth="1"/>
    <col min="3642" max="3642" width="39" bestFit="1" customWidth="1"/>
    <col min="3643" max="3643" width="15" bestFit="1" customWidth="1"/>
    <col min="3644" max="3644" width="35.1640625" bestFit="1" customWidth="1"/>
    <col min="3645" max="3645" width="28.1640625" bestFit="1" customWidth="1"/>
    <col min="3646" max="3646" width="24.6640625" bestFit="1" customWidth="1"/>
    <col min="3647" max="3647" width="40.83203125" bestFit="1" customWidth="1"/>
    <col min="3648" max="3648" width="47.5" bestFit="1" customWidth="1"/>
    <col min="3649" max="3649" width="46.83203125" bestFit="1" customWidth="1"/>
    <col min="3650" max="3650" width="20" bestFit="1" customWidth="1"/>
    <col min="3651" max="3651" width="23.1640625" bestFit="1" customWidth="1"/>
    <col min="3652" max="3652" width="45" bestFit="1" customWidth="1"/>
    <col min="3653" max="3653" width="17" bestFit="1" customWidth="1"/>
    <col min="3654" max="3654" width="28.33203125" bestFit="1" customWidth="1"/>
    <col min="3655" max="3655" width="25.33203125" bestFit="1" customWidth="1"/>
    <col min="3656" max="3656" width="16.5" bestFit="1" customWidth="1"/>
    <col min="3657" max="3657" width="20.33203125" bestFit="1" customWidth="1"/>
    <col min="3658" max="3658" width="9.1640625" bestFit="1" customWidth="1"/>
    <col min="3659" max="3659" width="18.33203125" bestFit="1" customWidth="1"/>
    <col min="3660" max="3660" width="24.1640625" bestFit="1" customWidth="1"/>
    <col min="3661" max="3661" width="30.33203125" bestFit="1" customWidth="1"/>
    <col min="3662" max="3662" width="20.33203125" bestFit="1" customWidth="1"/>
    <col min="3663" max="3663" width="16.6640625" bestFit="1" customWidth="1"/>
    <col min="3664" max="3664" width="29" bestFit="1" customWidth="1"/>
    <col min="3665" max="3665" width="15.83203125" bestFit="1" customWidth="1"/>
    <col min="3666" max="3666" width="12.33203125" bestFit="1" customWidth="1"/>
    <col min="3667" max="3667" width="32" bestFit="1" customWidth="1"/>
    <col min="3668" max="3668" width="19" bestFit="1" customWidth="1"/>
    <col min="3669" max="3669" width="24.1640625" bestFit="1" customWidth="1"/>
    <col min="3670" max="3670" width="27.33203125" bestFit="1" customWidth="1"/>
    <col min="3671" max="3671" width="19.33203125" bestFit="1" customWidth="1"/>
    <col min="3672" max="3672" width="24.5" bestFit="1" customWidth="1"/>
    <col min="3673" max="3673" width="31.33203125" bestFit="1" customWidth="1"/>
    <col min="3674" max="3674" width="17.83203125" bestFit="1" customWidth="1"/>
    <col min="3675" max="3675" width="39.83203125" bestFit="1" customWidth="1"/>
    <col min="3676" max="3676" width="30.83203125" bestFit="1" customWidth="1"/>
    <col min="3677" max="3677" width="40.33203125" bestFit="1" customWidth="1"/>
    <col min="3678" max="3678" width="46.5" bestFit="1" customWidth="1"/>
    <col min="3679" max="3679" width="38" bestFit="1" customWidth="1"/>
    <col min="3680" max="3680" width="11.33203125" bestFit="1" customWidth="1"/>
    <col min="3681" max="3681" width="12.83203125" bestFit="1" customWidth="1"/>
    <col min="3682" max="3682" width="41.33203125" bestFit="1" customWidth="1"/>
    <col min="3683" max="3683" width="27.5" bestFit="1" customWidth="1"/>
    <col min="3684" max="3684" width="17.1640625" bestFit="1" customWidth="1"/>
    <col min="3686" max="3686" width="15.1640625" bestFit="1" customWidth="1"/>
    <col min="3687" max="3687" width="36.33203125" bestFit="1" customWidth="1"/>
    <col min="3688" max="3688" width="19.83203125" bestFit="1" customWidth="1"/>
    <col min="3689" max="3689" width="32.33203125" bestFit="1" customWidth="1"/>
    <col min="3690" max="3690" width="33.6640625" bestFit="1" customWidth="1"/>
    <col min="3691" max="3691" width="44.1640625" bestFit="1" customWidth="1"/>
    <col min="3692" max="3692" width="27.6640625" bestFit="1" customWidth="1"/>
    <col min="3693" max="3693" width="36" bestFit="1" customWidth="1"/>
    <col min="3694" max="3694" width="22.33203125" bestFit="1" customWidth="1"/>
    <col min="3695" max="3695" width="38.6640625" bestFit="1" customWidth="1"/>
    <col min="3696" max="3696" width="50.33203125" bestFit="1" customWidth="1"/>
    <col min="3697" max="3697" width="43.6640625" bestFit="1" customWidth="1"/>
    <col min="3698" max="3698" width="43.33203125" bestFit="1" customWidth="1"/>
    <col min="3699" max="3699" width="18.6640625" bestFit="1" customWidth="1"/>
    <col min="3700" max="3700" width="21.83203125" bestFit="1" customWidth="1"/>
    <col min="3701" max="3701" width="15.83203125" bestFit="1" customWidth="1"/>
    <col min="3702" max="3702" width="29.83203125" bestFit="1" customWidth="1"/>
    <col min="3703" max="3703" width="18.5" bestFit="1" customWidth="1"/>
    <col min="3704" max="3704" width="19.33203125" bestFit="1" customWidth="1"/>
    <col min="3705" max="3705" width="30" bestFit="1" customWidth="1"/>
    <col min="3706" max="3706" width="44.1640625" bestFit="1" customWidth="1"/>
    <col min="3707" max="3707" width="28.6640625" bestFit="1" customWidth="1"/>
    <col min="3708" max="3708" width="14" bestFit="1" customWidth="1"/>
    <col min="3709" max="3709" width="47" bestFit="1" customWidth="1"/>
    <col min="3710" max="3710" width="43.83203125" bestFit="1" customWidth="1"/>
    <col min="3711" max="3711" width="29.33203125" bestFit="1" customWidth="1"/>
    <col min="3712" max="3712" width="14.83203125" bestFit="1" customWidth="1"/>
    <col min="3713" max="3713" width="39.5" bestFit="1" customWidth="1"/>
    <col min="3714" max="3714" width="47" bestFit="1" customWidth="1"/>
    <col min="3715" max="3715" width="48.6640625" bestFit="1" customWidth="1"/>
    <col min="3716" max="3716" width="29.5" bestFit="1" customWidth="1"/>
    <col min="3717" max="3717" width="5.6640625" bestFit="1" customWidth="1"/>
    <col min="3718" max="3718" width="48.33203125" bestFit="1" customWidth="1"/>
    <col min="3719" max="3719" width="23.33203125" bestFit="1" customWidth="1"/>
    <col min="3720" max="3720" width="16.83203125" bestFit="1" customWidth="1"/>
    <col min="3721" max="3721" width="21.83203125" bestFit="1" customWidth="1"/>
    <col min="3722" max="3722" width="20.1640625" bestFit="1" customWidth="1"/>
    <col min="3723" max="3723" width="5.33203125" bestFit="1" customWidth="1"/>
    <col min="3724" max="3724" width="43.5" bestFit="1" customWidth="1"/>
    <col min="3725" max="3725" width="47.6640625" bestFit="1" customWidth="1"/>
    <col min="3726" max="3726" width="51" bestFit="1" customWidth="1"/>
    <col min="3727" max="3727" width="29.1640625" bestFit="1" customWidth="1"/>
    <col min="3728" max="3728" width="23" bestFit="1" customWidth="1"/>
    <col min="3729" max="3729" width="39.83203125" bestFit="1" customWidth="1"/>
    <col min="3730" max="3730" width="13.1640625" bestFit="1" customWidth="1"/>
    <col min="3731" max="3731" width="29.83203125" bestFit="1" customWidth="1"/>
    <col min="3732" max="3732" width="26" bestFit="1" customWidth="1"/>
    <col min="3733" max="3733" width="30.5" bestFit="1" customWidth="1"/>
    <col min="3734" max="3734" width="11.83203125" bestFit="1" customWidth="1"/>
    <col min="3735" max="3735" width="32.33203125" bestFit="1" customWidth="1"/>
    <col min="3736" max="3736" width="44.6640625" bestFit="1" customWidth="1"/>
    <col min="3737" max="3737" width="32.1640625" bestFit="1" customWidth="1"/>
    <col min="3738" max="3738" width="20.83203125" bestFit="1" customWidth="1"/>
    <col min="3739" max="3739" width="15.5" bestFit="1" customWidth="1"/>
    <col min="3740" max="3740" width="49.83203125" bestFit="1" customWidth="1"/>
    <col min="3741" max="3742" width="30.83203125" bestFit="1" customWidth="1"/>
    <col min="3743" max="3743" width="25.6640625" bestFit="1" customWidth="1"/>
    <col min="3744" max="3744" width="11.1640625" bestFit="1" customWidth="1"/>
    <col min="3745" max="3745" width="34" bestFit="1" customWidth="1"/>
    <col min="3746" max="3746" width="43.5" bestFit="1" customWidth="1"/>
    <col min="3747" max="3747" width="17.5" bestFit="1" customWidth="1"/>
    <col min="3748" max="3748" width="29.83203125" bestFit="1" customWidth="1"/>
    <col min="3749" max="3749" width="28.6640625" bestFit="1" customWidth="1"/>
    <col min="3750" max="3750" width="14.1640625" bestFit="1" customWidth="1"/>
    <col min="3751" max="3751" width="45.5" bestFit="1" customWidth="1"/>
    <col min="3752" max="3752" width="19.1640625" bestFit="1" customWidth="1"/>
    <col min="3753" max="3753" width="18.1640625" bestFit="1" customWidth="1"/>
    <col min="3754" max="3754" width="35.83203125" bestFit="1" customWidth="1"/>
    <col min="3755" max="3755" width="21" bestFit="1" customWidth="1"/>
    <col min="3756" max="3756" width="35.5" bestFit="1" customWidth="1"/>
    <col min="3757" max="3757" width="44.33203125" bestFit="1" customWidth="1"/>
    <col min="3758" max="3758" width="31" bestFit="1" customWidth="1"/>
    <col min="3759" max="3759" width="9.5" bestFit="1" customWidth="1"/>
    <col min="3760" max="3760" width="27.1640625" bestFit="1" customWidth="1"/>
    <col min="3761" max="3761" width="15.5" bestFit="1" customWidth="1"/>
    <col min="3762" max="3762" width="49.6640625" bestFit="1" customWidth="1"/>
    <col min="3763" max="3763" width="42.6640625" bestFit="1" customWidth="1"/>
    <col min="3764" max="3764" width="25.5" bestFit="1" customWidth="1"/>
    <col min="3765" max="3765" width="39.5" bestFit="1" customWidth="1"/>
    <col min="3766" max="3766" width="25.5" bestFit="1" customWidth="1"/>
    <col min="3767" max="3767" width="49.6640625" bestFit="1" customWidth="1"/>
    <col min="3768" max="3768" width="39.83203125" bestFit="1" customWidth="1"/>
    <col min="3769" max="3769" width="24" bestFit="1" customWidth="1"/>
    <col min="3770" max="3770" width="28.5" bestFit="1" customWidth="1"/>
    <col min="3771" max="3771" width="39" bestFit="1" customWidth="1"/>
    <col min="3772" max="3772" width="21.1640625" bestFit="1" customWidth="1"/>
    <col min="3773" max="3773" width="14.1640625" bestFit="1" customWidth="1"/>
    <col min="3774" max="3774" width="19.6640625" bestFit="1" customWidth="1"/>
    <col min="3775" max="3775" width="11.83203125" bestFit="1" customWidth="1"/>
    <col min="3776" max="3776" width="10" bestFit="1" customWidth="1"/>
    <col min="3777" max="3777" width="37.83203125" bestFit="1" customWidth="1"/>
    <col min="3778" max="3778" width="35.33203125" bestFit="1" customWidth="1"/>
    <col min="3779" max="3779" width="37.1640625" bestFit="1" customWidth="1"/>
    <col min="3780" max="3780" width="15.83203125" bestFit="1" customWidth="1"/>
    <col min="3781" max="3781" width="39.6640625" bestFit="1" customWidth="1"/>
    <col min="3782" max="3782" width="47" bestFit="1" customWidth="1"/>
    <col min="3783" max="3783" width="39.1640625" bestFit="1" customWidth="1"/>
    <col min="3784" max="3784" width="14.83203125" bestFit="1" customWidth="1"/>
    <col min="3785" max="3785" width="24.33203125" bestFit="1" customWidth="1"/>
    <col min="3786" max="3786" width="47" bestFit="1" customWidth="1"/>
    <col min="3787" max="3787" width="27.83203125" bestFit="1" customWidth="1"/>
    <col min="3788" max="3788" width="52" bestFit="1" customWidth="1"/>
    <col min="3789" max="3789" width="21.1640625" bestFit="1" customWidth="1"/>
    <col min="3790" max="3790" width="24.6640625" bestFit="1" customWidth="1"/>
    <col min="3791" max="3791" width="41.6640625" bestFit="1" customWidth="1"/>
    <col min="3792" max="3792" width="44.83203125" bestFit="1" customWidth="1"/>
    <col min="3793" max="3793" width="33.83203125" bestFit="1" customWidth="1"/>
    <col min="3794" max="3794" width="46.6640625" bestFit="1" customWidth="1"/>
    <col min="3795" max="3795" width="41.1640625" bestFit="1" customWidth="1"/>
    <col min="3796" max="3796" width="51.5" bestFit="1" customWidth="1"/>
    <col min="3797" max="3798" width="13.6640625" bestFit="1" customWidth="1"/>
    <col min="3799" max="3799" width="22.83203125" bestFit="1" customWidth="1"/>
    <col min="3800" max="3800" width="50.83203125" bestFit="1" customWidth="1"/>
    <col min="3801" max="3801" width="33.33203125" bestFit="1" customWidth="1"/>
    <col min="3802" max="3802" width="41.83203125" bestFit="1" customWidth="1"/>
    <col min="3803" max="3803" width="23.33203125" bestFit="1" customWidth="1"/>
    <col min="3804" max="3804" width="10.1640625" bestFit="1" customWidth="1"/>
    <col min="3805" max="3805" width="30.1640625" bestFit="1" customWidth="1"/>
    <col min="3806" max="3806" width="29" bestFit="1" customWidth="1"/>
    <col min="3807" max="3807" width="24.6640625" bestFit="1" customWidth="1"/>
    <col min="3808" max="3808" width="6.33203125" bestFit="1" customWidth="1"/>
    <col min="3809" max="3809" width="17.33203125" bestFit="1" customWidth="1"/>
    <col min="3810" max="3810" width="30" bestFit="1" customWidth="1"/>
    <col min="3811" max="3811" width="24.6640625" bestFit="1" customWidth="1"/>
    <col min="3812" max="3812" width="35.5" bestFit="1" customWidth="1"/>
    <col min="3813" max="3813" width="48.33203125" bestFit="1" customWidth="1"/>
    <col min="3814" max="3814" width="9.83203125" bestFit="1" customWidth="1"/>
    <col min="3815" max="3815" width="46.83203125" bestFit="1" customWidth="1"/>
    <col min="3816" max="3816" width="29.1640625" bestFit="1" customWidth="1"/>
    <col min="3817" max="3817" width="11" bestFit="1" customWidth="1"/>
    <col min="3818" max="3818" width="31.33203125" bestFit="1" customWidth="1"/>
    <col min="3819" max="3819" width="6.83203125" bestFit="1" customWidth="1"/>
    <col min="3820" max="3820" width="34.33203125" bestFit="1" customWidth="1"/>
    <col min="3821" max="3821" width="36.1640625" bestFit="1" customWidth="1"/>
    <col min="3822" max="3822" width="6.33203125" bestFit="1" customWidth="1"/>
    <col min="3823" max="3823" width="44.6640625" bestFit="1" customWidth="1"/>
    <col min="3824" max="3824" width="17.1640625" bestFit="1" customWidth="1"/>
    <col min="3825" max="3825" width="14.83203125" bestFit="1" customWidth="1"/>
    <col min="3826" max="3826" width="30.5" bestFit="1" customWidth="1"/>
    <col min="3827" max="3827" width="25.1640625" bestFit="1" customWidth="1"/>
    <col min="3828" max="3828" width="18.1640625" bestFit="1" customWidth="1"/>
    <col min="3829" max="3829" width="34.6640625" bestFit="1" customWidth="1"/>
    <col min="3830" max="3830" width="16.5" bestFit="1" customWidth="1"/>
    <col min="3831" max="3831" width="42.5" bestFit="1" customWidth="1"/>
    <col min="3832" max="3832" width="28.33203125" bestFit="1" customWidth="1"/>
    <col min="3833" max="3833" width="26" bestFit="1" customWidth="1"/>
    <col min="3834" max="3834" width="29.33203125" bestFit="1" customWidth="1"/>
    <col min="3835" max="3835" width="9.6640625" bestFit="1" customWidth="1"/>
    <col min="3836" max="3836" width="19.6640625" bestFit="1" customWidth="1"/>
    <col min="3837" max="3837" width="48.5" bestFit="1" customWidth="1"/>
    <col min="3838" max="3838" width="26.1640625" bestFit="1" customWidth="1"/>
    <col min="3839" max="3839" width="42.33203125" bestFit="1" customWidth="1"/>
    <col min="3840" max="3840" width="45.6640625" bestFit="1" customWidth="1"/>
    <col min="3841" max="3841" width="14.1640625" bestFit="1" customWidth="1"/>
    <col min="3842" max="3842" width="28.1640625" bestFit="1" customWidth="1"/>
    <col min="3843" max="3843" width="5.33203125" bestFit="1" customWidth="1"/>
    <col min="3844" max="3844" width="39.1640625" bestFit="1" customWidth="1"/>
    <col min="3845" max="3845" width="49" bestFit="1" customWidth="1"/>
    <col min="3846" max="3846" width="34.83203125" bestFit="1" customWidth="1"/>
    <col min="3847" max="3847" width="20.1640625" bestFit="1" customWidth="1"/>
    <col min="3848" max="3848" width="17" bestFit="1" customWidth="1"/>
    <col min="3849" max="3849" width="31.1640625" bestFit="1" customWidth="1"/>
    <col min="3850" max="3850" width="12.5" bestFit="1" customWidth="1"/>
    <col min="3851" max="3851" width="24.83203125" bestFit="1" customWidth="1"/>
    <col min="3852" max="3852" width="9.83203125" bestFit="1" customWidth="1"/>
    <col min="3853" max="3853" width="40.6640625" bestFit="1" customWidth="1"/>
    <col min="3854" max="3854" width="15.83203125" bestFit="1" customWidth="1"/>
    <col min="3855" max="3855" width="16" bestFit="1" customWidth="1"/>
    <col min="3856" max="3856" width="21.83203125" bestFit="1" customWidth="1"/>
    <col min="3857" max="3857" width="34.83203125" bestFit="1" customWidth="1"/>
    <col min="3858" max="3858" width="44" bestFit="1" customWidth="1"/>
    <col min="3859" max="3859" width="42.5" bestFit="1" customWidth="1"/>
    <col min="3860" max="3860" width="22" bestFit="1" customWidth="1"/>
    <col min="3861" max="3861" width="46.5" bestFit="1" customWidth="1"/>
    <col min="3862" max="3862" width="18.6640625" bestFit="1" customWidth="1"/>
    <col min="3863" max="3863" width="36.1640625" bestFit="1" customWidth="1"/>
    <col min="3864" max="3864" width="49" bestFit="1" customWidth="1"/>
    <col min="3865" max="3865" width="27.5" bestFit="1" customWidth="1"/>
    <col min="3866" max="3866" width="50.83203125" bestFit="1" customWidth="1"/>
    <col min="3867" max="3867" width="18.6640625" bestFit="1" customWidth="1"/>
    <col min="3868" max="3868" width="27" bestFit="1" customWidth="1"/>
    <col min="3869" max="3869" width="12" bestFit="1" customWidth="1"/>
    <col min="3870" max="3870" width="51" bestFit="1" customWidth="1"/>
    <col min="3871" max="3871" width="21.1640625" bestFit="1" customWidth="1"/>
    <col min="3872" max="3872" width="40.33203125" bestFit="1" customWidth="1"/>
    <col min="3873" max="3873" width="15" bestFit="1" customWidth="1"/>
    <col min="3874" max="3874" width="47.83203125" bestFit="1" customWidth="1"/>
    <col min="3875" max="3875" width="44.33203125" bestFit="1" customWidth="1"/>
    <col min="3876" max="3876" width="41.33203125" bestFit="1" customWidth="1"/>
    <col min="3877" max="3877" width="27.5" bestFit="1" customWidth="1"/>
    <col min="3878" max="3878" width="44.5" bestFit="1" customWidth="1"/>
    <col min="3879" max="3879" width="19" bestFit="1" customWidth="1"/>
    <col min="3880" max="3880" width="18.83203125" bestFit="1" customWidth="1"/>
    <col min="3881" max="3881" width="23.1640625" bestFit="1" customWidth="1"/>
    <col min="3882" max="3882" width="38.83203125" bestFit="1" customWidth="1"/>
    <col min="3883" max="3883" width="14" bestFit="1" customWidth="1"/>
    <col min="3884" max="3884" width="22.6640625" bestFit="1" customWidth="1"/>
    <col min="3885" max="3885" width="35.83203125" bestFit="1" customWidth="1"/>
    <col min="3886" max="3886" width="33" bestFit="1" customWidth="1"/>
    <col min="3887" max="3887" width="49.5" bestFit="1" customWidth="1"/>
    <col min="3888" max="3888" width="49.83203125" bestFit="1" customWidth="1"/>
    <col min="3889" max="3889" width="27.33203125" bestFit="1" customWidth="1"/>
    <col min="3890" max="3890" width="39.6640625" bestFit="1" customWidth="1"/>
    <col min="3891" max="3891" width="21.6640625" bestFit="1" customWidth="1"/>
    <col min="3892" max="3892" width="29.5" bestFit="1" customWidth="1"/>
    <col min="3893" max="3893" width="35.5" bestFit="1" customWidth="1"/>
    <col min="3894" max="3894" width="38.83203125" bestFit="1" customWidth="1"/>
    <col min="3895" max="3895" width="51.1640625" bestFit="1" customWidth="1"/>
    <col min="3896" max="3896" width="8" bestFit="1" customWidth="1"/>
    <col min="3897" max="3897" width="20.33203125" bestFit="1" customWidth="1"/>
    <col min="3898" max="3898" width="21.6640625" bestFit="1" customWidth="1"/>
    <col min="3899" max="3899" width="27.5" bestFit="1" customWidth="1"/>
    <col min="3900" max="3900" width="27" bestFit="1" customWidth="1"/>
    <col min="3901" max="3901" width="23" bestFit="1" customWidth="1"/>
    <col min="3902" max="3902" width="44.33203125" bestFit="1" customWidth="1"/>
    <col min="3903" max="3903" width="52.5" bestFit="1" customWidth="1"/>
    <col min="3904" max="3904" width="45.6640625" bestFit="1" customWidth="1"/>
    <col min="3905" max="3905" width="17.83203125" bestFit="1" customWidth="1"/>
    <col min="3906" max="3906" width="37.6640625" bestFit="1" customWidth="1"/>
    <col min="3907" max="3907" width="28.83203125" bestFit="1" customWidth="1"/>
    <col min="3908" max="3908" width="8.6640625" bestFit="1" customWidth="1"/>
    <col min="3909" max="3909" width="17.1640625" bestFit="1" customWidth="1"/>
    <col min="3910" max="3910" width="18.33203125" bestFit="1" customWidth="1"/>
    <col min="3911" max="3911" width="11.83203125" bestFit="1" customWidth="1"/>
    <col min="3912" max="3912" width="21.1640625" bestFit="1" customWidth="1"/>
    <col min="3913" max="3913" width="47.83203125" bestFit="1" customWidth="1"/>
    <col min="3914" max="3914" width="25.1640625" bestFit="1" customWidth="1"/>
    <col min="3915" max="3915" width="41.83203125" bestFit="1" customWidth="1"/>
    <col min="3916" max="3916" width="44.1640625" bestFit="1" customWidth="1"/>
    <col min="3917" max="3917" width="21.83203125" bestFit="1" customWidth="1"/>
    <col min="3918" max="3918" width="7" bestFit="1" customWidth="1"/>
    <col min="3919" max="3919" width="22.1640625" bestFit="1" customWidth="1"/>
    <col min="3920" max="3920" width="38" bestFit="1" customWidth="1"/>
    <col min="3921" max="3921" width="25" bestFit="1" customWidth="1"/>
    <col min="3922" max="3922" width="45.1640625" bestFit="1" customWidth="1"/>
    <col min="3923" max="3923" width="33" bestFit="1" customWidth="1"/>
    <col min="3924" max="3924" width="27.33203125" bestFit="1" customWidth="1"/>
    <col min="3925" max="3925" width="8.6640625" bestFit="1" customWidth="1"/>
    <col min="3926" max="3926" width="42.1640625" bestFit="1" customWidth="1"/>
    <col min="3927" max="3927" width="36.6640625" bestFit="1" customWidth="1"/>
    <col min="3928" max="3928" width="39" bestFit="1" customWidth="1"/>
    <col min="3929" max="3929" width="46.1640625" bestFit="1" customWidth="1"/>
    <col min="3930" max="3930" width="45.5" bestFit="1" customWidth="1"/>
    <col min="3931" max="3931" width="47.33203125" bestFit="1" customWidth="1"/>
    <col min="3932" max="3932" width="26" bestFit="1" customWidth="1"/>
    <col min="3933" max="3933" width="6.6640625" bestFit="1" customWidth="1"/>
    <col min="3934" max="3934" width="26" bestFit="1" customWidth="1"/>
    <col min="3935" max="3935" width="12.33203125" bestFit="1" customWidth="1"/>
    <col min="3936" max="3936" width="23.6640625" bestFit="1" customWidth="1"/>
    <col min="3937" max="3937" width="23.1640625" bestFit="1" customWidth="1"/>
    <col min="3938" max="3938" width="19.5" bestFit="1" customWidth="1"/>
    <col min="3939" max="3939" width="14" bestFit="1" customWidth="1"/>
    <col min="3940" max="3940" width="24.5" bestFit="1" customWidth="1"/>
    <col min="3941" max="3941" width="9.83203125" bestFit="1" customWidth="1"/>
    <col min="3942" max="3942" width="20.5" bestFit="1" customWidth="1"/>
    <col min="3943" max="3943" width="44.1640625" bestFit="1" customWidth="1"/>
    <col min="3944" max="3944" width="46.1640625" bestFit="1" customWidth="1"/>
    <col min="3945" max="3945" width="24.83203125" bestFit="1" customWidth="1"/>
    <col min="3946" max="3946" width="38" bestFit="1" customWidth="1"/>
    <col min="3947" max="3947" width="43.83203125" bestFit="1" customWidth="1"/>
    <col min="3948" max="3948" width="11.33203125" bestFit="1" customWidth="1"/>
    <col min="3949" max="3949" width="37.1640625" bestFit="1" customWidth="1"/>
    <col min="3950" max="3950" width="14.6640625" bestFit="1" customWidth="1"/>
    <col min="3951" max="3951" width="14.83203125" bestFit="1" customWidth="1"/>
    <col min="3952" max="3952" width="43" bestFit="1" customWidth="1"/>
    <col min="3953" max="3953" width="34.5" bestFit="1" customWidth="1"/>
    <col min="3954" max="3954" width="13.33203125" bestFit="1" customWidth="1"/>
    <col min="3955" max="3955" width="22.5" bestFit="1" customWidth="1"/>
    <col min="3956" max="3956" width="17" bestFit="1" customWidth="1"/>
    <col min="3957" max="3957" width="25.1640625" bestFit="1" customWidth="1"/>
    <col min="3958" max="3958" width="24.5" bestFit="1" customWidth="1"/>
    <col min="3959" max="3959" width="26.33203125" bestFit="1" customWidth="1"/>
    <col min="3960" max="3960" width="9.33203125" bestFit="1" customWidth="1"/>
    <col min="3961" max="3961" width="11.1640625" bestFit="1" customWidth="1"/>
    <col min="3962" max="3962" width="41.83203125" bestFit="1" customWidth="1"/>
    <col min="3963" max="3963" width="28.5" bestFit="1" customWidth="1"/>
    <col min="3964" max="3964" width="14.1640625" bestFit="1" customWidth="1"/>
    <col min="3965" max="3965" width="17.6640625" bestFit="1" customWidth="1"/>
    <col min="3966" max="3966" width="26.1640625" bestFit="1" customWidth="1"/>
    <col min="3967" max="3967" width="50.6640625" bestFit="1" customWidth="1"/>
    <col min="3968" max="3968" width="48.33203125" bestFit="1" customWidth="1"/>
    <col min="3969" max="3969" width="46.33203125" bestFit="1" customWidth="1"/>
    <col min="3970" max="3970" width="16.33203125" bestFit="1" customWidth="1"/>
    <col min="3971" max="3971" width="43.6640625" bestFit="1" customWidth="1"/>
    <col min="3972" max="3972" width="46.5" bestFit="1" customWidth="1"/>
    <col min="3973" max="3973" width="15.6640625" bestFit="1" customWidth="1"/>
    <col min="3974" max="3974" width="42.1640625" bestFit="1" customWidth="1"/>
    <col min="3975" max="3975" width="39.5" bestFit="1" customWidth="1"/>
    <col min="3976" max="3976" width="14.33203125" bestFit="1" customWidth="1"/>
    <col min="3977" max="3977" width="7.33203125" bestFit="1" customWidth="1"/>
    <col min="3978" max="3978" width="17.5" bestFit="1" customWidth="1"/>
    <col min="3979" max="3979" width="12.83203125" bestFit="1" customWidth="1"/>
    <col min="3980" max="3980" width="27.1640625" bestFit="1" customWidth="1"/>
    <col min="3981" max="3981" width="45.83203125" bestFit="1" customWidth="1"/>
    <col min="3982" max="3982" width="12" bestFit="1" customWidth="1"/>
    <col min="3983" max="3983" width="24.6640625" bestFit="1" customWidth="1"/>
    <col min="3984" max="3984" width="42.5" bestFit="1" customWidth="1"/>
    <col min="3985" max="3985" width="35" bestFit="1" customWidth="1"/>
    <col min="3986" max="3986" width="33.6640625" bestFit="1" customWidth="1"/>
    <col min="3987" max="3987" width="25.6640625" bestFit="1" customWidth="1"/>
    <col min="3988" max="3988" width="20.5" bestFit="1" customWidth="1"/>
    <col min="3989" max="3989" width="37.6640625" bestFit="1" customWidth="1"/>
    <col min="3990" max="3990" width="51.5" bestFit="1" customWidth="1"/>
    <col min="3991" max="3991" width="37.1640625" bestFit="1" customWidth="1"/>
    <col min="3992" max="3992" width="35.33203125" bestFit="1" customWidth="1"/>
    <col min="3993" max="3993" width="50.33203125" bestFit="1" customWidth="1"/>
    <col min="3994" max="3994" width="38" bestFit="1" customWidth="1"/>
    <col min="3995" max="3995" width="25.83203125" bestFit="1" customWidth="1"/>
    <col min="3996" max="3996" width="38.83203125" bestFit="1" customWidth="1"/>
    <col min="3997" max="3997" width="27.83203125" bestFit="1" customWidth="1"/>
    <col min="3998" max="3998" width="38.1640625" bestFit="1" customWidth="1"/>
    <col min="3999" max="3999" width="32.6640625" bestFit="1" customWidth="1"/>
    <col min="4000" max="4000" width="10.33203125" bestFit="1" customWidth="1"/>
    <col min="4001" max="4001" width="15.5" bestFit="1" customWidth="1"/>
    <col min="4002" max="4002" width="23.33203125" bestFit="1" customWidth="1"/>
    <col min="4003" max="4003" width="19.33203125" bestFit="1" customWidth="1"/>
    <col min="4004" max="4004" width="33.33203125" bestFit="1" customWidth="1"/>
    <col min="4005" max="4005" width="45.6640625" bestFit="1" customWidth="1"/>
    <col min="4006" max="4006" width="45.83203125" bestFit="1" customWidth="1"/>
    <col min="4007" max="4007" width="44.83203125" bestFit="1" customWidth="1"/>
    <col min="4008" max="4008" width="30.33203125" bestFit="1" customWidth="1"/>
    <col min="4009" max="4009" width="28.1640625" bestFit="1" customWidth="1"/>
    <col min="4010" max="4010" width="13.83203125" bestFit="1" customWidth="1"/>
    <col min="4011" max="4011" width="36.5" bestFit="1" customWidth="1"/>
    <col min="4012" max="4012" width="15.83203125" bestFit="1" customWidth="1"/>
    <col min="4013" max="4013" width="32.33203125" bestFit="1" customWidth="1"/>
    <col min="4014" max="4014" width="14" bestFit="1" customWidth="1"/>
    <col min="4015" max="4015" width="40" bestFit="1" customWidth="1"/>
    <col min="4016" max="4016" width="40.1640625" bestFit="1" customWidth="1"/>
    <col min="4017" max="4017" width="14.1640625" bestFit="1" customWidth="1"/>
    <col min="4018" max="4018" width="30" bestFit="1" customWidth="1"/>
    <col min="4019" max="4019" width="50.33203125" bestFit="1" customWidth="1"/>
    <col min="4020" max="4020" width="11" bestFit="1" customWidth="1"/>
    <col min="4021" max="4021" width="44" bestFit="1" customWidth="1"/>
    <col min="4022" max="4022" width="19.83203125" bestFit="1" customWidth="1"/>
    <col min="4023" max="4023" width="13" bestFit="1" customWidth="1"/>
    <col min="4024" max="4024" width="9.6640625" bestFit="1" customWidth="1"/>
    <col min="4025" max="4025" width="48.83203125" bestFit="1" customWidth="1"/>
    <col min="4026" max="4026" width="27.33203125" bestFit="1" customWidth="1"/>
    <col min="4027" max="4027" width="9.33203125" bestFit="1" customWidth="1"/>
    <col min="4028" max="4028" width="38" bestFit="1" customWidth="1"/>
    <col min="4029" max="4029" width="11" bestFit="1" customWidth="1"/>
    <col min="4030" max="4030" width="9" bestFit="1" customWidth="1"/>
    <col min="4031" max="4031" width="20.1640625" bestFit="1" customWidth="1"/>
    <col min="4032" max="4032" width="31.1640625" bestFit="1" customWidth="1"/>
    <col min="4033" max="4033" width="29" bestFit="1" customWidth="1"/>
    <col min="4034" max="4034" width="24.6640625" bestFit="1" customWidth="1"/>
    <col min="4035" max="4035" width="10.5" bestFit="1" customWidth="1"/>
    <col min="4036" max="4036" width="35" bestFit="1" customWidth="1"/>
    <col min="4037" max="4037" width="13.83203125" bestFit="1" customWidth="1"/>
    <col min="4038" max="4038" width="15.1640625" bestFit="1" customWidth="1"/>
    <col min="4039" max="4039" width="20.6640625" bestFit="1" customWidth="1"/>
    <col min="4040" max="4040" width="17.83203125" bestFit="1" customWidth="1"/>
    <col min="4041" max="4041" width="46.33203125" bestFit="1" customWidth="1"/>
    <col min="4042" max="4042" width="24.1640625" bestFit="1" customWidth="1"/>
    <col min="4043" max="4043" width="35.6640625" bestFit="1" customWidth="1"/>
    <col min="4044" max="4044" width="14.1640625" bestFit="1" customWidth="1"/>
    <col min="4045" max="4045" width="20.1640625" bestFit="1" customWidth="1"/>
    <col min="4046" max="4046" width="29.83203125" bestFit="1" customWidth="1"/>
    <col min="4047" max="4047" width="43.6640625" bestFit="1" customWidth="1"/>
    <col min="4048" max="4048" width="12.6640625" bestFit="1" customWidth="1"/>
    <col min="4049" max="4049" width="41.5" bestFit="1" customWidth="1"/>
    <col min="4050" max="4050" width="42.83203125" bestFit="1" customWidth="1"/>
    <col min="4051" max="4051" width="25.6640625" bestFit="1" customWidth="1"/>
    <col min="4053" max="4053" width="25.33203125" bestFit="1" customWidth="1"/>
    <col min="4054" max="4054" width="43.1640625" bestFit="1" customWidth="1"/>
    <col min="4055" max="4055" width="38.1640625" bestFit="1" customWidth="1"/>
    <col min="4057" max="4057" width="55" bestFit="1" customWidth="1"/>
    <col min="4058" max="4058" width="45.1640625" bestFit="1" customWidth="1"/>
    <col min="4059" max="4059" width="41.83203125" bestFit="1" customWidth="1"/>
    <col min="4060" max="4060" width="47.5" bestFit="1" customWidth="1"/>
    <col min="4061" max="4061" width="17" bestFit="1" customWidth="1"/>
    <col min="4062" max="4062" width="52" bestFit="1" customWidth="1"/>
    <col min="4063" max="4063" width="40" bestFit="1" customWidth="1"/>
    <col min="4065" max="4065" width="29.6640625" bestFit="1" customWidth="1"/>
    <col min="4066" max="4066" width="40.33203125" bestFit="1" customWidth="1"/>
    <col min="4067" max="4067" width="20.1640625" bestFit="1" customWidth="1"/>
    <col min="4068" max="4068" width="14.83203125" bestFit="1" customWidth="1"/>
    <col min="4069" max="4069" width="16.33203125" bestFit="1" customWidth="1"/>
    <col min="4070" max="4070" width="44.33203125" bestFit="1" customWidth="1"/>
    <col min="4071" max="4071" width="47.33203125" bestFit="1" customWidth="1"/>
    <col min="4072" max="4072" width="44.1640625" bestFit="1" customWidth="1"/>
    <col min="4073" max="4073" width="18" bestFit="1" customWidth="1"/>
    <col min="4074" max="4074" width="30.5" bestFit="1" customWidth="1"/>
    <col min="4075" max="4075" width="45.33203125" bestFit="1" customWidth="1"/>
    <col min="4076" max="4076" width="14.33203125" bestFit="1" customWidth="1"/>
    <col min="4077" max="4077" width="34" bestFit="1" customWidth="1"/>
    <col min="4078" max="4078" width="52" bestFit="1" customWidth="1"/>
    <col min="4079" max="4079" width="42.6640625" bestFit="1" customWidth="1"/>
    <col min="4080" max="4080" width="38.1640625" bestFit="1" customWidth="1"/>
    <col min="4081" max="4081" width="54.33203125" bestFit="1" customWidth="1"/>
    <col min="4082" max="4082" width="20.83203125" bestFit="1" customWidth="1"/>
    <col min="4083" max="4083" width="16.83203125" bestFit="1" customWidth="1"/>
    <col min="4084" max="4084" width="14.83203125" bestFit="1" customWidth="1"/>
    <col min="4085" max="4085" width="19.5" bestFit="1" customWidth="1"/>
    <col min="4086" max="4086" width="15.6640625" bestFit="1" customWidth="1"/>
    <col min="4087" max="4087" width="29.33203125" bestFit="1" customWidth="1"/>
    <col min="4088" max="4088" width="24.83203125" bestFit="1" customWidth="1"/>
    <col min="4089" max="4089" width="18" bestFit="1" customWidth="1"/>
    <col min="4090" max="4090" width="34" bestFit="1" customWidth="1"/>
    <col min="4091" max="4091" width="49.5" bestFit="1" customWidth="1"/>
    <col min="4092" max="4092" width="46.6640625" bestFit="1" customWidth="1"/>
    <col min="4093" max="4093" width="19" bestFit="1" customWidth="1"/>
    <col min="4094" max="4094" width="33" bestFit="1" customWidth="1"/>
    <col min="4095" max="4095" width="39.33203125" bestFit="1" customWidth="1"/>
    <col min="4096" max="4096" width="41.33203125" bestFit="1" customWidth="1"/>
    <col min="4097" max="4097" width="14.33203125" bestFit="1" customWidth="1"/>
    <col min="4098" max="4098" width="38.5" bestFit="1" customWidth="1"/>
    <col min="4099" max="4099" width="9.5" bestFit="1" customWidth="1"/>
    <col min="4100" max="4100" width="47.6640625" bestFit="1" customWidth="1"/>
    <col min="4101" max="4101" width="31.5" bestFit="1" customWidth="1"/>
    <col min="4102" max="4102" width="45.6640625" bestFit="1" customWidth="1"/>
    <col min="4103" max="4103" width="25.83203125" bestFit="1" customWidth="1"/>
    <col min="4104" max="4104" width="11.5" bestFit="1" customWidth="1"/>
    <col min="4105" max="4105" width="9.83203125" bestFit="1" customWidth="1"/>
    <col min="4106" max="4106" width="40.33203125" bestFit="1" customWidth="1"/>
    <col min="4107" max="4107" width="49" bestFit="1" customWidth="1"/>
    <col min="4108" max="4108" width="7.83203125" bestFit="1" customWidth="1"/>
    <col min="4109" max="4109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8314</v>
      </c>
      <c r="B3" s="7" t="s">
        <v>8313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8332</v>
      </c>
      <c r="B5" s="6"/>
      <c r="C5" s="6">
        <v>100</v>
      </c>
      <c r="D5" s="6"/>
      <c r="E5" s="6"/>
      <c r="F5" s="6">
        <v>100</v>
      </c>
    </row>
    <row r="6" spans="1:6" x14ac:dyDescent="0.2">
      <c r="A6" s="8" t="s">
        <v>8333</v>
      </c>
      <c r="B6" s="6">
        <v>20</v>
      </c>
      <c r="C6" s="6"/>
      <c r="D6" s="6"/>
      <c r="E6" s="6"/>
      <c r="F6" s="6">
        <v>20</v>
      </c>
    </row>
    <row r="7" spans="1:6" x14ac:dyDescent="0.2">
      <c r="A7" s="8" t="s">
        <v>8334</v>
      </c>
      <c r="B7" s="6">
        <v>24</v>
      </c>
      <c r="C7" s="6"/>
      <c r="D7" s="6"/>
      <c r="E7" s="6"/>
      <c r="F7" s="6">
        <v>24</v>
      </c>
    </row>
    <row r="8" spans="1:6" x14ac:dyDescent="0.2">
      <c r="A8" s="8" t="s">
        <v>8335</v>
      </c>
      <c r="B8" s="6"/>
      <c r="C8" s="6">
        <v>40</v>
      </c>
      <c r="D8" s="6"/>
      <c r="E8" s="6"/>
      <c r="F8" s="6">
        <v>40</v>
      </c>
    </row>
    <row r="9" spans="1:6" x14ac:dyDescent="0.2">
      <c r="A9" s="8" t="s">
        <v>8336</v>
      </c>
      <c r="B9" s="6"/>
      <c r="C9" s="6"/>
      <c r="D9" s="6"/>
      <c r="E9" s="6">
        <v>40</v>
      </c>
      <c r="F9" s="6">
        <v>40</v>
      </c>
    </row>
    <row r="10" spans="1:6" x14ac:dyDescent="0.2">
      <c r="A10" s="8" t="s">
        <v>8337</v>
      </c>
      <c r="B10" s="6"/>
      <c r="C10" s="6"/>
      <c r="D10" s="6"/>
      <c r="E10" s="6">
        <v>180</v>
      </c>
      <c r="F10" s="6">
        <v>180</v>
      </c>
    </row>
    <row r="11" spans="1:6" x14ac:dyDescent="0.2">
      <c r="A11" s="8" t="s">
        <v>8338</v>
      </c>
      <c r="B11" s="6"/>
      <c r="C11" s="6">
        <v>80</v>
      </c>
      <c r="D11" s="6"/>
      <c r="E11" s="6"/>
      <c r="F11" s="6">
        <v>80</v>
      </c>
    </row>
    <row r="12" spans="1:6" x14ac:dyDescent="0.2">
      <c r="A12" s="8" t="s">
        <v>8339</v>
      </c>
      <c r="B12" s="6"/>
      <c r="C12" s="6"/>
      <c r="D12" s="6"/>
      <c r="E12" s="6">
        <v>40</v>
      </c>
      <c r="F12" s="6">
        <v>40</v>
      </c>
    </row>
    <row r="13" spans="1:6" x14ac:dyDescent="0.2">
      <c r="A13" s="8" t="s">
        <v>8340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2">
      <c r="A14" s="8" t="s">
        <v>8341</v>
      </c>
      <c r="B14" s="6"/>
      <c r="C14" s="6">
        <v>40</v>
      </c>
      <c r="D14" s="6"/>
      <c r="E14" s="6"/>
      <c r="F14" s="6">
        <v>40</v>
      </c>
    </row>
    <row r="15" spans="1:6" x14ac:dyDescent="0.2">
      <c r="A15" s="8" t="s">
        <v>8342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">
      <c r="A16" s="8" t="s">
        <v>8343</v>
      </c>
      <c r="B16" s="6"/>
      <c r="C16" s="6">
        <v>20</v>
      </c>
      <c r="D16" s="6"/>
      <c r="E16" s="6"/>
      <c r="F16" s="6">
        <v>20</v>
      </c>
    </row>
    <row r="17" spans="1:6" x14ac:dyDescent="0.2">
      <c r="A17" s="8" t="s">
        <v>8344</v>
      </c>
      <c r="B17" s="6"/>
      <c r="C17" s="6"/>
      <c r="D17" s="6"/>
      <c r="E17" s="6">
        <v>140</v>
      </c>
      <c r="F17" s="6">
        <v>140</v>
      </c>
    </row>
    <row r="18" spans="1:6" x14ac:dyDescent="0.2">
      <c r="A18" s="8" t="s">
        <v>8345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2">
      <c r="A19" s="8" t="s">
        <v>8346</v>
      </c>
      <c r="B19" s="6"/>
      <c r="C19" s="6">
        <v>60</v>
      </c>
      <c r="D19" s="6"/>
      <c r="E19" s="6"/>
      <c r="F19" s="6">
        <v>60</v>
      </c>
    </row>
    <row r="20" spans="1:6" x14ac:dyDescent="0.2">
      <c r="A20" s="8" t="s">
        <v>8347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2">
      <c r="A21" s="8" t="s">
        <v>8348</v>
      </c>
      <c r="B21" s="6"/>
      <c r="C21" s="6"/>
      <c r="D21" s="6"/>
      <c r="E21" s="6">
        <v>20</v>
      </c>
      <c r="F21" s="6">
        <v>20</v>
      </c>
    </row>
    <row r="22" spans="1:6" x14ac:dyDescent="0.2">
      <c r="A22" s="8" t="s">
        <v>8349</v>
      </c>
      <c r="B22" s="6"/>
      <c r="C22" s="6">
        <v>40</v>
      </c>
      <c r="D22" s="6"/>
      <c r="E22" s="6"/>
      <c r="F22" s="6">
        <v>40</v>
      </c>
    </row>
    <row r="23" spans="1:6" x14ac:dyDescent="0.2">
      <c r="A23" s="8" t="s">
        <v>8350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2">
      <c r="A24" s="8" t="s">
        <v>8351</v>
      </c>
      <c r="B24" s="6"/>
      <c r="C24" s="6">
        <v>20</v>
      </c>
      <c r="D24" s="6"/>
      <c r="E24" s="6"/>
      <c r="F24" s="6">
        <v>20</v>
      </c>
    </row>
    <row r="25" spans="1:6" x14ac:dyDescent="0.2">
      <c r="A25" s="8" t="s">
        <v>8352</v>
      </c>
      <c r="B25" s="6"/>
      <c r="C25" s="6"/>
      <c r="D25" s="6"/>
      <c r="E25" s="6">
        <v>60</v>
      </c>
      <c r="F25" s="6">
        <v>60</v>
      </c>
    </row>
    <row r="26" spans="1:6" x14ac:dyDescent="0.2">
      <c r="A26" s="8" t="s">
        <v>8353</v>
      </c>
      <c r="B26" s="6"/>
      <c r="C26" s="6">
        <v>20</v>
      </c>
      <c r="D26" s="6"/>
      <c r="E26" s="6"/>
      <c r="F26" s="6">
        <v>20</v>
      </c>
    </row>
    <row r="27" spans="1:6" x14ac:dyDescent="0.2">
      <c r="A27" s="8" t="s">
        <v>8354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2">
      <c r="A28" s="8" t="s">
        <v>8355</v>
      </c>
      <c r="B28" s="6"/>
      <c r="C28" s="6">
        <v>20</v>
      </c>
      <c r="D28" s="6"/>
      <c r="E28" s="6"/>
      <c r="F28" s="6">
        <v>20</v>
      </c>
    </row>
    <row r="29" spans="1:6" x14ac:dyDescent="0.2">
      <c r="A29" s="8" t="s">
        <v>8356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2">
      <c r="A30" s="8" t="s">
        <v>8357</v>
      </c>
      <c r="B30" s="6"/>
      <c r="C30" s="6"/>
      <c r="D30" s="6"/>
      <c r="E30" s="6">
        <v>40</v>
      </c>
      <c r="F30" s="6">
        <v>40</v>
      </c>
    </row>
    <row r="31" spans="1:6" x14ac:dyDescent="0.2">
      <c r="A31" s="8" t="s">
        <v>8358</v>
      </c>
      <c r="B31" s="6"/>
      <c r="C31" s="6"/>
      <c r="D31" s="6"/>
      <c r="E31" s="6">
        <v>20</v>
      </c>
      <c r="F31" s="6">
        <v>20</v>
      </c>
    </row>
    <row r="32" spans="1:6" x14ac:dyDescent="0.2">
      <c r="A32" s="8" t="s">
        <v>8359</v>
      </c>
      <c r="B32" s="6"/>
      <c r="C32" s="6">
        <v>20</v>
      </c>
      <c r="D32" s="6"/>
      <c r="E32" s="6"/>
      <c r="F32" s="6">
        <v>20</v>
      </c>
    </row>
    <row r="33" spans="1:6" x14ac:dyDescent="0.2">
      <c r="A33" s="8" t="s">
        <v>8360</v>
      </c>
      <c r="B33" s="6"/>
      <c r="C33" s="6"/>
      <c r="D33" s="6"/>
      <c r="E33" s="6">
        <v>260</v>
      </c>
      <c r="F33" s="6">
        <v>260</v>
      </c>
    </row>
    <row r="34" spans="1:6" x14ac:dyDescent="0.2">
      <c r="A34" s="8" t="s">
        <v>8361</v>
      </c>
      <c r="B34" s="6">
        <v>40</v>
      </c>
      <c r="C34" s="6"/>
      <c r="D34" s="6"/>
      <c r="E34" s="6"/>
      <c r="F34" s="6">
        <v>40</v>
      </c>
    </row>
    <row r="35" spans="1:6" x14ac:dyDescent="0.2">
      <c r="A35" s="8" t="s">
        <v>8362</v>
      </c>
      <c r="B35" s="6"/>
      <c r="C35" s="6"/>
      <c r="D35" s="6"/>
      <c r="E35" s="6">
        <v>60</v>
      </c>
      <c r="F35" s="6">
        <v>60</v>
      </c>
    </row>
    <row r="36" spans="1:6" x14ac:dyDescent="0.2">
      <c r="A36" s="8" t="s">
        <v>8363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">
      <c r="A37" s="8" t="s">
        <v>8364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">
      <c r="A38" s="8" t="s">
        <v>8365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">
      <c r="A39" s="8" t="s">
        <v>8366</v>
      </c>
      <c r="B39" s="6"/>
      <c r="C39" s="6"/>
      <c r="D39" s="6"/>
      <c r="E39" s="6">
        <v>80</v>
      </c>
      <c r="F39" s="6">
        <v>80</v>
      </c>
    </row>
    <row r="40" spans="1:6" x14ac:dyDescent="0.2">
      <c r="A40" s="8" t="s">
        <v>8367</v>
      </c>
      <c r="B40" s="6"/>
      <c r="C40" s="6"/>
      <c r="D40" s="6"/>
      <c r="E40" s="6">
        <v>60</v>
      </c>
      <c r="F40" s="6">
        <v>60</v>
      </c>
    </row>
    <row r="41" spans="1:6" x14ac:dyDescent="0.2">
      <c r="A41" s="8" t="s">
        <v>8368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">
      <c r="A42" s="8" t="s">
        <v>8369</v>
      </c>
      <c r="B42" s="6"/>
      <c r="C42" s="6">
        <v>100</v>
      </c>
      <c r="D42" s="6"/>
      <c r="E42" s="6"/>
      <c r="F42" s="6">
        <v>100</v>
      </c>
    </row>
    <row r="43" spans="1:6" x14ac:dyDescent="0.2">
      <c r="A43" s="8" t="s">
        <v>8370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">
      <c r="A44" s="8" t="s">
        <v>8371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">
      <c r="A45" s="8" t="s">
        <v>8372</v>
      </c>
      <c r="B45" s="6">
        <v>20</v>
      </c>
      <c r="C45" s="6"/>
      <c r="D45" s="6"/>
      <c r="E45" s="6"/>
      <c r="F45" s="6">
        <v>20</v>
      </c>
    </row>
    <row r="46" spans="1:6" x14ac:dyDescent="0.2">
      <c r="A46" s="8" t="s">
        <v>8312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65F6A-89B3-D748-821E-370F73128C23}">
  <sheetPr codeName="Sheet3"/>
  <dimension ref="A1:E18"/>
  <sheetViews>
    <sheetView workbookViewId="0">
      <selection activeCell="D5" sqref="D5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8" width="27.6640625" bestFit="1" customWidth="1"/>
    <col min="9" max="9" width="32" bestFit="1" customWidth="1"/>
    <col min="10" max="10" width="24.83203125" bestFit="1" customWidth="1"/>
  </cols>
  <sheetData>
    <row r="1" spans="1:5" x14ac:dyDescent="0.2">
      <c r="A1" s="7" t="s">
        <v>8318</v>
      </c>
      <c r="B1" t="s">
        <v>8310</v>
      </c>
    </row>
    <row r="2" spans="1:5" x14ac:dyDescent="0.2">
      <c r="A2" s="7" t="s">
        <v>8331</v>
      </c>
      <c r="B2" t="s">
        <v>8310</v>
      </c>
    </row>
    <row r="4" spans="1:5" x14ac:dyDescent="0.2">
      <c r="A4" s="7" t="s">
        <v>8317</v>
      </c>
      <c r="B4" s="7" t="s">
        <v>8313</v>
      </c>
    </row>
    <row r="5" spans="1:5" x14ac:dyDescent="0.2">
      <c r="A5" s="7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9" t="s">
        <v>8325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">
      <c r="A7" s="9" t="s">
        <v>8326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">
      <c r="A8" s="9" t="s">
        <v>8327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">
      <c r="A9" s="9" t="s">
        <v>8328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">
      <c r="A10" s="9" t="s">
        <v>8319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">
      <c r="A11" s="9" t="s">
        <v>8329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">
      <c r="A12" s="9" t="s">
        <v>8320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">
      <c r="A13" s="9" t="s">
        <v>8321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">
      <c r="A14" s="9" t="s">
        <v>8322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">
      <c r="A15" s="9" t="s">
        <v>8323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">
      <c r="A16" s="9" t="s">
        <v>8324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">
      <c r="A17" s="9" t="s">
        <v>8330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">
      <c r="A18" s="9" t="s">
        <v>8312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FCD10-6B5F-2448-8C9A-35059F368866}">
  <sheetPr codeName="Sheet5"/>
  <dimension ref="A1:H13"/>
  <sheetViews>
    <sheetView workbookViewId="0">
      <selection activeCell="I26" sqref="I26"/>
    </sheetView>
  </sheetViews>
  <sheetFormatPr baseColWidth="10" defaultRowHeight="15" x14ac:dyDescent="0.2"/>
  <cols>
    <col min="1" max="1" width="24.83203125" bestFit="1" customWidth="1"/>
    <col min="2" max="5" width="10.83203125" style="3"/>
    <col min="6" max="8" width="11.6640625" style="3" bestFit="1" customWidth="1"/>
  </cols>
  <sheetData>
    <row r="1" spans="1:8" ht="32" x14ac:dyDescent="0.2">
      <c r="A1" t="s">
        <v>8382</v>
      </c>
      <c r="B1" s="3" t="s">
        <v>8383</v>
      </c>
      <c r="C1" s="3" t="s">
        <v>8384</v>
      </c>
      <c r="D1" s="3" t="s">
        <v>8385</v>
      </c>
      <c r="E1" s="3" t="s">
        <v>8386</v>
      </c>
      <c r="F1" s="3" t="s">
        <v>8387</v>
      </c>
      <c r="G1" s="3" t="s">
        <v>8388</v>
      </c>
      <c r="H1" s="3" t="s">
        <v>8389</v>
      </c>
    </row>
    <row r="2" spans="1:8" x14ac:dyDescent="0.2">
      <c r="A2" t="s">
        <v>8390</v>
      </c>
      <c r="B2" s="3">
        <f>COUNTIFS(Kickstarter!$D:$D, "&lt; 1000", Kickstarter!$F:$F, "successful")</f>
        <v>322</v>
      </c>
      <c r="C2" s="3">
        <f>COUNTIFS(Kickstarter!$D:$D, "&lt; 1000", Kickstarter!$F:$F, "failed")</f>
        <v>113</v>
      </c>
      <c r="D2" s="3">
        <f>COUNTIFS(Kickstarter!$D:$D, "&lt; 1000", Kickstarter!$F:$F, "canceled")</f>
        <v>18</v>
      </c>
      <c r="E2" s="3">
        <f>SUM(B2:D2)</f>
        <v>453</v>
      </c>
      <c r="F2" s="13">
        <f t="shared" ref="F2:F12" si="0"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8391</v>
      </c>
      <c r="B3" s="3">
        <f>COUNTIFS(Kickstarter!$D:$D,"&gt;= 1000", Kickstarter!$D:$D, "&lt;= 4999", Kickstarter!$F:$F, "successful" )</f>
        <v>932</v>
      </c>
      <c r="C3" s="3">
        <f>COUNTIFS(Kickstarter!$D:$D,"&gt;= 1000", Kickstarter!$D:$D, "&lt;= 4999", Kickstarter!$F:$F, "failed" )</f>
        <v>420</v>
      </c>
      <c r="D3" s="3">
        <f>COUNTIFS(Kickstarter!$D:$D,"&gt;= 1000", Kickstarter!$D:$D, "&lt;= 4999", Kickstarter!$F:$F, "canceled" )</f>
        <v>60</v>
      </c>
      <c r="E3" s="3">
        <f t="shared" ref="E3:E13" si="1">SUM(B3:D3)</f>
        <v>1412</v>
      </c>
      <c r="F3" s="13">
        <f t="shared" si="0"/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8392</v>
      </c>
      <c r="B4" s="3">
        <f>COUNTIFS(Kickstarter!$D:$D, "&gt;=5000", Kickstarter!$D:$D, "&lt;=9999", Kickstarter!$F:$F, "Successful")</f>
        <v>381</v>
      </c>
      <c r="C4" s="3">
        <f>COUNTIFS(Kickstarter!$D:$D, "&gt;=5000", Kickstarter!$D:$D, "&lt;=9999", Kickstarter!$F:$F, "Failed")</f>
        <v>283</v>
      </c>
      <c r="D4" s="3">
        <f>COUNTIFS(Kickstarter!$D:$D, "&gt;=5000", Kickstarter!$D:$D, "&lt;=9999", Kickstarter!$F:$F, "Canceled")</f>
        <v>52</v>
      </c>
      <c r="E4" s="3">
        <f t="shared" si="1"/>
        <v>716</v>
      </c>
      <c r="F4" s="13">
        <f t="shared" si="0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8393</v>
      </c>
      <c r="B5" s="3">
        <f>COUNTIFS(Kickstarter!$D:$D,"&gt;=10000",Kickstarter!$D:$D,"&lt;=14999", Kickstarter!$F:$F,"successful")</f>
        <v>168</v>
      </c>
      <c r="C5" s="3">
        <f>COUNTIFS(Kickstarter!$D:$D,"&gt;=10000",Kickstarter!$D:$D,"&lt;=14999", Kickstarter!$F:$F,"failed")</f>
        <v>144</v>
      </c>
      <c r="D5" s="3">
        <f>COUNTIFS(Kickstarter!$D:$D,"&gt;=10000",Kickstarter!$D:$D,"&lt;=14999", Kickstarter!$F:$F,"canceled")</f>
        <v>40</v>
      </c>
      <c r="E5" s="3">
        <f t="shared" si="1"/>
        <v>352</v>
      </c>
      <c r="F5" s="13">
        <f t="shared" si="0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8394</v>
      </c>
      <c r="B6" s="3">
        <f>COUNTIFS(Kickstarter!$D:$D, "&gt;=15000", Kickstarter!$D:$D, "&lt;=19999", Kickstarter!$F:$F, "Successful")</f>
        <v>94</v>
      </c>
      <c r="C6" s="3">
        <f>COUNTIFS(Kickstarter!$D:$D, "&gt;=15000", Kickstarter!$D:$D, "&lt;=19999", Kickstarter!$F:$F, "Failed")</f>
        <v>90</v>
      </c>
      <c r="D6" s="3">
        <f>COUNTIFS(Kickstarter!$D:$D, "&gt;=15000", Kickstarter!$D:$D, "&lt;=19999", Kickstarter!$F:$F, "Canceled")</f>
        <v>17</v>
      </c>
      <c r="E6" s="3">
        <f t="shared" si="1"/>
        <v>201</v>
      </c>
      <c r="F6" s="13">
        <f t="shared" si="0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8395</v>
      </c>
      <c r="B7" s="3">
        <f>COUNTIFS(Kickstarter!$D:$D, "&gt;=20000",Kickstarter!$D:$D, "&lt;=24999",Kickstarter!$F:$F,"successful")</f>
        <v>62</v>
      </c>
      <c r="C7" s="3">
        <f>COUNTIFS(Kickstarter!$D:$D, "&gt;=20000",Kickstarter!$D:$D, "&lt;=24999",Kickstarter!$F:$F,"failed")</f>
        <v>72</v>
      </c>
      <c r="D7" s="3">
        <f>COUNTIFS(Kickstarter!$D:$D, "&gt;=20000",Kickstarter!$D:$D, "&lt;=24999",Kickstarter!$F:$F,"canceled")</f>
        <v>14</v>
      </c>
      <c r="E7" s="3">
        <f t="shared" si="1"/>
        <v>148</v>
      </c>
      <c r="F7" s="13">
        <f t="shared" si="0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8396</v>
      </c>
      <c r="B8" s="3">
        <f>COUNTIFS(Kickstarter!$D:$D, "&gt;=25000",Kickstarter!$D:$D, "&lt;=29999",Kickstarter!$F:$F,"successful")</f>
        <v>55</v>
      </c>
      <c r="C8" s="3">
        <f>COUNTIFS(Kickstarter!$D:$D, "&gt;=25000",Kickstarter!$D:$D, "&lt;=29999",Kickstarter!$F:$F,"failed")</f>
        <v>64</v>
      </c>
      <c r="D8" s="3">
        <f>COUNTIFS(Kickstarter!$D:$D, "&gt;=25000",Kickstarter!$D:$D, "&lt;=29999",Kickstarter!$F:$F,"canceled")</f>
        <v>18</v>
      </c>
      <c r="E8" s="3">
        <f t="shared" si="1"/>
        <v>137</v>
      </c>
      <c r="F8" s="13">
        <f t="shared" si="0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8397</v>
      </c>
      <c r="B9" s="3">
        <f>COUNTIFS(Kickstarter!$D:$D, "&gt;=30000",Kickstarter!$D:$D, "&lt;=34999",Kickstarter!$F:$F,"successful")</f>
        <v>32</v>
      </c>
      <c r="C9" s="3">
        <f>COUNTIFS(Kickstarter!$D:$D, "&gt;=30000",Kickstarter!$D:$D, "&lt;=34999",Kickstarter!$F:$F,"failed")</f>
        <v>37</v>
      </c>
      <c r="D9" s="3">
        <f>COUNTIFS(Kickstarter!$D:$D, "&gt;=30000",Kickstarter!$D:$D, "&lt;=34999",Kickstarter!$F:$F,"canceled")</f>
        <v>13</v>
      </c>
      <c r="E9" s="3">
        <f t="shared" si="1"/>
        <v>82</v>
      </c>
      <c r="F9" s="13">
        <f t="shared" si="0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8398</v>
      </c>
      <c r="B10" s="3">
        <f>COUNTIFS(Kickstarter!$D:$D, "&gt;=35000",Kickstarter!$D:$D, "&lt;=39999",Kickstarter!$F:$F,"successful")</f>
        <v>26</v>
      </c>
      <c r="C10" s="3">
        <f>COUNTIFS(Kickstarter!$D:$D, "&gt;=35000",Kickstarter!$D:$D, "&lt;=39999",Kickstarter!$F:$F,"failed")</f>
        <v>22</v>
      </c>
      <c r="D10" s="3">
        <f>COUNTIFS(Kickstarter!$D:$D, "&gt;=35000",Kickstarter!$D:$D, "&lt;=39999",Kickstarter!$F:$F,"canceled")</f>
        <v>7</v>
      </c>
      <c r="E10" s="3">
        <f t="shared" si="1"/>
        <v>55</v>
      </c>
      <c r="F10" s="13">
        <f t="shared" si="0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8399</v>
      </c>
      <c r="B11" s="3">
        <f>COUNTIFS(Kickstarter!$D:$D, "&gt;=40000",Kickstarter!$D:$D, "&lt;=44999",Kickstarter!$F:$F,"successful")</f>
        <v>21</v>
      </c>
      <c r="C11" s="3">
        <f>COUNTIFS(Kickstarter!$D:$D, "&gt;=40000",Kickstarter!$D:$D, "&lt;=44999",Kickstarter!$F:$F,"failed")</f>
        <v>16</v>
      </c>
      <c r="D11" s="3">
        <f>COUNTIFS(Kickstarter!$D:$D, "&gt;=40000",Kickstarter!$D:$D, "&lt;=44999",Kickstarter!$F:$F,"canceled")</f>
        <v>6</v>
      </c>
      <c r="E11" s="3">
        <f t="shared" si="1"/>
        <v>43</v>
      </c>
      <c r="F11" s="13">
        <f t="shared" si="0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8400</v>
      </c>
      <c r="B12" s="3">
        <f>COUNTIFS(Kickstarter!$D:$D, "&gt;=45000",Kickstarter!$D:$D, "&lt;=49999",Kickstarter!$F:$F,"successful")</f>
        <v>6</v>
      </c>
      <c r="C12" s="3">
        <f>COUNTIFS(Kickstarter!$D:$D, "&gt;=45000",Kickstarter!$D:$D, "&lt;=49999",Kickstarter!$F:$F,"failed")</f>
        <v>11</v>
      </c>
      <c r="D12" s="3">
        <f>COUNTIFS(Kickstarter!$D:$D, "&gt;=45000",Kickstarter!$D:$D, "&lt;=49999",Kickstarter!$F:$F,"canceled")</f>
        <v>4</v>
      </c>
      <c r="E12" s="3">
        <f t="shared" si="1"/>
        <v>21</v>
      </c>
      <c r="F12" s="13">
        <f t="shared" si="0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8401</v>
      </c>
      <c r="B13" s="3">
        <f>COUNTIFS(Kickstarter!$D:$D, "&gt;= 50000",Kickstarter!$F:$F,"successful")</f>
        <v>86</v>
      </c>
      <c r="C13" s="3">
        <f>COUNTIFS(Kickstarter!$D:$D, "&gt;= 50000",Kickstarter!$F:$F,"failed")</f>
        <v>258</v>
      </c>
      <c r="D13" s="3">
        <f>COUNTIFS(Kickstarter!$D:$D, "&gt;= 50000",Kickstarter!$F:$F,"canceled")</f>
        <v>100</v>
      </c>
      <c r="E13" s="3">
        <f t="shared" si="1"/>
        <v>444</v>
      </c>
      <c r="F13" s="13">
        <f>B13/E13</f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2019-08-08T19:34:55Z</dcterms:modified>
</cp:coreProperties>
</file>