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sse Wright\Desktop\Data Camp Homework\"/>
    </mc:Choice>
  </mc:AlternateContent>
  <xr:revisionPtr revIDLastSave="0" documentId="13_ncr:1_{1414B1C9-F499-427E-AB5F-F917F90EE2BE}" xr6:coauthVersionLast="47" xr6:coauthVersionMax="47" xr10:uidLastSave="{00000000-0000-0000-0000-000000000000}"/>
  <bookViews>
    <workbookView xWindow="-108" yWindow="-108" windowWidth="23256" windowHeight="12456" firstSheet="3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5" r:id="rId5"/>
    <sheet name="Outcomes Based on Goals" sheetId="6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6" l="1"/>
  <c r="M4" i="6"/>
  <c r="M5" i="6"/>
  <c r="M6" i="6"/>
  <c r="M7" i="6"/>
  <c r="M8" i="6"/>
  <c r="M9" i="6"/>
  <c r="M10" i="6"/>
  <c r="M11" i="6"/>
  <c r="M12" i="6"/>
  <c r="M13" i="6"/>
  <c r="M2" i="6"/>
  <c r="H2" i="6"/>
  <c r="L3" i="6"/>
  <c r="L4" i="6"/>
  <c r="L5" i="6"/>
  <c r="L6" i="6"/>
  <c r="L7" i="6"/>
  <c r="L8" i="6"/>
  <c r="L9" i="6"/>
  <c r="L10" i="6"/>
  <c r="L11" i="6"/>
  <c r="L12" i="6"/>
  <c r="L13" i="6"/>
  <c r="L2" i="6"/>
  <c r="G2" i="6"/>
  <c r="K3" i="6"/>
  <c r="K4" i="6"/>
  <c r="K5" i="6"/>
  <c r="K6" i="6"/>
  <c r="K7" i="6"/>
  <c r="K8" i="6"/>
  <c r="K9" i="6"/>
  <c r="K10" i="6"/>
  <c r="K11" i="6"/>
  <c r="K12" i="6"/>
  <c r="K13" i="6"/>
  <c r="K2" i="6"/>
  <c r="F2" i="6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2" i="6"/>
  <c r="D13" i="6"/>
  <c r="C13" i="6"/>
  <c r="D12" i="6"/>
  <c r="D11" i="6"/>
  <c r="D10" i="6"/>
  <c r="D9" i="6"/>
  <c r="D8" i="6"/>
  <c r="D7" i="6"/>
  <c r="D6" i="6"/>
  <c r="D5" i="6"/>
  <c r="D4" i="6"/>
  <c r="D3" i="6"/>
  <c r="C3" i="6"/>
  <c r="C2" i="6"/>
  <c r="C12" i="6"/>
  <c r="C11" i="6"/>
  <c r="C10" i="6"/>
  <c r="C9" i="6"/>
  <c r="C8" i="6"/>
  <c r="C7" i="6"/>
  <c r="C6" i="6"/>
  <c r="C5" i="6"/>
  <c r="C4" i="6"/>
  <c r="B3" i="6"/>
  <c r="B2" i="6"/>
  <c r="B13" i="6"/>
  <c r="B12" i="6"/>
  <c r="B11" i="6"/>
  <c r="B10" i="6"/>
  <c r="B9" i="6"/>
  <c r="B8" i="6"/>
  <c r="B7" i="6"/>
  <c r="B6" i="6"/>
  <c r="B5" i="6"/>
  <c r="B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<sst xmlns="http://schemas.openxmlformats.org/spreadsheetml/2006/main" count="33086" uniqueCount="8400">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</sst>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2" fontId="2" fillId="0" borderId="0" xfId="0" applyNumberFormat="1" applyFont="1" applyAlignment="1">
      <alignment horizontal="left" vertical="center" wrapText="1" inden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 Parent Category Outcomes</a:t>
            </a:r>
            <a:endParaRPr lang="en-US"/>
          </a:p>
        </c:rich>
      </c:tx>
      <c:layout>
        <c:manualLayout>
          <c:xMode val="edge"/>
          <c:yMode val="edge"/>
          <c:x val="0.33719217301227172"/>
          <c:y val="3.28942527043932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D-4932-BA14-28A3AD54578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D-4932-BA14-28A3AD54578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D-4932-BA14-28A3AD54578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FD-4932-BA14-28A3AD545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3702783"/>
        <c:axId val="1253707775"/>
      </c:barChart>
      <c:catAx>
        <c:axId val="125370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707775"/>
        <c:crosses val="autoZero"/>
        <c:auto val="1"/>
        <c:lblAlgn val="ctr"/>
        <c:lblOffset val="100"/>
        <c:noMultiLvlLbl val="0"/>
      </c:catAx>
      <c:valAx>
        <c:axId val="125370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70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324712148207751"/>
          <c:y val="3.30447544828766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C-4C0A-98CD-A4194B19D8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C-4C0A-98CD-A4194B19D8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6C-4C0A-98CD-A4194B19D8F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6C-4C0A-98CD-A4194B19D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2989151"/>
        <c:axId val="1112990815"/>
      </c:barChart>
      <c:catAx>
        <c:axId val="111298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990815"/>
        <c:crosses val="autoZero"/>
        <c:auto val="1"/>
        <c:lblAlgn val="ctr"/>
        <c:lblOffset val="100"/>
        <c:noMultiLvlLbl val="0"/>
      </c:catAx>
      <c:valAx>
        <c:axId val="11129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98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782633420822405"/>
          <c:y val="3.138670166229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3-4AE2-804D-62C3EA75959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3-4AE2-804D-62C3EA75959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3-4AE2-804D-62C3EA75959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C3-4AE2-804D-62C3EA759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529471"/>
        <c:axId val="1413524479"/>
      </c:lineChart>
      <c:catAx>
        <c:axId val="141352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524479"/>
        <c:crosses val="autoZero"/>
        <c:auto val="1"/>
        <c:lblAlgn val="ctr"/>
        <c:lblOffset val="100"/>
        <c:noMultiLvlLbl val="0"/>
      </c:catAx>
      <c:valAx>
        <c:axId val="14135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52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7018891533907097"/>
          <c:y val="3.63714309820742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2-4F0C-A4E1-C744ACFFF0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2-4F0C-A4E1-C744ACFFF0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2-4F0C-A4E1-C744ACFFF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780255"/>
        <c:axId val="1341780671"/>
      </c:lineChart>
      <c:catAx>
        <c:axId val="134178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780671"/>
        <c:crosses val="autoZero"/>
        <c:auto val="1"/>
        <c:lblAlgn val="ctr"/>
        <c:lblOffset val="100"/>
        <c:noMultiLvlLbl val="0"/>
      </c:catAx>
      <c:valAx>
        <c:axId val="134178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78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accent1">
                    <a:lumMod val="50000"/>
                  </a:schemeClr>
                </a:solidFill>
                <a:effectLst/>
              </a:rPr>
              <a:t>Outcomes Based on Goal</a:t>
            </a:r>
            <a:endParaRPr lang="en-US" b="1">
              <a:solidFill>
                <a:schemeClr val="accent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36947024127454525"/>
          <c:y val="3.13283208020050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Goals'!$K$2:$K$13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3-472A-910D-3F555082FF05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Goals'!$L$2:$L$13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3-472A-910D-3F555082FF05}"/>
            </c:ext>
          </c:extLst>
        </c:ser>
        <c:ser>
          <c:idx val="2"/>
          <c:order val="2"/>
          <c:tx>
            <c:strRef>
              <c:f>'Outcomes Based on Goals'!$M$1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Goals'!$M$2:$M$13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93-472A-910D-3F555082F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5566944"/>
        <c:axId val="1695567360"/>
      </c:lineChart>
      <c:catAx>
        <c:axId val="169556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567360"/>
        <c:crosses val="autoZero"/>
        <c:auto val="1"/>
        <c:lblAlgn val="ctr"/>
        <c:lblOffset val="100"/>
        <c:noMultiLvlLbl val="0"/>
      </c:catAx>
      <c:valAx>
        <c:axId val="16955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56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0</xdr:row>
      <xdr:rowOff>106680</xdr:rowOff>
    </xdr:from>
    <xdr:to>
      <xdr:col>16</xdr:col>
      <xdr:colOff>281940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3EEA7-319F-818A-BE3B-55F3C1FBF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45720</xdr:rowOff>
    </xdr:from>
    <xdr:to>
      <xdr:col>16</xdr:col>
      <xdr:colOff>236220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85502-09B7-E182-0424-B60D6513F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72390</xdr:rowOff>
    </xdr:from>
    <xdr:to>
      <xdr:col>16</xdr:col>
      <xdr:colOff>518160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30E53-D0F4-7757-225E-E7D56572C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0</xdr:row>
      <xdr:rowOff>95250</xdr:rowOff>
    </xdr:from>
    <xdr:to>
      <xdr:col>15</xdr:col>
      <xdr:colOff>419100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4C425-3B2D-B7D7-A2D5-3E54B4374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1066800</xdr:colOff>
      <xdr:row>13</xdr:row>
      <xdr:rowOff>99060</xdr:rowOff>
    </xdr:from>
    <xdr:to>
      <xdr:col>10</xdr:col>
      <xdr:colOff>175260</xdr:colOff>
      <xdr:row>34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CE3AF-2139-24B1-8BE7-55D2C03EB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e Wright" refreshedDate="44812.601287847225" createdVersion="8" refreshedVersion="8" minRefreshableVersion="3" recordCount="4114" xr:uid="{5B002D1B-8A1D-4BD2-A363-24B90E784F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e Wright" refreshedDate="44812.612271064812" createdVersion="8" refreshedVersion="8" minRefreshableVersion="3" recordCount="4114" xr:uid="{2B0D1820-E43F-4535-8EFF-43DACFEA449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e Wright" refreshedDate="44812.615862500003" createdVersion="8" refreshedVersion="8" minRefreshableVersion="3" recordCount="4114" xr:uid="{BE0213BD-5C3A-4A3B-8C73-90BCE912D84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2AB06-B302-4782-A41C-48A5DBBA6C0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F077A-B3B9-4338-9A6C-1DFB173C48A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CBE4D-DE09-4294-8B05-1CA0CC4A341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FCDFA-47F1-4A20-8D6A-B5899DDFB2CB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31" zoomScale="95" zoomScaleNormal="95" workbookViewId="0">
      <selection activeCell="F134" sqref="F13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5546875" customWidth="1"/>
    <col min="16" max="16" width="18.33203125" customWidth="1"/>
    <col min="17" max="17" width="41.109375" customWidth="1"/>
    <col min="18" max="18" width="11.44140625" customWidth="1"/>
    <col min="19" max="19" width="26" style="16" customWidth="1"/>
    <col min="20" max="20" width="24.44140625" style="16" customWidth="1"/>
  </cols>
  <sheetData>
    <row r="1" spans="1:21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t="s">
        <v>8359</v>
      </c>
      <c r="S1" s="15" t="s">
        <v>8365</v>
      </c>
      <c r="T1" s="15" t="s">
        <v>8366</v>
      </c>
      <c r="U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paperSize="126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524F-1433-4EEA-97D7-29DFCE824693}">
  <dimension ref="A1:F14"/>
  <sheetViews>
    <sheetView workbookViewId="0">
      <selection activeCell="B16" sqref="A1:XFD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A7D80-A038-497C-B813-961935B0D439}">
  <dimension ref="A1:F47"/>
  <sheetViews>
    <sheetView topLeftCell="A21" workbookViewId="0">
      <selection activeCell="A4" sqref="A4:F4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B97B4-20BB-4CD8-A927-F860B09C1E6B}">
  <dimension ref="A3:F17"/>
  <sheetViews>
    <sheetView workbookViewId="0">
      <selection activeCell="A4" sqref="A3:F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7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7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7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7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7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7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7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7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7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7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7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7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4D217-5B2C-4A1E-9CFA-FF86A80F7901}">
  <dimension ref="A1:E18"/>
  <sheetViews>
    <sheetView workbookViewId="0">
      <selection activeCell="A7" sqref="A4:E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FD90-FBF2-42FD-9960-B0E03266FA21}">
  <dimension ref="A1:M13"/>
  <sheetViews>
    <sheetView tabSelected="1" topLeftCell="A14" workbookViewId="0">
      <selection activeCell="C27" sqref="C27"/>
    </sheetView>
  </sheetViews>
  <sheetFormatPr defaultRowHeight="14.4" x14ac:dyDescent="0.3"/>
  <cols>
    <col min="1" max="1" width="14.5546875" customWidth="1"/>
    <col min="2" max="2" width="22.21875" customWidth="1"/>
    <col min="3" max="3" width="17.33203125" customWidth="1"/>
    <col min="4" max="4" width="22" customWidth="1"/>
    <col min="5" max="5" width="17.77734375" customWidth="1"/>
    <col min="6" max="6" width="26.21875" style="20" customWidth="1"/>
    <col min="7" max="7" width="21.109375" style="20" customWidth="1"/>
    <col min="8" max="8" width="23.77734375" customWidth="1"/>
    <col min="10" max="10" width="15.77734375" customWidth="1"/>
    <col min="11" max="11" width="25.6640625" customWidth="1"/>
    <col min="12" max="12" width="22.109375" customWidth="1"/>
    <col min="13" max="13" width="26.44140625" customWidth="1"/>
  </cols>
  <sheetData>
    <row r="1" spans="1:13" ht="19.2" customHeight="1" x14ac:dyDescent="0.3">
      <c r="A1" s="18" t="s">
        <v>8383</v>
      </c>
      <c r="B1" s="18" t="s">
        <v>8380</v>
      </c>
      <c r="C1" s="18" t="s">
        <v>8381</v>
      </c>
      <c r="D1" s="18" t="s">
        <v>8382</v>
      </c>
      <c r="E1" s="18" t="s">
        <v>8384</v>
      </c>
      <c r="F1" s="19" t="s">
        <v>8385</v>
      </c>
      <c r="G1" s="19" t="s">
        <v>8386</v>
      </c>
      <c r="H1" s="18" t="s">
        <v>8387</v>
      </c>
      <c r="J1" s="18" t="s">
        <v>8383</v>
      </c>
      <c r="K1" s="19" t="s">
        <v>8385</v>
      </c>
      <c r="L1" s="19" t="s">
        <v>8386</v>
      </c>
      <c r="M1" s="18" t="s">
        <v>8387</v>
      </c>
    </row>
    <row r="2" spans="1:13" x14ac:dyDescent="0.3">
      <c r="A2" t="s">
        <v>8388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20">
        <f>((B2/E2)*100)</f>
        <v>75.806451612903231</v>
      </c>
      <c r="G2" s="20">
        <f>((C2/E2)*100)</f>
        <v>24.193548387096776</v>
      </c>
      <c r="H2">
        <f>((D2/E2)*100)</f>
        <v>0</v>
      </c>
      <c r="J2" t="s">
        <v>8388</v>
      </c>
      <c r="K2" s="20">
        <f>((B2/E2)*100)</f>
        <v>75.806451612903231</v>
      </c>
      <c r="L2" s="20">
        <f>((C2/E2)*100)</f>
        <v>24.193548387096776</v>
      </c>
      <c r="M2">
        <f>((D2/E2)*100)</f>
        <v>0</v>
      </c>
    </row>
    <row r="3" spans="1:13" x14ac:dyDescent="0.3">
      <c r="A3" t="s">
        <v>8389</v>
      </c>
      <c r="B3">
        <f>COUNTIFS(Kickstarter!$D:$D,"&gt;=1000",Kickstarter!$R:$R,"plays",Kickstarter!$F:$F,"successful",Kickstarter!$D:$D,"&lt;5000",Kickstarter!$R:$R,"plays",Kickstarter!$F:$F,"successful")</f>
        <v>388</v>
      </c>
      <c r="C3">
        <f>COUNTIFS(Kickstarter!$D:$D,"&gt;=1000",Kickstarter!$R:$R,"plays",Kickstarter!$F:$F,"failed",Kickstarter!$D:$D,"&lt;5000",Kickstarter!$R:$R,"plays",Kickstarter!$F:$F,"failed")</f>
        <v>146</v>
      </c>
      <c r="D3">
        <f>COUNTIFS(Kickstarter!$D:$D,"&gt;=1000",Kickstarter!$R:$R,"plays",Kickstarter!$F:$F,"canceled",Kickstarter!$D:$D,"&lt;5000",Kickstarter!$R:$R,"plays",Kickstarter!$F:$F,"canceled")</f>
        <v>0</v>
      </c>
      <c r="E3">
        <f t="shared" ref="E3:E13" si="0">SUM(B3:D3)</f>
        <v>534</v>
      </c>
      <c r="F3" s="20">
        <f t="shared" ref="F3:F13" si="1">((B3/E3)*100)</f>
        <v>72.659176029962552</v>
      </c>
      <c r="G3" s="20">
        <f t="shared" ref="G3:G13" si="2">((C3/E3)*100)</f>
        <v>27.340823970037455</v>
      </c>
      <c r="H3">
        <f t="shared" ref="H3:H13" si="3">((D3/E3)*100)</f>
        <v>0</v>
      </c>
      <c r="J3" t="s">
        <v>8389</v>
      </c>
      <c r="K3" s="20">
        <f t="shared" ref="K3:K13" si="4">((B3/E3)*100)</f>
        <v>72.659176029962552</v>
      </c>
      <c r="L3" s="20">
        <f t="shared" ref="L3:L13" si="5">((C3/E3)*100)</f>
        <v>27.340823970037455</v>
      </c>
      <c r="M3">
        <f t="shared" ref="M3:M13" si="6">((D3/E3)*100)</f>
        <v>0</v>
      </c>
    </row>
    <row r="4" spans="1:13" x14ac:dyDescent="0.3">
      <c r="A4" t="s">
        <v>8390</v>
      </c>
      <c r="B4">
        <f>COUNTIFS(Kickstarter!$D:$D,"&gt;=5000",Kickstarter!$R:$R,"plays",Kickstarter!$F:$F,"successful",Kickstarter!$D:$D,"&lt;10000",Kickstarter!$R:$R,"plays",Kickstarter!$F:$F,"successful")</f>
        <v>93</v>
      </c>
      <c r="C4">
        <f>COUNTIFS(Kickstarter!$D:$D,"&gt;=5000",Kickstarter!$R:$R,"plays",Kickstarter!$F:$F,"failed",Kickstarter!$D:$D,"&lt;10000",Kickstarter!$R:$R,"plays",Kickstarter!$F:$F,"failed")</f>
        <v>76</v>
      </c>
      <c r="D4">
        <f>COUNTIFS(Kickstarter!$D:$D,"&gt;=5000",Kickstarter!$R:$R,"plays",Kickstarter!$F:$F,"canceled",Kickstarter!$D:$D,"&lt;10000",Kickstarter!$R:$R,"plays",Kickstarter!$F:$F,"canceled")</f>
        <v>0</v>
      </c>
      <c r="E4">
        <f t="shared" si="0"/>
        <v>169</v>
      </c>
      <c r="F4" s="20">
        <f t="shared" si="1"/>
        <v>55.029585798816569</v>
      </c>
      <c r="G4" s="20">
        <f t="shared" si="2"/>
        <v>44.970414201183431</v>
      </c>
      <c r="H4">
        <f t="shared" si="3"/>
        <v>0</v>
      </c>
      <c r="J4" t="s">
        <v>8390</v>
      </c>
      <c r="K4" s="20">
        <f t="shared" si="4"/>
        <v>55.029585798816569</v>
      </c>
      <c r="L4" s="20">
        <f t="shared" si="5"/>
        <v>44.970414201183431</v>
      </c>
      <c r="M4">
        <f t="shared" si="6"/>
        <v>0</v>
      </c>
    </row>
    <row r="5" spans="1:13" x14ac:dyDescent="0.3">
      <c r="A5" t="s">
        <v>8391</v>
      </c>
      <c r="B5">
        <f>COUNTIFS(Kickstarter!$D:$D,"&gt;=10000",Kickstarter!$R:$R,"plays",Kickstarter!$F:$F,"successful",Kickstarter!$D:$D,"&lt;15000",Kickstarter!$R:$R,"plays",Kickstarter!$F:$F,"successful")</f>
        <v>39</v>
      </c>
      <c r="C5">
        <f>COUNTIFS(Kickstarter!$D:$D,"&gt;=10000",Kickstarter!$R:$R,"plays",Kickstarter!$F:$F,"failed",Kickstarter!$D:$D,"&lt;15000",Kickstarter!$R:$R,"plays",Kickstarter!$F:$F,"failed")</f>
        <v>33</v>
      </c>
      <c r="D5">
        <f>COUNTIFS(Kickstarter!$D:$D,"&gt;=10000",Kickstarter!$R:$R,"plays",Kickstarter!$F:$F,"canceled",Kickstarter!$D:$D,"&lt;15000",Kickstarter!$R:$R,"plays",Kickstarter!$F:$F,"canceled")</f>
        <v>0</v>
      </c>
      <c r="E5">
        <f t="shared" si="0"/>
        <v>72</v>
      </c>
      <c r="F5" s="20">
        <f t="shared" si="1"/>
        <v>54.166666666666664</v>
      </c>
      <c r="G5" s="20">
        <f t="shared" si="2"/>
        <v>45.833333333333329</v>
      </c>
      <c r="H5">
        <f t="shared" si="3"/>
        <v>0</v>
      </c>
      <c r="J5" t="s">
        <v>8391</v>
      </c>
      <c r="K5" s="20">
        <f t="shared" si="4"/>
        <v>54.166666666666664</v>
      </c>
      <c r="L5" s="20">
        <f t="shared" si="5"/>
        <v>45.833333333333329</v>
      </c>
      <c r="M5">
        <f t="shared" si="6"/>
        <v>0</v>
      </c>
    </row>
    <row r="6" spans="1:13" x14ac:dyDescent="0.3">
      <c r="A6" t="s">
        <v>8392</v>
      </c>
      <c r="B6">
        <f>COUNTIFS(Kickstarter!$D:$D,"&gt;=15000",Kickstarter!$R:$R,"plays",Kickstarter!$F:$F,"successful",Kickstarter!$D:$D,"&lt;20000",Kickstarter!$R:$R,"plays",Kickstarter!$F:$F,"successful")</f>
        <v>12</v>
      </c>
      <c r="C6">
        <f>COUNTIFS(Kickstarter!$D:$D,"&gt;=15000",Kickstarter!$R:$R,"plays",Kickstarter!$F:$F,"failed",Kickstarter!$D:$D,"&lt;20000",Kickstarter!$R:$R,"plays",Kickstarter!$F:$F,"failed")</f>
        <v>12</v>
      </c>
      <c r="D6">
        <f>COUNTIFS(Kickstarter!$D:$D,"&gt;=15000",Kickstarter!$R:$R,"plays",Kickstarter!$F:$F,"canceled",Kickstarter!$D:$D,"&lt;20000",Kickstarter!$R:$R,"plays",Kickstarter!$F:$F,"canceled")</f>
        <v>0</v>
      </c>
      <c r="E6">
        <f t="shared" si="0"/>
        <v>24</v>
      </c>
      <c r="F6" s="20">
        <f t="shared" si="1"/>
        <v>50</v>
      </c>
      <c r="G6" s="20">
        <f t="shared" si="2"/>
        <v>50</v>
      </c>
      <c r="H6">
        <f t="shared" si="3"/>
        <v>0</v>
      </c>
      <c r="J6" t="s">
        <v>8392</v>
      </c>
      <c r="K6" s="20">
        <f t="shared" si="4"/>
        <v>50</v>
      </c>
      <c r="L6" s="20">
        <f t="shared" si="5"/>
        <v>50</v>
      </c>
      <c r="M6">
        <f t="shared" si="6"/>
        <v>0</v>
      </c>
    </row>
    <row r="7" spans="1:13" x14ac:dyDescent="0.3">
      <c r="A7" t="s">
        <v>8393</v>
      </c>
      <c r="B7">
        <f>COUNTIFS(Kickstarter!$D:$D,"&gt;=20000",Kickstarter!$R:$R,"plays",Kickstarter!$F:$F,"successful",Kickstarter!$D:$D,"&lt;25000",Kickstarter!$R:$R,"plays",Kickstarter!$F:$F,"successful")</f>
        <v>9</v>
      </c>
      <c r="C7">
        <f>COUNTIFS(Kickstarter!$D:$D,"&gt;=20000",Kickstarter!$R:$R,"plays",Kickstarter!$F:$F,"failed",Kickstarter!$D:$D,"&lt;25000",Kickstarter!$R:$R,"plays",Kickstarter!$F:$F,"failed")</f>
        <v>11</v>
      </c>
      <c r="D7">
        <f>COUNTIFS(Kickstarter!$D:$D,"&gt;=20000",Kickstarter!$R:$R,"plays",Kickstarter!$F:$F,"canceled",Kickstarter!$D:$D,"&lt;25000",Kickstarter!$R:$R,"plays",Kickstarter!$F:$F,"canceled")</f>
        <v>0</v>
      </c>
      <c r="E7">
        <f t="shared" si="0"/>
        <v>20</v>
      </c>
      <c r="F7" s="20">
        <f t="shared" si="1"/>
        <v>45</v>
      </c>
      <c r="G7" s="20">
        <f t="shared" si="2"/>
        <v>55.000000000000007</v>
      </c>
      <c r="H7">
        <f t="shared" si="3"/>
        <v>0</v>
      </c>
      <c r="J7" t="s">
        <v>8393</v>
      </c>
      <c r="K7" s="20">
        <f t="shared" si="4"/>
        <v>45</v>
      </c>
      <c r="L7" s="20">
        <f t="shared" si="5"/>
        <v>55.000000000000007</v>
      </c>
      <c r="M7">
        <f t="shared" si="6"/>
        <v>0</v>
      </c>
    </row>
    <row r="8" spans="1:13" x14ac:dyDescent="0.3">
      <c r="A8" t="s">
        <v>8394</v>
      </c>
      <c r="B8">
        <f>COUNTIFS(Kickstarter!$D:$D,"&gt;=25000",Kickstarter!$R:$R,"plays",Kickstarter!$F:$F,"successful",Kickstarter!$D:$D,"&lt;30000",Kickstarter!$R:$R,"plays",Kickstarter!$F:$F,"successful")</f>
        <v>1</v>
      </c>
      <c r="C8">
        <f>COUNTIFS(Kickstarter!$D:$D,"&gt;=25000",Kickstarter!$R:$R,"plays",Kickstarter!$F:$F,"failed",Kickstarter!$D:$D,"&lt;30000",Kickstarter!$R:$R,"plays",Kickstarter!$F:$F,"failed")</f>
        <v>4</v>
      </c>
      <c r="D8">
        <f>COUNTIFS(Kickstarter!$D:$D,"&gt;=25000",Kickstarter!$R:$R,"plays",Kickstarter!$F:$F,"canceled",Kickstarter!$D:$D,"&lt;30000",Kickstarter!$R:$R,"plays",Kickstarter!$F:$F,"canceled")</f>
        <v>0</v>
      </c>
      <c r="E8">
        <f t="shared" si="0"/>
        <v>5</v>
      </c>
      <c r="F8" s="20">
        <f t="shared" si="1"/>
        <v>20</v>
      </c>
      <c r="G8" s="20">
        <f t="shared" si="2"/>
        <v>80</v>
      </c>
      <c r="H8">
        <f t="shared" si="3"/>
        <v>0</v>
      </c>
      <c r="J8" t="s">
        <v>8394</v>
      </c>
      <c r="K8" s="20">
        <f t="shared" si="4"/>
        <v>20</v>
      </c>
      <c r="L8" s="20">
        <f t="shared" si="5"/>
        <v>80</v>
      </c>
      <c r="M8">
        <f t="shared" si="6"/>
        <v>0</v>
      </c>
    </row>
    <row r="9" spans="1:13" x14ac:dyDescent="0.3">
      <c r="A9" t="s">
        <v>8395</v>
      </c>
      <c r="B9">
        <f>COUNTIFS(Kickstarter!$D:$D,"&gt;=30000",Kickstarter!$R:$R,"plays",Kickstarter!$F:$F,"successful",Kickstarter!$D:$D,"&lt;35000",Kickstarter!$R:$R,"plays",Kickstarter!$F:$F,"successful")</f>
        <v>3</v>
      </c>
      <c r="C9">
        <f>COUNTIFS(Kickstarter!$D:$D,"&gt;=30000",Kickstarter!$R:$R,"plays",Kickstarter!$F:$F,"failed",Kickstarter!$D:$D,"&lt;35000",Kickstarter!$R:$R,"plays",Kickstarter!$F:$F,"failed")</f>
        <v>8</v>
      </c>
      <c r="D9">
        <f>COUNTIFS(Kickstarter!$D:$D,"&gt;=30000",Kickstarter!$R:$R,"plays",Kickstarter!$F:$F,"canceled",Kickstarter!$D:$D,"&lt;35000",Kickstarter!$R:$R,"plays",Kickstarter!$F:$F,"canceled")</f>
        <v>0</v>
      </c>
      <c r="E9">
        <f t="shared" si="0"/>
        <v>11</v>
      </c>
      <c r="F9" s="20">
        <f t="shared" si="1"/>
        <v>27.27272727272727</v>
      </c>
      <c r="G9" s="20">
        <f t="shared" si="2"/>
        <v>72.727272727272734</v>
      </c>
      <c r="H9">
        <f t="shared" si="3"/>
        <v>0</v>
      </c>
      <c r="J9" t="s">
        <v>8395</v>
      </c>
      <c r="K9" s="20">
        <f t="shared" si="4"/>
        <v>27.27272727272727</v>
      </c>
      <c r="L9" s="20">
        <f t="shared" si="5"/>
        <v>72.727272727272734</v>
      </c>
      <c r="M9">
        <f t="shared" si="6"/>
        <v>0</v>
      </c>
    </row>
    <row r="10" spans="1:13" x14ac:dyDescent="0.3">
      <c r="A10" t="s">
        <v>8396</v>
      </c>
      <c r="B10">
        <f>COUNTIFS(Kickstarter!$D:$D,"&gt;=35000",Kickstarter!$R:$R,"plays",Kickstarter!$F:$F,"successful",Kickstarter!$D:$D,"&lt;40000",Kickstarter!$R:$R,"plays",Kickstarter!$F:$F,"successful")</f>
        <v>4</v>
      </c>
      <c r="C10">
        <f>COUNTIFS(Kickstarter!$D:$D,"&gt;=35000",Kickstarter!$R:$R,"plays",Kickstarter!$F:$F,"failed",Kickstarter!$D:$D,"&lt;40000",Kickstarter!$R:$R,"plays",Kickstarter!$F:$F,"failed")</f>
        <v>2</v>
      </c>
      <c r="D10">
        <f>COUNTIFS(Kickstarter!$D:$D,"&gt;=35000",Kickstarter!$R:$R,"plays",Kickstarter!$F:$F,"canceled",Kickstarter!$D:$D,"&lt;40000",Kickstarter!$R:$R,"plays",Kickstarter!$F:$F,"canceled")</f>
        <v>0</v>
      </c>
      <c r="E10">
        <f t="shared" si="0"/>
        <v>6</v>
      </c>
      <c r="F10" s="20">
        <f t="shared" si="1"/>
        <v>66.666666666666657</v>
      </c>
      <c r="G10" s="20">
        <f t="shared" si="2"/>
        <v>33.333333333333329</v>
      </c>
      <c r="H10">
        <f t="shared" si="3"/>
        <v>0</v>
      </c>
      <c r="J10" t="s">
        <v>8396</v>
      </c>
      <c r="K10" s="20">
        <f t="shared" si="4"/>
        <v>66.666666666666657</v>
      </c>
      <c r="L10" s="20">
        <f t="shared" si="5"/>
        <v>33.333333333333329</v>
      </c>
      <c r="M10">
        <f t="shared" si="6"/>
        <v>0</v>
      </c>
    </row>
    <row r="11" spans="1:13" x14ac:dyDescent="0.3">
      <c r="A11" t="s">
        <v>8397</v>
      </c>
      <c r="B11">
        <f>COUNTIFS(Kickstarter!$D:$D,"&gt;=40000",Kickstarter!$R:$R,"plays",Kickstarter!$F:$F,"successful",Kickstarter!$D:$D,"&lt;45000",Kickstarter!$R:$R,"plays",Kickstarter!$F:$F,"successful")</f>
        <v>2</v>
      </c>
      <c r="C11">
        <f>COUNTIFS(Kickstarter!$D:$D,"&gt;=40000",Kickstarter!$R:$R,"plays",Kickstarter!$F:$F,"failed",Kickstarter!$D:$D,"&lt;45000",Kickstarter!$R:$R,"plays",Kickstarter!$F:$F,"failed")</f>
        <v>1</v>
      </c>
      <c r="D11">
        <f>COUNTIFS(Kickstarter!$D:$D,"&gt;=40000",Kickstarter!$R:$R,"plays",Kickstarter!$F:$F,"canceled",Kickstarter!$D:$D,"&lt;45000",Kickstarter!$R:$R,"plays",Kickstarter!$F:$F,"canceled")</f>
        <v>0</v>
      </c>
      <c r="E11">
        <f t="shared" si="0"/>
        <v>3</v>
      </c>
      <c r="F11" s="20">
        <f t="shared" si="1"/>
        <v>66.666666666666657</v>
      </c>
      <c r="G11" s="20">
        <f t="shared" si="2"/>
        <v>33.333333333333329</v>
      </c>
      <c r="H11">
        <f t="shared" si="3"/>
        <v>0</v>
      </c>
      <c r="J11" t="s">
        <v>8397</v>
      </c>
      <c r="K11" s="20">
        <f t="shared" si="4"/>
        <v>66.666666666666657</v>
      </c>
      <c r="L11" s="20">
        <f t="shared" si="5"/>
        <v>33.333333333333329</v>
      </c>
      <c r="M11">
        <f t="shared" si="6"/>
        <v>0</v>
      </c>
    </row>
    <row r="12" spans="1:13" x14ac:dyDescent="0.3">
      <c r="A12" t="s">
        <v>8398</v>
      </c>
      <c r="B12">
        <f>COUNTIFS(Kickstarter!$D:$D,"&gt;=45000",Kickstarter!$R:$R,"plays",Kickstarter!$F:$F,"successful",Kickstarter!$D:$D,"&lt;50000",Kickstarter!$R:$R,"plays",Kickstarter!$F:$F,"successful")</f>
        <v>0</v>
      </c>
      <c r="C12">
        <f>COUNTIFS(Kickstarter!$D:$D,"&gt;=45000",Kickstarter!$R:$R,"plays",Kickstarter!$F:$F,"failed",Kickstarter!$D:$D,"&lt;50000",Kickstarter!$R:$R,"plays",Kickstarter!$F:$F,"failed")</f>
        <v>1</v>
      </c>
      <c r="D12">
        <f>COUNTIFS(Kickstarter!$D:$D,"&gt;=45000",Kickstarter!$R:$R,"plays",Kickstarter!$F:$F,"canceled",Kickstarter!$D:$D,"&lt;50000",Kickstarter!$R:$R,"plays",Kickstarter!$F:$F,"canceled")</f>
        <v>0</v>
      </c>
      <c r="E12">
        <f t="shared" si="0"/>
        <v>1</v>
      </c>
      <c r="F12" s="20">
        <f t="shared" si="1"/>
        <v>0</v>
      </c>
      <c r="G12" s="20">
        <f t="shared" si="2"/>
        <v>100</v>
      </c>
      <c r="H12">
        <f t="shared" si="3"/>
        <v>0</v>
      </c>
      <c r="J12" t="s">
        <v>8398</v>
      </c>
      <c r="K12" s="20">
        <f t="shared" si="4"/>
        <v>0</v>
      </c>
      <c r="L12" s="20">
        <f t="shared" si="5"/>
        <v>100</v>
      </c>
      <c r="M12">
        <f t="shared" si="6"/>
        <v>0</v>
      </c>
    </row>
    <row r="13" spans="1:13" x14ac:dyDescent="0.3">
      <c r="A13" t="s">
        <v>8399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20">
        <f t="shared" si="1"/>
        <v>12.5</v>
      </c>
      <c r="G13" s="20">
        <f t="shared" si="2"/>
        <v>87.5</v>
      </c>
      <c r="H13">
        <f t="shared" si="3"/>
        <v>0</v>
      </c>
      <c r="J13" t="s">
        <v>8399</v>
      </c>
      <c r="K13" s="20">
        <f t="shared" si="4"/>
        <v>12.5</v>
      </c>
      <c r="L13" s="20">
        <f t="shared" si="5"/>
        <v>87.5</v>
      </c>
      <c r="M13">
        <f t="shared" si="6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Elisse Wright</cp:lastModifiedBy>
  <dcterms:created xsi:type="dcterms:W3CDTF">2017-04-20T15:17:24Z</dcterms:created>
  <dcterms:modified xsi:type="dcterms:W3CDTF">2022-09-09T22:59:46Z</dcterms:modified>
</cp:coreProperties>
</file>