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t\Homework\Excelhw01\"/>
    </mc:Choice>
  </mc:AlternateContent>
  <xr:revisionPtr revIDLastSave="0" documentId="13_ncr:1_{7541F034-7D2C-46AA-A39B-02E268E0C255}" xr6:coauthVersionLast="47" xr6:coauthVersionMax="47" xr10:uidLastSave="{00000000-0000-0000-0000-000000000000}"/>
  <bookViews>
    <workbookView xWindow="-22110" yWindow="-2062" windowWidth="16875" windowHeight="10522" activeTab="4" xr2:uid="{00000000-000D-0000-FFFF-FFFF00000000}"/>
  </bookViews>
  <sheets>
    <sheet name="Sheet1" sheetId="3" r:id="rId1"/>
    <sheet name="Sheet2" sheetId="4" r:id="rId2"/>
    <sheet name="Sheet3" sheetId="6" r:id="rId3"/>
    <sheet name="Crowdfunding Goal Analysis" sheetId="7" r:id="rId4"/>
    <sheet name="Crowdfunding" sheetId="1" r:id="rId5"/>
    <sheet name="Sheet5" sheetId="9" r:id="rId6"/>
  </sheets>
  <definedNames>
    <definedName name="_xlnm._FilterDatabase" localSheetId="4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B13" i="7"/>
  <c r="C13" i="7"/>
  <c r="J7" i="9"/>
  <c r="I7" i="9"/>
  <c r="J6" i="9"/>
  <c r="J5" i="9"/>
  <c r="J4" i="9"/>
  <c r="J3" i="9"/>
  <c r="J2" i="9"/>
  <c r="I6" i="9"/>
  <c r="I5" i="9"/>
  <c r="I4" i="9"/>
  <c r="I3" i="9"/>
  <c r="I2" i="9"/>
  <c r="D12" i="7"/>
  <c r="D11" i="7"/>
  <c r="D10" i="7"/>
  <c r="D9" i="7"/>
  <c r="D8" i="7"/>
  <c r="D7" i="7"/>
  <c r="D6" i="7"/>
  <c r="D5" i="7"/>
  <c r="D4" i="7"/>
  <c r="C12" i="7"/>
  <c r="C11" i="7"/>
  <c r="C10" i="7"/>
  <c r="C9" i="7"/>
  <c r="C8" i="7"/>
  <c r="C7" i="7"/>
  <c r="C6" i="7"/>
  <c r="C5" i="7"/>
  <c r="C4" i="7"/>
  <c r="C2" i="7"/>
  <c r="D3" i="7"/>
  <c r="C3" i="7"/>
  <c r="B12" i="7"/>
  <c r="B11" i="7"/>
  <c r="B10" i="7"/>
  <c r="E10" i="7" s="1"/>
  <c r="B9" i="7"/>
  <c r="E9" i="7" s="1"/>
  <c r="B8" i="7"/>
  <c r="B7" i="7"/>
  <c r="B6" i="7"/>
  <c r="E6" i="7" s="1"/>
  <c r="B5" i="7"/>
  <c r="E5" i="7" s="1"/>
  <c r="B3" i="7"/>
  <c r="B4" i="7"/>
  <c r="B2" i="7"/>
  <c r="D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8" i="7" l="1"/>
  <c r="E12" i="7"/>
  <c r="H12" i="7" s="1"/>
  <c r="G12" i="7"/>
  <c r="H4" i="7"/>
  <c r="E2" i="7"/>
  <c r="H2" i="7" s="1"/>
  <c r="E4" i="7"/>
  <c r="G4" i="7" s="1"/>
  <c r="G5" i="7"/>
  <c r="G9" i="7"/>
  <c r="H8" i="7"/>
  <c r="G6" i="7"/>
  <c r="G10" i="7"/>
  <c r="H5" i="7"/>
  <c r="H9" i="7"/>
  <c r="G8" i="7"/>
  <c r="G2" i="7"/>
  <c r="H6" i="7"/>
  <c r="H10" i="7"/>
  <c r="E11" i="7"/>
  <c r="H11" i="7" s="1"/>
  <c r="E7" i="7"/>
  <c r="H7" i="7" s="1"/>
  <c r="E3" i="7"/>
  <c r="G3" i="7" s="1"/>
  <c r="F10" i="7"/>
  <c r="F6" i="7"/>
  <c r="F9" i="7"/>
  <c r="F5" i="7"/>
  <c r="F12" i="7"/>
  <c r="F8" i="7"/>
  <c r="F4" i="7"/>
  <c r="E13" i="7"/>
  <c r="H13" i="7" s="1"/>
  <c r="F11" i="7" l="1"/>
  <c r="F2" i="7"/>
  <c r="G11" i="7"/>
  <c r="F3" i="7"/>
  <c r="G13" i="7"/>
  <c r="F7" i="7"/>
  <c r="H3" i="7"/>
  <c r="F13" i="7"/>
  <c r="G7" i="7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<sst xmlns="http://schemas.openxmlformats.org/spreadsheetml/2006/main" count="7062" uniqueCount="2114">
  <si>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</si>
  <si>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</si>
  <si>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</si>
  <si>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</si>
  <si>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</si>
  <si>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</si>
  <si>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</si>
  <si>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</si>
  <si>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</si>
  <si>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</si>
  <si>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</si>
  <si>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</si>
  <si>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</si>
  <si>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</si>
  <si>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</si>
  <si>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</si>
  <si>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</si>
  <si>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</si>
  <si>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</si>
  <si>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</si>
  <si>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</si>
  <si>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</si>
  <si>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</si>
  <si>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</si>
  <si>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</si>
  <si>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</si>
  <si>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</si>
  <si>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</si>
  <si>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</si>
  <si>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</si>
  <si>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</si>
  <si>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</si>
  <si>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</si>
  <si>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</si>
  <si>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</si>
  <si>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</si>
  <si>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</si>
  <si>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</si>
  <si>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</si>
  <si>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</si>
  <si>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</si>
  <si>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</si>
  <si>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</si>
  <si>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</si>
  <si>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</si>
  <si>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</si>
  <si>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</si>
  <si>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</si>
  <si>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</si>
  <si>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</si>
  <si>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</si>
  <si>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</si>
  <si>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</si>
  <si>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</si>
  <si>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</si>
  <si>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</si>
  <si>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</si>
  <si>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</si>
  <si>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</si>
  <si>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</si>
  <si>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</si>
  <si>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</si>
  <si>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</si>
  <si>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</si>
  <si>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</si>
  <si>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</si>
  <si>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</si>
  <si>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</si>
  <si>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</si>
  <si>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</si>
  <si>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</si>
  <si>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</si>
  <si>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</si>
  <si>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</si>
  <si>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</si>
  <si>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</si>
  <si>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</si>
  <si>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</si>
  <si>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</si>
  <si>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</si>
  <si>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</si>
  <si>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</si>
  <si>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</si>
  <si>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</si>
  <si>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</si>
  <si>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</si>
  <si>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</si>
  <si>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</si>
  <si>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</si>
  <si>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</si>
  <si>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</si>
  <si>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</si>
  <si>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</si>
  <si>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</si>
  <si>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</si>
  <si>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</si>
  <si>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</si>
  <si>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</si>
  <si>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</si>
  <si>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</si>
  <si>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</si>
  <si>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</si>
  <si>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</si>
  <si>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</si>
  <si>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</si>
  <si>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</si>
  <si>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</si>
  <si>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</si>
  <si>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</si>
  <si>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</si>
  <si>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</si>
  <si>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</si>
  <si>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</si>
  <si>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</si>
  <si>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</si>
  <si>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</si>
  <si>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</si>
  <si>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</si>
  <si>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</si>
  <si>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</si>
  <si>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</si>
  <si>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</si>
  <si>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</si>
  <si>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</si>
  <si>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</si>
  <si>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</si>
  <si>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</si>
  <si>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</si>
  <si>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</si>
  <si>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</si>
  <si>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</si>
  <si>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</si>
  <si>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</si>
  <si>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</si>
  <si>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</si>
  <si>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</si>
  <si>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</si>
  <si>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</si>
  <si>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</si>
  <si>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</si>
  <si>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</si>
  <si>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</si>
  <si>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</si>
  <si>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</si>
  <si>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</si>
  <si>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</si>
  <si>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</si>
  <si>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</si>
  <si>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</si>
  <si>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</si>
  <si>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</si>
  <si>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</si>
  <si>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</si>
  <si>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</si>
  <si>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</si>
  <si>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</si>
  <si>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</si>
  <si>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</si>
  <si>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</si>
  <si>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</si>
  <si>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</si>
  <si>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</si>
  <si>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</si>
  <si>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</si>
  <si>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</si>
  <si>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</si>
  <si>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</si>
  <si>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</si>
  <si>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</si>
  <si>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</si>
  <si>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</si>
  <si>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</si>
  <si>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</si>
  <si>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</si>
  <si>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</si>
  <si>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</si>
  <si>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</si>
  <si>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</si>
  <si>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</si>
  <si>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</si>
  <si>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</si>
  <si>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</si>
  <si>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</si>
  <si>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</si>
  <si>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</si>
  <si>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</si>
  <si>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</si>
  <si>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</si>
  <si>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</si>
  <si>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</si>
  <si>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</si>
  <si>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</si>
  <si>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</si>
  <si>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</si>
  <si>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</si>
  <si>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</si>
  <si>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</si>
  <si>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</si>
  <si>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</si>
  <si>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</si>
  <si>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</si>
  <si>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</si>
  <si>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</si>
  <si>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</si>
  <si>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</si>
  <si>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</si>
  <si>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</si>
  <si>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</si>
  <si>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</si>
  <si>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</si>
  <si>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</si>
  <si>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</si>
  <si>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</si>
  <si>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</si>
  <si>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</si>
  <si>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</si>
  <si>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</si>
  <si>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</si>
  <si>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</si>
  <si>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</si>
  <si>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</si>
  <si>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</si>
  <si>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</si>
  <si>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</si>
  <si>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</si>
  <si>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</si>
  <si>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</si>
  <si>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</si>
  <si>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</si>
  <si>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</si>
  <si>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</si>
  <si>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</si>
  <si>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</si>
  <si>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</si>
  <si>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</si>
  <si>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</si>
  <si>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</si>
  <si>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</si>
  <si>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</si>
  <si>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</si>
  <si>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</si>
  <si>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</si>
  <si>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</si>
  <si>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</si>
  <si>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</si>
  <si>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</si>
  <si>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</si>
  <si>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</si>
  <si>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</si>
  <si>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</si>
  <si>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</si>
  <si>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</si>
  <si>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</si>
  <si>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</si>
  <si>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</si>
  <si>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</si>
  <si>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</si>
  <si>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</si>
  <si>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</si>
  <si>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</si>
  <si>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</si>
  <si>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</si>
  <si>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</si>
  <si>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</si>
  <si>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</si>
  <si>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</si>
  <si>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</si>
  <si>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</si>
  <si>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</si>
  <si>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</si>
  <si>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</si>
  <si>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</si>
  <si>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</si>
  <si>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</si>
  <si>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</si>
  <si>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</si>
  <si>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</si>
  <si>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</si>
  <si>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</si>
  <si>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</si>
  <si>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</si>
  <si>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</si>
  <si>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</si>
  <si>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</si>
  <si>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</si>
  <si>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</si>
  <si>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</si>
  <si>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</si>
  <si>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</si>
  <si>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</si>
  <si>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</si>
  <si>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</si>
  <si>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</si>
  <si>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</si>
  <si>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</si>
  <si>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</si>
  <si>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</si>
  <si>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</si>
  <si>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</si>
  <si>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</si>
  <si>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</si>
  <si>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</si>
  <si>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</si>
  <si>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</si>
  <si>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</si>
  <si>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</si>
  <si>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</si>
  <si>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</si>
  <si>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</si>
  <si>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</si>
  <si>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</si>
  <si>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</si>
  <si>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</si>
  <si>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</si>
  <si>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</si>
  <si>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</si>
  <si>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</si>
  <si>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</si>
  <si>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</si>
  <si>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</si>
  <si>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</si>
  <si>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</si>
  <si>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</si>
  <si>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</si>
  <si>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</si>
  <si>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</si>
  <si>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</si>
  <si>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</si>
  <si>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</si>
  <si>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</si>
  <si>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</si>
  <si>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</si>
  <si>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</si>
  <si>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</si>
  <si>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</si>
  <si>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</si>
  <si>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</si>
  <si>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</si>
  <si>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</si>
  <si>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</si>
  <si>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</si>
  <si>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</si>
  <si>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</si>
  <si>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</si>
  <si>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</si>
  <si>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</si>
  <si>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</si>
  <si>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</si>
  <si>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</si>
  <si>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</si>
  <si>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</si>
  <si>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</si>
  <si>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</si>
  <si>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</si>
  <si>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</si>
  <si>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</si>
  <si>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</si>
  <si>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</si>
  <si>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</si>
  <si>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</si>
  <si>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</si>
  <si>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</si>
  <si>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</si>
  <si>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</si>
  <si>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</si>
  <si>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</si>
  <si>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</si>
  <si>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</si>
  <si>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</si>
  <si>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</si>
  <si>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</si>
  <si>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</si>
  <si>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</si>
  <si>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</si>
  <si>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</si>
  <si>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</si>
  <si>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</si>
  <si>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</si>
  <si>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</si>
  <si>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</si>
  <si>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</si>
  <si>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</si>
  <si>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</si>
  <si>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</si>
  <si>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</si>
  <si>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</si>
  <si>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</si>
  <si>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</si>
  <si>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</si>
  <si>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</si>
  <si>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</si>
  <si>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</si>
  <si>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</si>
  <si>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</si>
  <si>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</si>
  <si>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</si>
  <si>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</si>
  <si>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</si>
  <si>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</si>
  <si>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</si>
  <si>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</si>
  <si>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</si>
  <si>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</si>
  <si>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</si>
  <si>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</si>
  <si>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</si>
  <si>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</si>
  <si>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</si>
  <si>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</si>
  <si>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</si>
  <si>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</si>
  <si>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</si>
  <si>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</si>
  <si>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</si>
  <si>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</si>
  <si>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</si>
  <si>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</si>
  <si>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</si>
  <si>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</si>
  <si>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</si>
  <si>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</si>
  <si>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</si>
  <si>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</si>
  <si>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</si>
  <si>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</si>
  <si>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</si>
  <si>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</si>
  <si>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</si>
  <si>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</si>
  <si>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</si>
  <si>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</si>
  <si>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</si>
  <si>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</si>
  <si>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</si>
  <si>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</si>
  <si>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</si>
  <si>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</si>
  <si>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</si>
  <si>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</si>
  <si>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</si>
  <si>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</si>
  <si>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</si>
  <si>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</si>
  <si>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</si>
  <si>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</si>
  <si>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</si>
  <si>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</si>
  <si>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</si>
  <si>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</si>
  <si>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</si>
  <si>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</si>
  <si>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</si>
  <si>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</si>
  <si>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</si>
  <si>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</si>
  <si>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</si>
  <si>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</si>
  <si>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</si>
  <si>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</si>
  <si>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</si>
  <si>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</si>
  <si>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</si>
  <si>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</si>
  <si>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</si>
  <si>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</si>
  <si>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</si>
  <si>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</si>
  <si>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</si>
  <si>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</si>
  <si>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</si>
  <si>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</si>
  <si>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</si>
  <si>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</si>
  <si>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</si>
  <si>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</si>
  <si>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</si>
  <si>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</si>
  <si>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</si>
  <si>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</si>
  <si>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</si>
  <si>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</si>
  <si>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</si>
  <si>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</si>
  <si>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</si>
  <si>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</si>
  <si>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</si>
  <si>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</si>
  <si>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</si>
  <si>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</si>
  <si>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</si>
  <si>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</si>
  <si>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</si>
  <si>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</si>
  <si>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</si>
  <si>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</si>
  <si>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</si>
  <si>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</si>
  <si>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</si>
  <si>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</si>
  <si>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</si>
  <si>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</si>
  <si>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</si>
  <si>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</si>
  <si>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</si>
  <si>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</si>
  <si>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</si>
  <si>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</si>
  <si>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</si>
  <si>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</si>
  <si>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</si>
  <si>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</si>
  <si>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</si>
  <si>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</si>
  <si>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</si>
  <si>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</si>
  <si>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</si>
  <si>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</si>
  <si>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</si>
  <si>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</si>
  <si>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</si>
  <si>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</si>
  <si>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</si>
  <si>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</si>
  <si>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</si>
  <si>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</si>
  <si>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</si>
  <si>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</si>
  <si>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</si>
  <si>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</si>
  <si>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</si>
  <si>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</si>
  <si>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</si>
  <si>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</si>
  <si>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</si>
  <si>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</si>
  <si>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</si>
  <si>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</si>
  <si>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</si>
  <si>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</si>
  <si>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</si>
  <si>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</si>
  <si>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</si>
  <si>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</si>
  <si>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</si>
  <si>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</si>
  <si>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</si>
  <si>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</si>
  <si>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</si>
  <si>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</si>
  <si>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</si>
  <si>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</si>
  <si>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</si>
  <si>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</si>
  <si>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</si>
  <si>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</si>
  <si>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</si>
  <si>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</si>
  <si>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</si>
  <si>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</si>
  <si>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</si>
  <si>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</si>
  <si>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</si>
  <si>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</si>
  <si>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</si>
  <si>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</si>
  <si>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</si>
  <si>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</si>
  <si>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</si>
  <si>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</si>
  <si>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</si>
  <si>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</si>
  <si>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</si>
  <si>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</si>
  <si>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</si>
  <si>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</si>
  <si>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</si>
  <si>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</si>
  <si>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</si>
  <si>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</si>
  <si>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</si>
  <si>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</si>
  <si>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</si>
  <si>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</si>
  <si>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</si>
  <si>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</si>
  <si>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</si>
  <si>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</si>
  <si>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</si>
  <si>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</si>
  <si>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</si>
  <si>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</si>
  <si>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</si>
  <si>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</si>
  <si>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</si>
  <si>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</si>
  <si>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</si>
  <si>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</si>
  <si>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</si>
  <si>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</si>
  <si>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</si>
  <si>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</si>
  <si>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</si>
  <si>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</si>
  <si>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</si>
  <si>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</si>
  <si>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</si>
  <si>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</si>
  <si>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</si>
  <si>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</si>
  <si>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</si>
  <si>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</si>
  <si>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</si>
  <si>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</si>
  <si>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</si>
  <si>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</si>
  <si>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</si>
  <si>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</si>
  <si>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</si>
  <si>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</si>
  <si>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</si>
  <si>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</si>
  <si>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</si>
  <si>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</si>
  <si>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</si>
  <si>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</si>
  <si>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</si>
  <si>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</si>
  <si>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</si>
  <si>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</si>
  <si>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</si>
  <si>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</si>
  <si>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</si>
  <si>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</si>
  <si>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</si>
  <si>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</si>
  <si>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</si>
  <si>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</si>
  <si>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</si>
  <si>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</si>
  <si>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</si>
  <si>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</si>
  <si>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</si>
  <si>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</si>
  <si>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</si>
  <si>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</si>
  <si>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</si>
  <si>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</si>
  <si>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</si>
  <si>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</si>
  <si>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</si>
  <si>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</si>
  <si>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</si>
  <si>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</si>
  <si>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</si>
  <si>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</si>
  <si>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</si>
  <si>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</si>
  <si>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</si>
  <si>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</si>
  <si>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</si>
  <si>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</si>
  <si>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</si>
  <si>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</si>
  <si>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</si>
  <si>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</si>
  <si>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</si>
  <si>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</si>
  <si>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</si>
  <si>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</si>
  <si>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</si>
  <si>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</si>
  <si>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</si>
  <si>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</si>
  <si>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</si>
  <si>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</si>
  <si>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</si>
  <si>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</si>
  <si>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</si>
  <si>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</si>
  <si>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</si>
  <si>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</si>
  <si>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</si>
  <si>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</si>
  <si>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</si>
  <si>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</si>
  <si>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</si>
  <si>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</si>
  <si>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</si>
  <si>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</si>
  <si>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</si>
  <si>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</si>
  <si>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</si>
  <si>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</si>
  <si>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</si>
  <si>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</si>
  <si>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</si>
  <si>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</si>
  <si>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</si>
  <si>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</si>
  <si>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</si>
  <si>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</si>
  <si>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</si>
  <si>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</si>
  <si>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</si>
  <si>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</si>
  <si>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</si>
  <si>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</si>
  <si>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</si>
  <si>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</si>
  <si>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</si>
  <si>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</si>
  <si>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</si>
  <si>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</si>
  <si>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</si>
  <si>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</si>
  <si>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</si>
  <si>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</si>
  <si>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</si>
  <si>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</si>
  <si>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</si>
  <si>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</si>
  <si>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</si>
  <si>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</si>
  <si>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</si>
  <si>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</si>
  <si>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</si>
  <si>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</si>
  <si>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</si>
  <si>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</si>
  <si>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</si>
  <si>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</si>
  <si>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</si>
  <si>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</si>
  <si>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</si>
  <si>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</si>
  <si>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</si>
  <si>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</si>
  <si>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</si>
  <si>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</si>
  <si>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</si>
  <si>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</si>
  <si>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</si>
  <si>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</si>
  <si>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</si>
  <si>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</si>
  <si>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</si>
  <si>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</si>
  <si>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</si>
  <si>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</si>
  <si>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</si>
  <si>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</si>
  <si>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</si>
  <si>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</si>
  <si>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</si>
  <si>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</si>
  <si>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</si>
  <si>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</si>
  <si>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</si>
  <si>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</si>
  <si>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</si>
  <si>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</si>
  <si>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</si>
  <si>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</si>
  <si>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</si>
  <si>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</si>
  <si>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</si>
  <si>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</si>
  <si>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</si>
  <si>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</si>
  <si>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</si>
  <si>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</si>
  <si>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</si>
  <si>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</si>
  <si>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</si>
  <si>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</si>
  <si>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</si>
  <si>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</si>
  <si>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</si>
  <si>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</si>
  <si>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</si>
  <si>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</si>
  <si>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</si>
  <si>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</si>
  <si>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</si>
  <si>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</si>
  <si>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</si>
  <si>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</si>
  <si>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</si>
  <si>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</si>
  <si>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</si>
  <si>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</si>
  <si>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</si>
  <si>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</si>
  <si>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</si>
  <si>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</si>
  <si>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</si>
  <si>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</si>
  <si>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</si>
  <si>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</si>
  <si>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</si>
  <si>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</si>
  <si>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</si>
  <si>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</si>
  <si>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</si>
  <si>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</si>
  <si>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</si>
  <si>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</si>
  <si>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</si>
  <si>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</si>
  <si>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</si>
  <si>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</si>
  <si>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</si>
  <si>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</si>
  <si>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</si>
  <si>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</si>
  <si>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</si>
  <si>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</si>
  <si>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</si>
  <si>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</si>
  <si>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</si>
  <si>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</si>
  <si>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</si>
  <si>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</si>
  <si>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</si>
  <si>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</si>
  <si>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</si>
  <si>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</si>
  <si>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</si>
  <si>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</si>
  <si>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</si>
  <si>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</si>
  <si>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</si>
  <si>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</si>
  <si>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</si>
  <si>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</si>
  <si>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</si>
  <si>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</si>
  <si>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</si>
  <si>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</si>
  <si>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</si>
  <si>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</si>
  <si>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</si>
  <si>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</si>
  <si>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</si>
  <si>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</si>
  <si>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</si>
  <si>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</si>
  <si>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</si>
  <si>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</si>
  <si>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</si>
  <si>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</si>
  <si>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</si>
  <si>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</si>
  <si>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</si>
  <si>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</si>
  <si>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</si>
  <si>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</si>
  <si>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</si>
  <si>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</si>
  <si>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</si>
  <si>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</si>
  <si>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</si>
  <si>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</si>
  <si>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</si>
  <si>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</si>
  <si>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</si>
  <si>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</si>
  <si>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</si>
  <si>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</si>
  <si>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</si>
  <si>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</si>
  <si>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</si>
  <si>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</si>
  <si>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</si>
  <si>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</si>
  <si>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</si>
  <si>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</si>
  <si>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</si>
  <si>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</si>
  <si>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</si>
  <si>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</si>
  <si>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</si>
  <si>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</si>
  <si>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</si>
  <si>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</si>
  <si>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</si>
  <si>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</si>
  <si>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</si>
  <si>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</si>
  <si>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</si>
  <si>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</si>
  <si>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</si>
  <si>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</si>
  <si>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</si>
  <si>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</si>
  <si>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</si>
  <si>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</si>
  <si>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</si>
  <si>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</si>
  <si>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</si>
  <si>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</si>
  <si>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</si>
  <si>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</si>
  <si>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</si>
  <si>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</si>
  <si>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</si>
  <si>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</si>
  <si>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</si>
  <si>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</si>
  <si>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</si>
  <si>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</si>
  <si>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</si>
  <si>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</si>
  <si>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</si>
  <si>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</si>
  <si>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</si>
  <si>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</si>
  <si>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</si>
  <si>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</si>
  <si>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</si>
  <si>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</si>
  <si>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</si>
  <si>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</si>
  <si>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</si>
  <si>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</si>
  <si>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</si>
  <si>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</si>
  <si>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</si>
  <si>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</si>
  <si>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</si>
  <si>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</si>
  <si>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</si>
  <si>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</si>
  <si>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</si>
  <si>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</si>
  <si>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</si>
  <si>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</si>
  <si>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</si>
  <si>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</si>
  <si>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</si>
  <si>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</si>
  <si>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</si>
  <si>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</si>
  <si>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</si>
  <si>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</si>
  <si>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</si>
  <si>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</si>
  <si>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</si>
  <si>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</si>
  <si>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</si>
  <si>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</si>
  <si>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</si>
  <si>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</si>
  <si>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</si>
  <si>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</si>
  <si>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</si>
  <si>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</si>
  <si>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</si>
  <si>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</si>
  <si>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</si>
  <si>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</si>
  <si>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</si>
  <si>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</si>
  <si>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</si>
  <si>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</si>
  <si>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</si>
  <si>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</si>
  <si>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</si>
  <si>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</si>
  <si>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</si>
  <si>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</si>
  <si>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</si>
  <si>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</si>
  <si>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</si>
  <si>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</si>
  <si>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</si>
  <si>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</si>
  <si>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</si>
  <si>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</si>
  <si>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</si>
  <si>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</si>
  <si>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</si>
  <si>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</si>
  <si>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</si>
  <si>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</si>
  <si>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</si>
  <si>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</si>
  <si>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</si>
  <si>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</si>
  <si>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</si>
  <si>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</si>
  <si>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</si>
  <si>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</si>
  <si>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</si>
  <si>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</si>
  <si>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</si>
  <si>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</si>
  <si>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</si>
  <si>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</si>
  <si>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</si>
  <si>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</si>
  <si>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</si>
  <si>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</si>
  <si>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</si>
  <si>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</si>
  <si>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</si>
  <si>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</si>
  <si>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</si>
  <si>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</si>
  <si>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</si>
  <si>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</si>
  <si>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</si>
  <si>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</si>
  <si>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</si>
  <si>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</si>
  <si>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</si>
  <si>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</si>
  <si>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</si>
  <si>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</si>
  <si>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</si>
  <si>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</si>
  <si>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</si>
  <si>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</si>
  <si>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</si>
  <si>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</si>
  <si>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</si>
  <si>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</si>
  <si>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</si>
  <si>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</si>
  <si>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</si>
  <si>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</si>
  <si>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</si>
  <si>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</si>
  <si>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</si>
  <si>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</si>
  <si>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</si>
  <si>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</si>
  <si>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</si>
  <si>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</si>
  <si>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</si>
  <si>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</si>
  <si>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</si>
  <si>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</si>
  <si>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</si>
  <si>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</si>
  <si>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</si>
  <si>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</si>
  <si>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</si>
  <si>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</si>
  <si>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</si>
  <si>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</si>
  <si>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</si>
  <si>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</si>
  <si>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</si>
  <si>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</si>
  <si>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</si>
  <si>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</si>
  <si>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</si>
  <si>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</si>
  <si>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</si>
  <si>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</si>
  <si>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</si>
  <si>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</si>
  <si>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</si>
  <si>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</si>
  <si>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</si>
  <si>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</si>
  <si>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</si>
  <si>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</si>
  <si>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</si>
  <si>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</si>
  <si>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</si>
  <si>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</si>
  <si>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</si>
  <si>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</si>
  <si>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</si>
  <si>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</si>
  <si>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</si>
  <si>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</si>
  <si>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</si>
  <si>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</si>
  <si>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</si>
  <si>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</si>
  <si>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</si>
  <si>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</si>
  <si>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</si>
  <si>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</si>
  <si>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</si>
  <si>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</si>
  <si>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</si>
  <si>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</si>
  <si>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</si>
  <si>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</si>
  <si>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</si>
  <si>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</si>
  <si>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</si>
  <si>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</si>
  <si>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</si>
  <si>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</si>
  <si>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</si>
  <si>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</si>
  <si>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</si>
  <si>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</si>
  <si>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</si>
  <si>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</si>
  <si>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</si>
  <si>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</si>
  <si>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</si>
  <si>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</si>
  <si>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</si>
  <si>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</si>
  <si>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</si>
  <si>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</si>
  <si>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</si>
  <si>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</si>
  <si>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</si>
  <si>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</si>
  <si>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</si>
  <si>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</si>
  <si>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</si>
  <si>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</si>
  <si>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</si>
  <si>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</si>
  <si>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</si>
  <si>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</si>
  <si>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</si>
  <si>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</si>
  <si>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</si>
  <si>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</si>
  <si>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</si>
  <si>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</si>
  <si>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</si>
  <si>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</si>
  <si>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</si>
  <si>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</si>
  <si>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</si>
  <si>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</si>
  <si>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</si>
  <si>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</si>
  <si>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</si>
  <si>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</si>
  <si>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</si>
  <si>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</si>
  <si>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</si>
  <si>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</si>
  <si>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</si>
  <si>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</si>
  <si>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</si>
  <si>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</si>
  <si>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</si>
  <si>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</si>
  <si>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</si>
  <si>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</si>
  <si>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</si>
  <si>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</si>
  <si>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</si>
  <si>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</si>
  <si>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</si>
  <si>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</si>
  <si>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</si>
  <si>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</si>
  <si>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</si>
  <si>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</si>
  <si>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</si>
  <si>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</si>
  <si>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</si>
  <si>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</si>
  <si>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</si>
  <si>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</si>
  <si>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</si>
  <si>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</si>
  <si>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</si>
  <si>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</si>
  <si>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</si>
  <si>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</si>
  <si>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</si>
  <si>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</si>
  <si>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</si>
  <si>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</si>
  <si>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</si>
  <si>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</si>
  <si>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</si>
  <si>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</si>
  <si>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</si>
  <si>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</si>
  <si>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</si>
  <si>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</si>
  <si>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</si>
  <si>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</si>
  <si>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</si>
  <si>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</si>
  <si>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</si>
  <si>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</si>
  <si>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</si>
  <si>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</si>
  <si>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</si>
  <si>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</si>
  <si>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</si>
  <si>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</si>
  <si>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</si>
  <si>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</si>
  <si>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</si>
  <si>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</si>
  <si>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</si>
  <si>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</si>
  <si>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</si>
  <si>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</si>
  <si>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</si>
  <si>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</si>
  <si>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</si>
  <si>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</si>
  <si>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</si>
  <si>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</si>
  <si>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</si>
  <si>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</si>
  <si>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</si>
  <si>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</si>
  <si>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</si>
  <si>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</si>
  <si>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</si>
  <si>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</si>
  <si>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</si>
  <si>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</si>
  <si>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</si>
  <si>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</si>
  <si>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</si>
  <si>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</si>
  <si>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</si>
  <si>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</si>
  <si>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</si>
  <si>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</si>
  <si>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</si>
  <si>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</si>
  <si>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</si>
  <si>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</si>
  <si>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</si>
  <si>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</si>
  <si>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</si>
  <si>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</si>
  <si>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</si>
  <si>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</si>
  <si>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</si>
  <si>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</si>
  <si>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</si>
  <si>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</si>
  <si>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</si>
  <si>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</si>
  <si>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</si>
  <si>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</si>
  <si>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</si>
  <si>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</si>
  <si>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</si>
  <si>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</si>
  <si>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</si>
  <si>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</si>
  <si>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</si>
  <si>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</si>
  <si>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</si>
  <si>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</si>
  <si>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</si>
  <si>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</si>
  <si>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</si>
  <si>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</si>
  <si>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</si>
  <si>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</si>
  <si>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</si>
  <si>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</si>
  <si>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</si>
  <si>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</si>
  <si>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</si>
  <si>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</si>
  <si>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</si>
  <si>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</si>
  <si>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</si>
  <si>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</si>
  <si>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</si>
  <si>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</si>
  <si>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</si>
  <si>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</si>
  <si>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</si>
  <si>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</si>
  <si>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</si>
  <si>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</si>
  <si>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</si>
  <si>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</si>
  <si>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</si>
  <si>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</si>
  <si>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</si>
  <si>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</si>
  <si>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</si>
  <si>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</si>
  <si>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</si>
  <si>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</si>
  <si>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</si>
  <si>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</si>
  <si>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</si>
  <si>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</si>
  <si>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</si>
  <si>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</si>
  <si>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</si>
  <si>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</si>
  <si>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</si>
  <si>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</si>
  <si>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</si>
  <si>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</si>
  <si>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</si>
  <si>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</si>
  <si>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</si>
  <si>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</si>
  <si>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</si>
  <si>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</si>
  <si>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</si>
  <si>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</si>
  <si>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</si>
  <si>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</si>
  <si>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</si>
  <si>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</si>
  <si>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</si>
  <si>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</si>
  <si>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</si>
  <si>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</si>
  <si>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</si>
  <si>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</si>
  <si>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</si>
  <si>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</si>
  <si>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</si>
  <si>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</si>
  <si>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</si>
  <si>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</si>
  <si>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</si>
  <si>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</si>
  <si>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</si>
  <si>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</si>
  <si>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</si>
  <si>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</si>
  <si>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</si>
  <si>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</si>
  <si>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</si>
  <si>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</si>
  <si>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</si>
  <si>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</si>
  <si>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</si>
  <si>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</si>
  <si>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</si>
  <si>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</si>
  <si>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</si>
  <si>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</si>
  <si>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</si>
  <si>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</si>
  <si>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</si>
  <si>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</si>
  <si>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</si>
  <si>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</si>
  <si>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</si>
  <si>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</si>
  <si>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</si>
  <si>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</si>
  <si>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</si>
  <si>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</si>
  <si>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</si>
  <si>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</si>
  <si>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</si>
  <si>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</si>
  <si>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</si>
  <si>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</si>
  <si>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</si>
  <si>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</si>
  <si>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</si>
  <si>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</si>
  <si>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</si>
  <si>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</si>
  <si>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</si>
  <si>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</si>
  <si>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</si>
  <si>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</si>
  <si>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</si>
  <si>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</si>
  <si>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</si>
  <si>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</si>
  <si>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</si>
  <si>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</si>
  <si>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</si>
  <si>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</si>
  <si>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</si>
  <si>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</si>
  <si>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</si>
  <si>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</si>
  <si>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</si>
  <si>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</si>
  <si>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</si>
  <si>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</si>
  <si>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</si>
  <si>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</si>
  <si>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</si>
  <si>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</si>
  <si>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</si>
  <si>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</si>
  <si>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</si>
  <si>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</si>
  <si>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</si>
  <si>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</si>
  <si>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</si>
  <si>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</si>
  <si>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</si>
  <si>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</si>
  <si>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</si>
  <si>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</si>
  <si>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</si>
  <si>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</si>
  <si>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</si>
  <si>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</si>
  <si>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</si>
  <si>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</si>
  <si>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</si>
  <si>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</si>
  <si>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</si>
  <si>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</si>
  <si>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</si>
  <si>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</si>
  <si>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</si>
  <si>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</si>
  <si>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</si>
  <si>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</si>
  <si>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</si>
  <si>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</si>
  <si>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</si>
  <si>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</si>
  <si>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</si>
  <si>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</si>
  <si>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</si>
  <si>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</si>
  <si>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</si>
  <si>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</si>
  <si>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</si>
  <si>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</si>
  <si>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</si>
  <si>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</si>
  <si>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</si>
  <si>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</si>
  <si>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</si>
  <si>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</si>
  <si>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</si>
  <si>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</si>
  <si>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</si>
  <si>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</si>
  <si>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</si>
  <si>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</si>
  <si>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</si>
  <si>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</si>
  <si>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</si>
  <si>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</si>
  <si>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</si>
  <si>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</si>
  <si>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</si>
  <si>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</si>
  <si>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</si>
  <si>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</si>
  <si>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</si>
  <si>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</si>
  <si>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</si>
  <si>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</si>
  <si>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</si>
  <si>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</si>
  <si>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</si>
  <si>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</si>
  <si>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</si>
  <si>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</si>
  <si>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</si>
  <si>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</si>
  <si>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</si>
  <si>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</si>
  <si>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</si>
  <si>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</si>
  <si>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</si>
  <si>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</si>
  <si>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</si>
  <si>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</si>
  <si>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</si>
  <si>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</si>
  <si>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</si>
  <si>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</si>
  <si>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</si>
  <si>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</si>
  <si>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</si>
  <si>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</si>
  <si>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</si>
  <si>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</si>
  <si>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</si>
  <si>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</si>
  <si>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</si>
  <si>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</si>
  <si>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</si>
  <si>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</si>
  <si>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</si>
  <si>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</si>
  <si>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</si>
  <si>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</si>
  <si>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</si>
  <si>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</si>
  <si>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</si>
  <si>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</si>
  <si>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</si>
  <si>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</si>
  <si>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</si>
  <si>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</si>
  <si>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</si>
  <si>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</si>
  <si>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</si>
  <si>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</si>
  <si>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</si>
  <si>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</si>
  <si>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</si>
  <si>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</si>
  <si>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</si>
  <si>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</si>
  <si>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</si>
  <si>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</si>
  <si>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</si>
  <si>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</si>
  <si>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</si>
  <si>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</si>
  <si>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</si>
  <si>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</si>
  <si>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</si>
  <si>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</si>
  <si>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</si>
  <si>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</si>
  <si>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</si>
  <si>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</si>
  <si>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</si>
  <si>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</si>
  <si>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</si>
  <si>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</si>
  <si>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</si>
  <si>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</si>
  <si>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</si>
  <si>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</si>
  <si>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</si>
  <si>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</si>
  <si>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</si>
  <si>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</si>
  <si>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</si>
  <si>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</si>
  <si>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</si>
  <si>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</si>
  <si>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</si>
  <si>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</si>
  <si>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</si>
  <si>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</si>
  <si>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</si>
  <si>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</si>
  <si>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</si>
  <si>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</si>
  <si>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</si>
  <si>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</si>
  <si>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</si>
  <si>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</si>
  <si>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</si>
  <si>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</si>
  <si>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</si>
  <si>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</si>
  <si>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</si>
  <si>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</si>
  <si>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</si>
  <si>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</si>
  <si>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</si>
  <si>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</si>
  <si>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</si>
  <si>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</si>
  <si>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</si>
  <si>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</si>
  <si>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</si>
  <si>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</si>
  <si>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</si>
  <si>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</si>
  <si>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</si>
  <si>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</si>
  <si>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</si>
  <si>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</si>
  <si>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</si>
  <si>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</si>
  <si>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</si>
  <si>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</si>
  <si>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</si>
  <si>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</si>
  <si>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</si>
  <si>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</si>
  <si>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</si>
  <si>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</si>
  <si>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</si>
  <si>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</si>
  <si>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</si>
  <si>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</si>
  <si>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</si>
  <si>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</si>
  <si>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</si>
  <si>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</si>
  <si>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</si>
  <si>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</si>
  <si>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</si>
  <si>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</si>
  <si>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</si>
  <si>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</si>
  <si>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</si>
  <si>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</si>
  <si>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</si>
  <si>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</si>
  <si>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</si>
  <si>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</si>
  <si>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</si>
  <si>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</si>
  <si>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</si>
  <si>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</si>
  <si>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</si>
  <si>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</si>
  <si>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</si>
  <si>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</si>
  <si>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</si>
  <si>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</si>
  <si>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</si>
  <si>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</si>
  <si>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</si>
  <si>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</si>
  <si>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</si>
  <si>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</si>
  <si>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</si>
  <si>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</si>
  <si>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</si>
  <si>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</si>
  <si>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</si>
  <si>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</si>
  <si>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</si>
  <si>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</si>
  <si>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</si>
  <si>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</si>
  <si>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</si>
  <si>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</si>
  <si>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</si>
  <si>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</si>
  <si>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</si>
  <si>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</si>
  <si>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</si>
  <si>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</si>
  <si>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</si>
  <si>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</si>
  <si>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</si>
  <si>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</si>
  <si>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</si>
  <si>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</si>
  <si>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</si>
  <si>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</si>
  <si>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</si>
  <si>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</si>
  <si>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</si>
  <si>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</si>
  <si>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</si>
  <si>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</si>
  <si>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</si>
  <si>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</si>
  <si>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</si>
  <si>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</si>
  <si>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</si>
  <si>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</si>
  <si>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</si>
  <si>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</si>
  <si>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</si>
  <si>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</si>
  <si>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</si>
  <si>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</si>
  <si>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</si>
  <si>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</si>
  <si>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</si>
  <si>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</si>
  <si>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</si>
  <si>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</si>
  <si>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</si>
  <si>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</si>
  <si>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</si>
  <si>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</si>
  <si>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</si>
  <si>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</si>
  <si>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</si>
  <si>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</si>
  <si>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</si>
  <si>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</si>
  <si>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</si>
  <si>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</si>
  <si>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</si>
  <si>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</si>
  <si>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</si>
  <si>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</si>
  <si>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</si>
  <si>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</si>
  <si>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</si>
  <si>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</si>
  <si>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</si>
  <si>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</si>
  <si>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</si>
  <si>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</si>
  <si>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</si>
  <si>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</si>
  <si>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</si>
  <si>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</si>
  <si>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</si>
  <si>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</si>
  <si>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</si>
  <si>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</si>
  <si>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</si>
  <si>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</si>
  <si>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</si>
  <si>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</si>
  <si>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</si>
  <si>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</si>
  <si>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</si>
  <si>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</si>
  <si>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</si>
  <si>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</si>
  <si>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</si>
  <si>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</si>
  <si>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</si>
  <si>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</si>
  <si>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</si>
  <si>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</si>
  <si>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</si>
  <si>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</si>
  <si>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</si>
  <si>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</si>
  <si>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</si>
  <si>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</si>
  <si>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</si>
  <si>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</si>
  <si>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</si>
  <si>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</si>
  <si>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</si>
  <si>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</si>
  <si>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</si>
  <si>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</si>
  <si>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</si>
  <si>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</si>
  <si>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</si>
  <si>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</si>
  <si>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</si>
  <si>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</si>
  <si>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</si>
  <si>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</si>
  <si>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</si>
  <si>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</si>
  <si>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</si>
  <si>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</si>
  <si>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</si>
  <si>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</si>
  <si>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</si>
  <si>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</si>
  <si>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</si>
  <si>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</si>
  <si>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</si>
  <si>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</si>
  <si>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</si>
  <si>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</si>
  <si>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</si>
  <si>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</si>
  <si>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</si>
  <si>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</si>
  <si>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</si>
  <si>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</si>
  <si>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</si>
  <si>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</si>
  <si>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</si>
  <si>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</si>
  <si>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</si>
  <si>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</si>
  <si>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</si>
  <si>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</si>
  <si>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</si>
  <si>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</si>
  <si>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</si>
  <si>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</si>
  <si>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</si>
  <si>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</si>
  <si>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</si>
  <si>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</si>
  <si>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</si>
  <si>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</si>
  <si>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</si>
  <si>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</si>
  <si>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</si>
  <si>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</si>
  <si>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</si>
  <si>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</si>
  <si>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</si>
  <si>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</si>
  <si>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</si>
  <si>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</si>
  <si>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</si>
  <si>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</si>
  <si>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</si>
  <si>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</si>
  <si>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</si>
  <si>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</si>
  <si>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</si>
  <si>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</si>
  <si>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</si>
  <si>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</si>
  <si>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</si>
  <si>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</si>
  <si>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</si>
  <si>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</si>
  <si>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</si>
  <si>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</si>
  <si>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</si>
  <si>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</si>
  <si>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</si>
  <si>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</si>
  <si>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</si>
  <si>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</si>
  <si>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</si>
  <si>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</si>
  <si>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</si>
  <si>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</si>
  <si>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</si>
  <si>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</si>
  <si>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</si>
  <si>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</si>
  <si>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</si>
  <si>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</si>
  <si>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</si>
  <si>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</si>
  <si>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</si>
  <si>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</si>
  <si>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</si>
  <si>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</si>
  <si>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</si>
  <si>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</si>
  <si>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</si>
  <si>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</si>
  <si>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</si>
  <si>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</si>
  <si>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</si>
  <si>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</si>
  <si>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</si>
  <si>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</si>
  <si>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</si>
  <si>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</si>
  <si>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</si>
  <si>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</si>
  <si>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</si>
  <si>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</si>
  <si>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</si>
  <si>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</si>
  <si>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</si>
  <si>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</si>
  <si>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</si>
  <si>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</si>
  <si>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</si>
  <si>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</si>
  <si>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</si>
  <si>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</si>
  <si>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</si>
  <si>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</si>
  <si>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</si>
  <si>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</si>
  <si>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</si>
  <si>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</si>
  <si>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</si>
  <si>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</si>
  <si>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</si>
  <si>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</si>
  <si>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</si>
  <si>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</si>
  <si>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</si>
  <si>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</si>
  <si>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</si>
  <si>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</si>
  <si>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</si>
  <si>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</si>
  <si>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</si>
  <si>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</si>
  <si>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</si>
  <si>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</si>
  <si>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</si>
  <si>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</si>
  <si>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</si>
  <si>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</si>
  <si>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</si>
  <si>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</si>
  <si>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</si>
  <si>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</si>
  <si>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</si>
  <si>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</si>
  <si>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</si>
  <si>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</si>
  <si>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</si>
  <si>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</si>
  <si>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</si>
  <si>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</si>
  <si>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</si>
  <si>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</si>
  <si>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</si>
  <si>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</si>
  <si>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</si>
  <si>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</si>
  <si>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</si>
  <si>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</si>
  <si>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</si>
  <si>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</si>
  <si>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</si>
  <si>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</si>
  <si>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</si>
  <si>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</si>
  <si>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</si>
  <si>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</si>
  <si>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</si>
  <si>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</si>
  <si>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</si>
  <si>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</si>
  <si>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</si>
  <si>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</si>
  <si>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</si>
  <si>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</si>
  <si>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</si>
  <si>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</si>
  <si>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</si>
  <si>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</si>
  <si>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</si>
  <si>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</si>
  <si>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</si>
  <si>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</si>
  <si>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</si>
  <si>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</si>
  <si>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</si>
  <si>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</si>
  <si>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</si>
  <si>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</si>
  <si>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</si>
  <si>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</si>
  <si>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</si>
  <si>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</si>
  <si>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</si>
  <si>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</si>
  <si>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</si>
  <si>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</si>
  <si>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</si>
  <si>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</si>
  <si>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</si>
  <si>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</si>
  <si>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</si>
  <si>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</si>
  <si>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</si>
  <si>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</si>
  <si>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</si>
  <si>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</si>
  <si>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</si>
  <si>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</si>
  <si>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</si>
  <si>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</si>
  <si>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</si>
  <si>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</si>
  <si>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</si>
  <si>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</si>
  <si>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</si>
  <si>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</si>
  <si>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</si>
  <si>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</si>
  <si>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</si>
  <si>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</si>
  <si>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</si>
  <si>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</si>
  <si>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</si>
  <si>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</si>
  <si>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</si>
  <si>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</si>
  <si>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</si>
  <si>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</si>
  <si>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</si>
  <si>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</si>
  <si>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</si>
  <si>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</si>
  <si>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</si>
  <si>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</si>
  <si>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</si>
  <si>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</si>
  <si>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</si>
  <si>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</si>
  <si>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</si>
  <si>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</si>
  <si>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</si>
  <si>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</si>
  <si>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</si>
  <si>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</si>
  <si>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</si>
  <si>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</si>
  <si>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</si>
  <si>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</si>
  <si>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</si>
  <si>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</si>
  <si>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</si>
  <si>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</si>
  <si>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</si>
  <si>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</si>
  <si>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</si>
  <si>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</si>
  <si>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</si>
  <si>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</si>
  <si>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</si>
  <si>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</si>
  <si>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</si>
  <si>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</si>
  <si>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</si>
  <si>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</si>
  <si>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</si>
  <si>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</si>
  <si>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</si>
  <si>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</si>
  <si>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</si>
  <si>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</si>
  <si>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</si>
  <si>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</si>
  <si>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</si>
  <si>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</si>
  <si>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</si>
  <si>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</si>
  <si>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</si>
  <si>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</si>
  <si>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</si>
  <si>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</si>
  <si>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</si>
  <si>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</si>
  <si>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</si>
  <si>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</si>
  <si>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</si>
  <si>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</si>
  <si>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</si>
  <si>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</si>
  <si>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</si>
  <si>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</si>
  <si>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</si>
  <si>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</si>
  <si>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</si>
  <si>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</si>
  <si>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</si>
  <si>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</si>
  <si>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</si>
  <si>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</si>
  <si>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</si>
  <si>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</si>
  <si>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</si>
  <si>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</si>
  <si>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</si>
  <si>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</si>
  <si>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</si>
  <si>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</si>
  <si>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</si>
  <si>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</si>
  <si>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</si>
  <si>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</si>
  <si>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</si>
  <si>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</si>
  <si>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</si>
  <si>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</si>
  <si>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</si>
  <si>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</si>
  <si>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</si>
  <si>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</si>
  <si>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</si>
  <si>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</si>
  <si>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</si>
  <si>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</si>
  <si>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</si>
  <si>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</si>
  <si>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</si>
  <si>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</si>
  <si>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</si>
  <si>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</si>
  <si>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</si>
  <si>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</si>
  <si>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</si>
  <si>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</si>
  <si>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</si>
  <si>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</si>
  <si>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</si>
  <si>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</si>
  <si>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</si>
  <si>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</si>
  <si>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</si>
  <si>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</si>
  <si>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</si>
  <si>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</si>
  <si>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</si>
  <si>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</si>
  <si>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</si>
  <si>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</si>
  <si>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</si>
  <si>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</si>
  <si>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</si>
  <si>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</si>
  <si>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</si>
  <si>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</si>
  <si>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</si>
  <si>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</si>
  <si>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</si>
  <si>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</si>
  <si>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</si>
  <si>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</si>
  <si>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</si>
  <si>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</si>
  <si>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Mean</t>
  </si>
  <si>
    <t>Median</t>
  </si>
  <si>
    <t>Min</t>
  </si>
  <si>
    <t>Max</t>
  </si>
  <si>
    <t>Variance</t>
  </si>
  <si>
    <t>SD</t>
  </si>
  <si>
    <t>Successful</t>
  </si>
  <si>
    <t>Failures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</si>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</sst>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10" xfId="0" applyFont="1" applyBorder="1"/>
    <xf numFmtId="0" fontId="16" fillId="0" borderId="11" xfId="0" applyFont="1" applyBorder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[CrowdfundingBookET.xlsx]Sheet1!PivotTable1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93D-B972-AC5A6A6EE22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B-493D-B972-AC5A6A6EE22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B-493D-B972-AC5A6A6EE22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B-493D-B972-AC5A6A6E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262144"/>
        <c:axId val="360264440"/>
      </c:barChart>
      <c:catAx>
        <c:axId val="3602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64440"/>
        <c:crosses val="autoZero"/>
        <c:auto val="1"/>
        <c:lblAlgn val="ctr"/>
        <c:lblOffset val="100"/>
        <c:noMultiLvlLbl val="0"/>
      </c:catAx>
      <c:valAx>
        <c:axId val="36026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[CrowdfundingBookET.xlsx]Sheet2!PivotTable2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C-478E-BE2C-40D0C7589DD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C-478E-BE2C-40D0C7589DD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C-478E-BE2C-40D0C7589DD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C-478E-BE2C-40D0C758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820536"/>
        <c:axId val="609820864"/>
      </c:barChart>
      <c:catAx>
        <c:axId val="60982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0864"/>
        <c:crosses val="autoZero"/>
        <c:auto val="1"/>
        <c:lblAlgn val="ctr"/>
        <c:lblOffset val="100"/>
        <c:noMultiLvlLbl val="0"/>
      </c:catAx>
      <c:valAx>
        <c:axId val="6098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[CrowdfundingBookET.xlsx]Sheet3!PivotTable3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D-4993-9FBE-5E095996CA18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D-4993-9FBE-5E095996CA18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D-4993-9FBE-5E095996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30488"/>
        <c:axId val="93733768"/>
      </c:lineChart>
      <c:catAx>
        <c:axId val="9373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3768"/>
        <c:crosses val="autoZero"/>
        <c:auto val="1"/>
        <c:lblAlgn val="ctr"/>
        <c:lblOffset val="100"/>
        <c:noMultiLvlLbl val="0"/>
      </c:catAx>
      <c:valAx>
        <c:axId val="937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layout>
        <c:manualLayout>
          <c:xMode val="edge"/>
          <c:yMode val="edge"/>
          <c:x val="0.449513814956134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6-47BC-870C-B61FB9482063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6-47BC-870C-B61FB9482063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76-47BC-870C-B61FB948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52528"/>
        <c:axId val="9345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76-47BC-870C-B61FB94820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76-47BC-870C-B61FB94820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76-47BC-870C-B61FB94820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76-47BC-870C-B61FB9482063}"/>
                  </c:ext>
                </c:extLst>
              </c15:ser>
            </c15:filteredLineSeries>
          </c:ext>
        </c:extLst>
      </c:lineChart>
      <c:catAx>
        <c:axId val="93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9088"/>
        <c:crosses val="autoZero"/>
        <c:auto val="1"/>
        <c:lblAlgn val="ctr"/>
        <c:lblOffset val="100"/>
        <c:noMultiLvlLbl val="0"/>
      </c:catAx>
      <c:valAx>
        <c:axId val="93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230980</xdr:colOff>
      <xdr:row>1</xdr:row>
      <xdr:rowOff>171450</xdr:rowOff>
    </xdr:from>
    <xdr:to>
      <xdr:col>15</xdr:col>
      <xdr:colOff>581024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1043A-9F9F-03BB-B124-5C48643A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276229</xdr:colOff>
      <xdr:row>8</xdr:row>
      <xdr:rowOff>188119</xdr:rowOff>
    </xdr:from>
    <xdr:to>
      <xdr:col>16</xdr:col>
      <xdr:colOff>600074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2A748-6957-38C3-462B-55668CB62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3</xdr:row>
      <xdr:rowOff>195262</xdr:rowOff>
    </xdr:from>
    <xdr:to>
      <xdr:col>12</xdr:col>
      <xdr:colOff>223837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A9258-6EF5-46F4-B32E-027756F82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157163</xdr:colOff>
      <xdr:row>14</xdr:row>
      <xdr:rowOff>11906</xdr:rowOff>
    </xdr:from>
    <xdr:to>
      <xdr:col>7</xdr:col>
      <xdr:colOff>1362075</xdr:colOff>
      <xdr:row>27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05A69A-5CC5-BA9C-1130-496EF9F72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 Tracewell" refreshedDate="44977.560226388887" createdVersion="8" refreshedVersion="8" minRefreshableVersion="3" recordCount="1000" xr:uid="{37821713-28A7-4DFF-AEC1-28DCAD2317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 Tracewell" refreshedDate="44977.573219097219" createdVersion="8" refreshedVersion="8" minRefreshableVersion="3" recordCount="1000" xr:uid="{74C9CE2C-06DD-40BE-A753-C2517024431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63930-AEC9-4271-AB53-913261465E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93917-CC8A-4310-AB3D-67112F59CB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AD73F-F3FC-41AF-A48D-9FDDE8D1BD0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E65D-810D-4B5A-9ADD-25206F17DBD2}">
  <dimension ref="A1:F14"/>
  <sheetViews>
    <sheetView workbookViewId="0">
      <selection activeCell="E33" sqref="E33"/>
    </sheetView>
  </sheetViews>
  <sheetFormatPr defaultRowHeight="15.75" x14ac:dyDescent="0.25"/>
  <cols>
    <col min="1" max="1" width="15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5" bestFit="1" customWidth="1"/>
    <col min="7" max="7" width="11.375" bestFit="1" customWidth="1"/>
    <col min="8" max="8" width="9.25" bestFit="1" customWidth="1"/>
    <col min="9" max="9" width="9.875" bestFit="1" customWidth="1"/>
    <col min="10" max="10" width="6.875" bestFit="1" customWidth="1"/>
    <col min="11" max="11" width="10.5" bestFit="1" customWidth="1"/>
    <col min="12" max="12" width="5.375" bestFit="1" customWidth="1"/>
    <col min="13" max="13" width="3.625" bestFit="1" customWidth="1"/>
    <col min="14" max="14" width="9" bestFit="1" customWidth="1"/>
    <col min="15" max="15" width="10.75" bestFit="1" customWidth="1"/>
    <col min="16" max="16" width="11.375" bestFit="1" customWidth="1"/>
    <col min="17" max="17" width="14.25" bestFit="1" customWidth="1"/>
    <col min="18" max="18" width="8" bestFit="1" customWidth="1"/>
    <col min="19" max="19" width="5.375" bestFit="1" customWidth="1"/>
    <col min="20" max="20" width="9" bestFit="1" customWidth="1"/>
    <col min="21" max="21" width="10.25" bestFit="1" customWidth="1"/>
    <col min="22" max="22" width="13.125" bestFit="1" customWidth="1"/>
    <col min="23" max="23" width="5.375" bestFit="1" customWidth="1"/>
    <col min="24" max="24" width="3.625" bestFit="1" customWidth="1"/>
    <col min="26" max="26" width="16.125" bestFit="1" customWidth="1"/>
    <col min="27" max="27" width="11.125" bestFit="1" customWidth="1"/>
    <col min="28" max="28" width="5.375" bestFit="1" customWidth="1"/>
    <col min="29" max="29" width="3.625" bestFit="1" customWidth="1"/>
    <col min="31" max="31" width="14" bestFit="1" customWidth="1"/>
    <col min="32" max="32" width="11.625" bestFit="1" customWidth="1"/>
    <col min="33" max="33" width="5.375" bestFit="1" customWidth="1"/>
    <col min="34" max="34" width="3.625" bestFit="1" customWidth="1"/>
    <col min="36" max="36" width="14.625" bestFit="1" customWidth="1"/>
    <col min="37" max="37" width="8.625" bestFit="1" customWidth="1"/>
    <col min="38" max="38" width="5.375" bestFit="1" customWidth="1"/>
    <col min="39" max="39" width="3.625" bestFit="1" customWidth="1"/>
    <col min="41" max="41" width="11.5" bestFit="1" customWidth="1"/>
    <col min="42" max="42" width="10.5" bestFit="1" customWidth="1"/>
  </cols>
  <sheetData>
    <row r="1" spans="1:6" x14ac:dyDescent="0.25">
      <c r="A1" s="5" t="s">
        <v>6</v>
      </c>
      <c r="B1" t="s">
        <v>2046</v>
      </c>
    </row>
    <row r="3" spans="1:6" x14ac:dyDescent="0.25">
      <c r="A3" s="5" t="s">
        <v>2035</v>
      </c>
      <c r="B3" s="5" t="s">
        <v>2036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2040</v>
      </c>
      <c r="E8">
        <v>4</v>
      </c>
      <c r="F8">
        <v>4</v>
      </c>
    </row>
    <row r="9" spans="1:6" x14ac:dyDescent="0.25">
      <c r="A9" s="6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F7D0-3A82-4B82-9C20-084AD197888F}">
  <dimension ref="A1:F30"/>
  <sheetViews>
    <sheetView topLeftCell="A7" workbookViewId="0">
      <selection activeCell="E33" sqref="E33"/>
    </sheetView>
  </sheetViews>
  <sheetFormatPr defaultRowHeight="15.75" x14ac:dyDescent="0.2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5" bestFit="1" customWidth="1"/>
  </cols>
  <sheetData>
    <row r="1" spans="1:6" x14ac:dyDescent="0.25">
      <c r="A1" s="5" t="s">
        <v>6</v>
      </c>
      <c r="B1" t="s">
        <v>2046</v>
      </c>
    </row>
    <row r="2" spans="1:6" x14ac:dyDescent="0.25">
      <c r="A2" s="5" t="s">
        <v>2031</v>
      </c>
      <c r="B2" t="s">
        <v>2046</v>
      </c>
    </row>
    <row r="4" spans="1:6" x14ac:dyDescent="0.25">
      <c r="A4" s="5" t="s">
        <v>2035</v>
      </c>
      <c r="B4" s="5" t="s">
        <v>2036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2048</v>
      </c>
      <c r="E7">
        <v>4</v>
      </c>
      <c r="F7">
        <v>4</v>
      </c>
    </row>
    <row r="8" spans="1:6" x14ac:dyDescent="0.2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2051</v>
      </c>
      <c r="C10">
        <v>8</v>
      </c>
      <c r="E10">
        <v>10</v>
      </c>
      <c r="F10">
        <v>18</v>
      </c>
    </row>
    <row r="11" spans="1:6" x14ac:dyDescent="0.2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2056</v>
      </c>
      <c r="C15">
        <v>3</v>
      </c>
      <c r="E15">
        <v>4</v>
      </c>
      <c r="F15">
        <v>7</v>
      </c>
    </row>
    <row r="16" spans="1:6" x14ac:dyDescent="0.2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2061</v>
      </c>
      <c r="C20">
        <v>4</v>
      </c>
      <c r="E20">
        <v>4</v>
      </c>
      <c r="F20">
        <v>8</v>
      </c>
    </row>
    <row r="21" spans="1:6" x14ac:dyDescent="0.2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2066</v>
      </c>
      <c r="C25">
        <v>7</v>
      </c>
      <c r="E25">
        <v>14</v>
      </c>
      <c r="F25">
        <v>21</v>
      </c>
    </row>
    <row r="26" spans="1:6" x14ac:dyDescent="0.2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2070</v>
      </c>
      <c r="E29">
        <v>3</v>
      </c>
      <c r="F29">
        <v>3</v>
      </c>
    </row>
    <row r="30" spans="1:6" x14ac:dyDescent="0.25">
      <c r="A30" s="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1C04-B8D7-49BE-8270-A1634D4083F7}">
  <dimension ref="A2:E19"/>
  <sheetViews>
    <sheetView workbookViewId="0">
      <selection activeCell="J3" sqref="J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5" t="s">
        <v>2031</v>
      </c>
      <c r="B2" t="s">
        <v>2046</v>
      </c>
    </row>
    <row r="3" spans="1:5" x14ac:dyDescent="0.25">
      <c r="A3" s="5" t="s">
        <v>2085</v>
      </c>
      <c r="B3" t="s">
        <v>2046</v>
      </c>
    </row>
    <row r="5" spans="1:5" x14ac:dyDescent="0.25">
      <c r="A5" s="5" t="s">
        <v>2035</v>
      </c>
      <c r="B5" s="5" t="s">
        <v>2036</v>
      </c>
    </row>
    <row r="6" spans="1:5" x14ac:dyDescent="0.25">
      <c r="A6" s="5" t="s">
        <v>2033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25">
      <c r="A7" s="12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12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12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12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12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12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12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12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12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12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12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12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12" t="s">
        <v>2034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500D-61C3-4E54-B49E-85D081B3B452}">
  <dimension ref="A1:H13"/>
  <sheetViews>
    <sheetView workbookViewId="0">
      <selection activeCell="B13" sqref="B13"/>
    </sheetView>
  </sheetViews>
  <sheetFormatPr defaultRowHeight="15.75" x14ac:dyDescent="0.25"/>
  <cols>
    <col min="1" max="1" width="20.875" customWidth="1"/>
    <col min="2" max="2" width="16.5" bestFit="1" customWidth="1"/>
    <col min="3" max="3" width="12.75" bestFit="1" customWidth="1"/>
    <col min="4" max="4" width="15.375" bestFit="1" customWidth="1"/>
    <col min="5" max="5" width="12" bestFit="1" customWidth="1"/>
    <col min="6" max="6" width="19" bestFit="1" customWidth="1"/>
    <col min="7" max="7" width="15.25" bestFit="1" customWidth="1"/>
    <col min="8" max="8" width="18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COUNTIFS(Crowdfunding!$F:$F,"=successful",Crowdfunding!$D:$D,"&gt;=1000",Crowdfunding!$D:$D,"&lt;=4999")</f>
        <v>191</v>
      </c>
      <c r="C3">
        <f>COUNTIFS(Crowdfunding!$F:$F,"=failed",Crowdfunding!$D:$D,"&gt;=1000",Crowdfunding!$D:$D,"&lt;=4999")</f>
        <v>38</v>
      </c>
      <c r="D3">
        <f>COUNTIFS(Crowdfunding!$F:$F,"=canceled",Crowdfunding!$D:$D,"&gt;=1000",Crowdfunding!$D:$D,"&lt;=4999")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COUNTIFS(Crowdfunding!$F:$F,"=successful",Crowdfunding!$D:$D,"&gt;4999",Crowdfunding!$D:$D,"&lt;10000")</f>
        <v>164</v>
      </c>
      <c r="C4">
        <f>COUNTIFS(Crowdfunding!$F:$F,"=failed",Crowdfunding!$D:$D,"&gt;4999",Crowdfunding!$D:$D,"&lt;10000")</f>
        <v>126</v>
      </c>
      <c r="D4">
        <f>COUNTIFS(Crowdfunding!$F:$F,"=canceled",Crowdfunding!$D:$D,"&gt;4999",Crowdfunding!$D:$D,"&lt;10000")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COUNTIFS(Crowdfunding!$F:$F,"=successful",Crowdfunding!$D:$D,"&gt;=10000",Crowdfunding!$D:$D,"&lt;=14999")</f>
        <v>4</v>
      </c>
      <c r="C5">
        <f>COUNTIFS(Crowdfunding!$F:$F,"=failed",Crowdfunding!$D:$D,"&gt;=10000",Crowdfunding!$D:$D,"&lt;=14999")</f>
        <v>5</v>
      </c>
      <c r="D5">
        <f>COUNTIFS(Crowdfunding!$F:$F,"=canceled",Crowdfunding!$D:$D,"&gt;=10000",Crowdfunding!$D:$D,"&lt;=14999")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COUNTIFS(Crowdfunding!$F:$F,"=successful",Crowdfunding!$D:$D,"&gt;=15000",Crowdfunding!$D:$D,"&lt;=19999")</f>
        <v>10</v>
      </c>
      <c r="C6">
        <f>COUNTIFS(Crowdfunding!$F:$F,"=failed",Crowdfunding!$D:$D,"&gt;=15000",Crowdfunding!$D:$D,"&lt;=19999")</f>
        <v>0</v>
      </c>
      <c r="D6">
        <f>COUNTIFS(Crowdfunding!$F:$F,"=canceled",Crowdfunding!$D:$D,"&gt;=15000",Crowdfunding!$D:$D,"&lt;=19999")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COUNTIFS(Crowdfunding!$F:$F,"=successful",Crowdfunding!$D:$D,"&gt;=20000",Crowdfunding!$D:$D,"&lt;=24999")</f>
        <v>7</v>
      </c>
      <c r="C7">
        <f>COUNTIFS(Crowdfunding!$F:$F,"=failed",Crowdfunding!$D:$D,"&gt;=20000",Crowdfunding!$D:$D,"&lt;=24999")</f>
        <v>0</v>
      </c>
      <c r="D7">
        <f>COUNTIFS(Crowdfunding!$F:$F,"=canceled",Crowdfunding!$D:$D,"&gt;=20000",Crowdfunding!$D:$D,"&lt;=24999")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COUNTIFS(Crowdfunding!$F:$F,"=successful",Crowdfunding!$D:$D,"&gt;=25000",Crowdfunding!$D:$D,"&lt;=29999")</f>
        <v>11</v>
      </c>
      <c r="C8">
        <f>COUNTIFS(Crowdfunding!$F:$F,"=failed",Crowdfunding!$D:$D,"&gt;=25000",Crowdfunding!$D:$D,"&lt;=29999")</f>
        <v>3</v>
      </c>
      <c r="D8">
        <f>COUNTIFS(Crowdfunding!$F:$F,"=canceled",Crowdfunding!$D:$D,"&gt;=25000",Crowdfunding!$D:$D,"&lt;=29999")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COUNTIFS(Crowdfunding!$F:$F,"=successful",Crowdfunding!$D:$D,"&gt;=30000",Crowdfunding!$D:$D,"&lt;=34999")</f>
        <v>7</v>
      </c>
      <c r="C9">
        <f>COUNTIFS(Crowdfunding!$F:$F,"=failed",Crowdfunding!$D:$D,"&gt;=30000",Crowdfunding!$D:$D,"&lt;=34999")</f>
        <v>0</v>
      </c>
      <c r="D9">
        <f>COUNTIFS(Crowdfunding!$F:$F,"=canceled",Crowdfunding!$D:$D,"&gt;=30000",Crowdfunding!$D:$D,"&lt;=34999")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COUNTIFS(Crowdfunding!$F:$F,"=successful",Crowdfunding!$D:$D,"&gt;=35000",Crowdfunding!$D:$D,"&lt;=39999")</f>
        <v>8</v>
      </c>
      <c r="C10">
        <f>COUNTIFS(Crowdfunding!$F:$F,"=failed",Crowdfunding!$D:$D,"&gt;=35000",Crowdfunding!$D:$D,"&lt;=39999")</f>
        <v>3</v>
      </c>
      <c r="D10">
        <f>COUNTIFS(Crowdfunding!$F:$F,"=canceled",Crowdfunding!$D:$D,"&gt;=35000",Crowdfunding!$D:$D,"&lt;=39999")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COUNTIFS(Crowdfunding!$F:$F,"=successful",Crowdfunding!$D:$D,"&gt;=40000",Crowdfunding!$D:$D,"&lt;=44999")</f>
        <v>11</v>
      </c>
      <c r="C11">
        <f>COUNTIFS(Crowdfunding!$F:$F,"=failed",Crowdfunding!$D:$D,"&gt;=40000",Crowdfunding!$D:$D,"&lt;=44999")</f>
        <v>3</v>
      </c>
      <c r="D11">
        <f>COUNTIFS(Crowdfunding!$F:$F,"=canceled",Crowdfunding!$D:$D,"&gt;=40000",Crowdfunding!$D:$D,"&lt;=44999")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COUNTIFS(Crowdfunding!$F:$F,"=successful",Crowdfunding!$D:$D,"&gt;=45000",Crowdfunding!$D:$D,"&lt;=49999")</f>
        <v>8</v>
      </c>
      <c r="C12">
        <f>COUNTIFS(Crowdfunding!$F:$F,"=failed",Crowdfunding!$D:$D,"&gt;=45000",Crowdfunding!$D:$D,"&lt;=49999")</f>
        <v>3</v>
      </c>
      <c r="D12">
        <f>COUNTIFS(Crowdfunding!$F:$F,"=canceled",Crowdfunding!$D:$D,"&gt;=45000",Crowdfunding!$D:$D,"&lt;=49999")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2113</v>
      </c>
      <c r="B13">
        <f>COUNTIFS(Crowdfunding!$F:$F,"=successful",Crowdfunding!$D:$D,"&gt;50000")</f>
        <v>114</v>
      </c>
      <c r="C13">
        <f>COUNTIFS(Crowdfunding!$F:$F,"=failed",Crowdfunding!$D:$D,"&gt;50000")</f>
        <v>163</v>
      </c>
      <c r="D13">
        <f>COUNTIFS(Crowdfunding!$F:$F,"=canceled",Crowdfunding!$D:$D,"&gt;50000")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I5" workbookViewId="0">
      <selection activeCell="Q5" sqref="Q5"/>
    </sheetView>
  </sheetViews>
  <sheetFormatPr defaultColWidth="11" defaultRowHeight="15.75" x14ac:dyDescent="0.25"/>
  <cols>
    <col min="1" max="1" width="4.25" bestFit="1" customWidth="1"/>
    <col min="2" max="2" width="30.75" bestFit="1" customWidth="1"/>
    <col min="3" max="3" width="33.5" style="3" customWidth="1"/>
    <col min="7" max="7" width="13" bestFit="1" customWidth="1"/>
    <col min="10" max="11" width="11.25" bestFit="1" customWidth="1"/>
    <col min="14" max="14" width="28" bestFit="1" customWidth="1"/>
    <col min="15" max="15" width="17.25" customWidth="1"/>
    <col min="16" max="16" width="15.875" customWidth="1"/>
    <col min="17" max="17" width="15.25" customWidth="1"/>
    <col min="18" max="18" width="13.75" customWidth="1"/>
    <col min="19" max="19" width="22" customWidth="1"/>
    <col min="20" max="20" width="22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v>0</v>
      </c>
      <c r="Q2" t="str">
        <f>LEFT(N2, SEARCH("/",N2,1)-1)</f>
        <v>food</v>
      </c>
      <c r="R2" t="str">
        <f>RIGHT(N2,LEN(N2)-FIND("/",N2))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 t="shared" ref="P3:P66" si="1">E3/G3</f>
        <v>92.151898734177209</v>
      </c>
      <c r="Q3" t="str">
        <f t="shared" ref="Q3:Q66" si="2">LEFT(N3, SEARCH("/",N3,1)-1)</f>
        <v>music</v>
      </c>
      <c r="R3" t="str">
        <f t="shared" ref="R3:R66" si="3">RIGHT(N3,LEN(N3)-FIND("/",N3))</f>
        <v>rock</v>
      </c>
      <c r="S3" s="7">
        <f t="shared" ref="S3:S66" si="4">(((J3/60)/60)/24)+DATE(1970,1,1)</f>
        <v>41870.208333333336</v>
      </c>
      <c r="T3" s="7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7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</f>
        <v>2.3614754098360655</v>
      </c>
      <c r="P67">
        <f t="shared" ref="P67:P130" si="7">E67/G67</f>
        <v>61.038135593220339</v>
      </c>
      <c r="Q67" t="str">
        <f t="shared" ref="Q67:Q130" si="8">LEFT(N67, SEARCH("/",N67,1)-1)</f>
        <v>theater</v>
      </c>
      <c r="R67" t="str">
        <f t="shared" ref="R67:R130" si="9">RIGHT(N67,LEN(N67)-FIND("/",N67))</f>
        <v>plays</v>
      </c>
      <c r="S67" s="7">
        <f t="shared" ref="S67:S130" si="10">(((J67/60)/60)/24)+DATE(1970,1,1)</f>
        <v>40570.25</v>
      </c>
      <c r="T67" s="7">
        <f t="shared" ref="T67:T130" si="11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</f>
        <v>3.2026936026936029E-2</v>
      </c>
      <c r="P131">
        <f t="shared" ref="P131:P194" si="13">E131/G131</f>
        <v>86.472727272727269</v>
      </c>
      <c r="Q131" t="str">
        <f t="shared" ref="Q131:Q194" si="14">LEFT(N131, SEARCH("/",N131,1)-1)</f>
        <v>food</v>
      </c>
      <c r="R131" t="str">
        <f t="shared" ref="R131:R194" si="15">RIGHT(N131,LEN(N131)-FIND("/",N131))</f>
        <v>food trucks</v>
      </c>
      <c r="S131" s="7">
        <f t="shared" ref="S131:S194" si="16">(((J131/60)/60)/24)+DATE(1970,1,1)</f>
        <v>42038.25</v>
      </c>
      <c r="T131" s="7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</f>
        <v>0.45636363636363636</v>
      </c>
      <c r="P195">
        <f t="shared" ref="P195:P258" si="19">E195/G195</f>
        <v>46.338461538461537</v>
      </c>
      <c r="Q195" t="str">
        <f t="shared" ref="Q195:Q258" si="20">LEFT(N195, SEARCH("/",N195,1)-1)</f>
        <v>music</v>
      </c>
      <c r="R195" t="str">
        <f t="shared" ref="R195:R258" si="21">RIGHT(N195,LEN(N195)-FIND("/",N195))</f>
        <v>indie rock</v>
      </c>
      <c r="S195" s="7">
        <f t="shared" ref="S195:S258" si="22">(((J195/60)/60)/24)+DATE(1970,1,1)</f>
        <v>43198.208333333328</v>
      </c>
      <c r="T195" s="7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7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</f>
        <v>1.46</v>
      </c>
      <c r="P259">
        <f t="shared" ref="P259:P322" si="25">E259/G259</f>
        <v>90.456521739130437</v>
      </c>
      <c r="Q259" t="str">
        <f t="shared" ref="Q259:Q322" si="26">LEFT(N259, SEARCH("/",N259,1)-1)</f>
        <v>theater</v>
      </c>
      <c r="R259" t="str">
        <f t="shared" ref="R259:R322" si="27">RIGHT(N259,LEN(N259)-FIND("/",N259))</f>
        <v>plays</v>
      </c>
      <c r="S259" s="7">
        <f t="shared" ref="S259:S322" si="28">(((J259/60)/60)/24)+DATE(1970,1,1)</f>
        <v>41338.25</v>
      </c>
      <c r="T259" s="7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7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</f>
        <v>0.94144366197183094</v>
      </c>
      <c r="P323">
        <f t="shared" ref="P323:P386" si="31">E323/G323</f>
        <v>65.000810372771468</v>
      </c>
      <c r="Q323" t="str">
        <f t="shared" ref="Q323:Q386" si="32">LEFT(N323, SEARCH("/",N323,1)-1)</f>
        <v>film &amp; video</v>
      </c>
      <c r="R323" t="str">
        <f t="shared" ref="R323:R386" si="33">RIGHT(N323,LEN(N323)-FIND("/",N323))</f>
        <v>shorts</v>
      </c>
      <c r="S323" s="7">
        <f t="shared" ref="S323:S386" si="34">(((J323/60)/60)/24)+DATE(1970,1,1)</f>
        <v>40634.208333333336</v>
      </c>
      <c r="T323" s="7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7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</f>
        <v>1.4616709511568124</v>
      </c>
      <c r="P387">
        <f t="shared" ref="P387:P450" si="37">E387/G387</f>
        <v>50.007915567282325</v>
      </c>
      <c r="Q387" t="str">
        <f t="shared" ref="Q387:Q450" si="38">LEFT(N387, SEARCH("/",N387,1)-1)</f>
        <v>publishing</v>
      </c>
      <c r="R387" t="str">
        <f t="shared" ref="R387:R450" si="39">RIGHT(N387,LEN(N387)-FIND("/",N387))</f>
        <v>nonfiction</v>
      </c>
      <c r="S387" s="7">
        <f t="shared" ref="S387:S450" si="40">(((J387/60)/60)/24)+DATE(1970,1,1)</f>
        <v>43553.208333333328</v>
      </c>
      <c r="T387" s="7">
        <f t="shared" ref="T387:T450" si="41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7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</f>
        <v>9.67</v>
      </c>
      <c r="P451">
        <f t="shared" ref="P451:P514" si="43">E451/G451</f>
        <v>101.19767441860465</v>
      </c>
      <c r="Q451" t="str">
        <f t="shared" ref="Q451:Q514" si="44">LEFT(N451, SEARCH("/",N451,1)-1)</f>
        <v>games</v>
      </c>
      <c r="R451" t="str">
        <f t="shared" ref="R451:R514" si="45">RIGHT(N451,LEN(N451)-FIND("/",N451))</f>
        <v>video games</v>
      </c>
      <c r="S451" s="7">
        <f t="shared" ref="S451:S514" si="46">(((J451/60)/60)/24)+DATE(1970,1,1)</f>
        <v>43530.25</v>
      </c>
      <c r="T451" s="7">
        <f t="shared" ref="T451:T514" si="47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7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</f>
        <v>0.39277108433734942</v>
      </c>
      <c r="P515">
        <f t="shared" ref="P515:P578" si="49">E515/G515</f>
        <v>93.142857142857139</v>
      </c>
      <c r="Q515" t="str">
        <f t="shared" ref="Q515:Q578" si="50">LEFT(N515, SEARCH("/",N515,1)-1)</f>
        <v>film &amp; video</v>
      </c>
      <c r="R515" t="str">
        <f t="shared" ref="R515:R578" si="51">RIGHT(N515,LEN(N515)-FIND("/",N515))</f>
        <v>television</v>
      </c>
      <c r="S515" s="7">
        <f t="shared" ref="S515:S578" si="52">(((J515/60)/60)/24)+DATE(1970,1,1)</f>
        <v>40430.208333333336</v>
      </c>
      <c r="T515" s="7">
        <f t="shared" ref="T515:T578" si="53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7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</f>
        <v>0.18853658536585366</v>
      </c>
      <c r="P579">
        <f t="shared" ref="P579:P642" si="55">E579/G579</f>
        <v>41.783783783783782</v>
      </c>
      <c r="Q579" t="str">
        <f t="shared" ref="Q579:Q642" si="56">LEFT(N579, SEARCH("/",N579,1)-1)</f>
        <v>music</v>
      </c>
      <c r="R579" t="str">
        <f t="shared" ref="R579:R642" si="57">RIGHT(N579,LEN(N579)-FIND("/",N579))</f>
        <v>jazz</v>
      </c>
      <c r="S579" s="7">
        <f t="shared" ref="S579:S642" si="58">(((J579/60)/60)/24)+DATE(1970,1,1)</f>
        <v>40613.25</v>
      </c>
      <c r="T579" s="7">
        <f t="shared" ref="T579:T642" si="5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7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</f>
        <v>1.1996808510638297</v>
      </c>
      <c r="P643">
        <f t="shared" ref="P643:P706" si="61">E643/G643</f>
        <v>58.128865979381445</v>
      </c>
      <c r="Q643" t="str">
        <f t="shared" ref="Q643:Q706" si="62">LEFT(N643, SEARCH("/",N643,1)-1)</f>
        <v>theater</v>
      </c>
      <c r="R643" t="str">
        <f t="shared" ref="R643:R706" si="63">RIGHT(N643,LEN(N643)-FIND("/",N643))</f>
        <v>plays</v>
      </c>
      <c r="S643" s="7">
        <f t="shared" ref="S643:S706" si="64">(((J643/60)/60)/24)+DATE(1970,1,1)</f>
        <v>42786.25</v>
      </c>
      <c r="T643" s="7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7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</f>
        <v>0.99026517383618151</v>
      </c>
      <c r="P707">
        <f t="shared" ref="P707:P770" si="67">E707/G707</f>
        <v>82.986666666666665</v>
      </c>
      <c r="Q707" t="str">
        <f t="shared" ref="Q707:Q770" si="68">LEFT(N707, SEARCH("/",N707,1)-1)</f>
        <v>publishing</v>
      </c>
      <c r="R707" t="str">
        <f t="shared" ref="R707:R770" si="69">RIGHT(N707,LEN(N707)-FIND("/",N707))</f>
        <v>nonfiction</v>
      </c>
      <c r="S707" s="7">
        <f t="shared" ref="S707:S770" si="70">(((J707/60)/60)/24)+DATE(1970,1,1)</f>
        <v>41619.25</v>
      </c>
      <c r="T707" s="7">
        <f t="shared" ref="T707:T770" si="71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7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7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7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7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7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7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7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7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7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7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7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7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7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7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7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7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7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7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7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7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7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7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7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7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7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7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7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7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7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7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7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7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7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7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7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7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7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7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7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7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7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7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7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7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7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7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7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7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7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7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7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7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7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7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7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7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7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7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7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7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7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7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7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</f>
        <v>0.86867834394904464</v>
      </c>
      <c r="P771">
        <f t="shared" ref="P771:P834" si="73">E771/G771</f>
        <v>31.995894428152493</v>
      </c>
      <c r="Q771" t="str">
        <f t="shared" ref="Q771:Q834" si="74">LEFT(N771, SEARCH("/",N771,1)-1)</f>
        <v>games</v>
      </c>
      <c r="R771" t="str">
        <f t="shared" ref="R771:R834" si="75">RIGHT(N771,LEN(N771)-FIND("/",N771))</f>
        <v>video games</v>
      </c>
      <c r="S771" s="7">
        <f t="shared" ref="S771:S834" si="76">(((J771/60)/60)/24)+DATE(1970,1,1)</f>
        <v>41501.208333333336</v>
      </c>
      <c r="T771" s="7">
        <f t="shared" ref="T771:T834" si="77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7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7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7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7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7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7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7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7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7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7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7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7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7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7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7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7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7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7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7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7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7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7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7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7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7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7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7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7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7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7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7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7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7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7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7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7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7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7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7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7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7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7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7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7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7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7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7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7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7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7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7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7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7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7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7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7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7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7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7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7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7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7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7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</f>
        <v>1.5769117647058823</v>
      </c>
      <c r="P835">
        <f t="shared" ref="P835:P898" si="79">E835/G835</f>
        <v>64.987878787878785</v>
      </c>
      <c r="Q835" t="str">
        <f t="shared" ref="Q835:Q898" si="80">LEFT(N835, SEARCH("/",N835,1)-1)</f>
        <v>publishing</v>
      </c>
      <c r="R835" t="str">
        <f t="shared" ref="R835:R898" si="81">RIGHT(N835,LEN(N835)-FIND("/",N835))</f>
        <v>translations</v>
      </c>
      <c r="S835" s="7">
        <f t="shared" ref="S835:S898" si="82">(((J835/60)/60)/24)+DATE(1970,1,1)</f>
        <v>40588.25</v>
      </c>
      <c r="T835" s="7">
        <f t="shared" ref="T835:T898" si="8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7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7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7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7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7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7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7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7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7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7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7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7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7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7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7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7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7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7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7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7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7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7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7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7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7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7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7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7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7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7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7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7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7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7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7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7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7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7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7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7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7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7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7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7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7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7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7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7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7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7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7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7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7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7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7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7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7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7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7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7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7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7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7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</f>
        <v>0.27693181818181817</v>
      </c>
      <c r="P899">
        <f t="shared" ref="P899:P962" si="85">E899/G899</f>
        <v>90.259259259259252</v>
      </c>
      <c r="Q899" t="str">
        <f t="shared" ref="Q899:Q962" si="86">LEFT(N899, SEARCH("/",N899,1)-1)</f>
        <v>theater</v>
      </c>
      <c r="R899" t="str">
        <f t="shared" ref="R899:R962" si="87">RIGHT(N899,LEN(N899)-FIND("/",N899))</f>
        <v>plays</v>
      </c>
      <c r="S899" s="7">
        <f t="shared" ref="S899:S962" si="88">(((J899/60)/60)/24)+DATE(1970,1,1)</f>
        <v>43583.208333333328</v>
      </c>
      <c r="T899" s="7">
        <f t="shared" ref="T899:T962" si="8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7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7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7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7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7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7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7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7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7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7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7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7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7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7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7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7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7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7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7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7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7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7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7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7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7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7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7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7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7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7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7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7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7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7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7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7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7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7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7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7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7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7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7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7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7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7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7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7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7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7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7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7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7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7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7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7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7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7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7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7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7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7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7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</f>
        <v>1.1929824561403508</v>
      </c>
      <c r="P963">
        <f t="shared" ref="P963:P1001" si="91">E963/G963</f>
        <v>43.87096774193548</v>
      </c>
      <c r="Q963" t="str">
        <f t="shared" ref="Q963:Q1001" si="92">LEFT(N963, SEARCH("/",N963,1)-1)</f>
        <v>publishing</v>
      </c>
      <c r="R963" t="str">
        <f t="shared" ref="R963:R1001" si="93">RIGHT(N963,LEN(N963)-FIND("/",N963))</f>
        <v>translations</v>
      </c>
      <c r="S963" s="7">
        <f t="shared" ref="S963:S1001" si="94">(((J963/60)/60)/24)+DATE(1970,1,1)</f>
        <v>40591.25</v>
      </c>
      <c r="T963" s="7">
        <f t="shared" ref="T963:T1001" si="95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7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7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7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7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7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7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7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7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7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7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7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7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7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7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7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7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7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7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7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7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7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7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7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7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7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7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7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7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7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7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7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7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7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7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7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7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7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7">
        <f t="shared" si="95"/>
        <v>42557.208333333328</v>
      </c>
    </row>
  </sheetData>
  <autoFilter ref="F1:F1001" xr:uid="{00000000-0001-0000-0000-000000000000}"/>
  <conditionalFormatting sqref="F1:F1048576">
    <cfRule type="cellIs" dxfId="15" priority="7" operator="equal">
      <formula>"canceled"</formula>
    </cfRule>
    <cfRule type="cellIs" dxfId="14" priority="8" operator="equal">
      <formula>"live"</formula>
    </cfRule>
    <cfRule type="cellIs" dxfId="13" priority="9" operator="equal">
      <formula>"successful"</formula>
    </cfRule>
    <cfRule type="cellIs" dxfId="12" priority="10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934A-5E57-43FC-AB65-429DB5665CC7}">
  <dimension ref="A1:J566"/>
  <sheetViews>
    <sheetView workbookViewId="0">
      <selection activeCell="E9" sqref="E9"/>
    </sheetView>
  </sheetViews>
  <sheetFormatPr defaultRowHeight="15.75" x14ac:dyDescent="0.25"/>
  <cols>
    <col min="1" max="1" width="9.875" customWidth="1"/>
    <col min="2" max="2" width="14.125" customWidth="1"/>
    <col min="4" max="4" width="13.375" customWidth="1"/>
    <col min="5" max="5" width="14.375" customWidth="1"/>
    <col min="9" max="9" width="14" customWidth="1"/>
    <col min="10" max="10" width="12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I1" s="10" t="s">
        <v>2111</v>
      </c>
      <c r="J1" s="10" t="s">
        <v>2112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H2" s="11" t="s">
        <v>2105</v>
      </c>
      <c r="I2" s="8">
        <f>AVERAGE(B:B)</f>
        <v>851.14690265486729</v>
      </c>
      <c r="J2" s="9">
        <f>AVERAGE(E:E)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H3" s="11" t="s">
        <v>2106</v>
      </c>
      <c r="I3" s="8">
        <f>MEDIAN(B:B)</f>
        <v>201</v>
      </c>
      <c r="J3" s="9">
        <f>MEDIAN(E:E)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H4" s="11" t="s">
        <v>2107</v>
      </c>
      <c r="I4" s="8">
        <f>MIN(B:B)</f>
        <v>16</v>
      </c>
      <c r="J4" s="9">
        <f>MIN(E:E)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H5" s="11" t="s">
        <v>2108</v>
      </c>
      <c r="I5" s="8">
        <f>MAX(B:B)</f>
        <v>7295</v>
      </c>
      <c r="J5" s="9">
        <f>MAX(E:E)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H6" s="11" t="s">
        <v>2109</v>
      </c>
      <c r="I6" s="8">
        <f>_xlfn.VAR.P(B:B)</f>
        <v>1603373.7324019109</v>
      </c>
      <c r="J6" s="9">
        <f>_xlfn.VAR.P(E:E)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H7" s="11" t="s">
        <v>2110</v>
      </c>
      <c r="I7" s="8">
        <f>_xlfn.STDEV.P(B:B)</f>
        <v>1266.2439466397898</v>
      </c>
      <c r="J7" s="9">
        <f>_xlfn.STDEV.P(E:E)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D1047941:D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 Goal Analysis</vt:lpstr>
      <vt:lpstr>Crowdfunding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 Tracewell</cp:lastModifiedBy>
  <dcterms:created xsi:type="dcterms:W3CDTF">2021-09-29T18:52:28Z</dcterms:created>
  <dcterms:modified xsi:type="dcterms:W3CDTF">2023-02-23T23:10:54Z</dcterms:modified>
</cp:coreProperties>
</file>