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cdaniel/Desktop/"/>
    </mc:Choice>
  </mc:AlternateContent>
  <xr:revisionPtr revIDLastSave="0" documentId="8_{7D14BC1B-455A-9E4E-BDAE-100CD833D82A}" xr6:coauthVersionLast="45" xr6:coauthVersionMax="45" xr10:uidLastSave="{00000000-0000-0000-0000-000000000000}"/>
  <bookViews>
    <workbookView xWindow="2240" yWindow="2300" windowWidth="27900" windowHeight="16100" tabRatio="500" xr2:uid="{00000000-000D-0000-FFFF-FFFF00000000}"/>
  </bookViews>
  <sheets>
    <sheet name="TmeLog" sheetId="1" r:id="rId1"/>
    <sheet name="Additional info" sheetId="5" r:id="rId2"/>
    <sheet name="P-tests" sheetId="2" r:id="rId3"/>
    <sheet name="Acetate" sheetId="3" r:id="rId4"/>
    <sheet name="PHB" sheetId="7" r:id="rId5"/>
    <sheet name="Publish" sheetId="6" r:id="rId6"/>
    <sheet name="Publish (2)" sheetId="9" r:id="rId7"/>
    <sheet name="sortmerna" sheetId="8" r:id="rId8"/>
  </sheets>
  <definedNames>
    <definedName name="sortmernaLog" localSheetId="7">sortmerna!$D$4:$I$23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9" i="5" l="1"/>
  <c r="L20" i="5"/>
  <c r="L21" i="5"/>
  <c r="E6" i="5"/>
  <c r="K19" i="5"/>
  <c r="K20" i="5"/>
  <c r="K21" i="5"/>
  <c r="K24" i="5" s="1"/>
  <c r="L66" i="9"/>
  <c r="L65" i="9"/>
  <c r="L64" i="9"/>
  <c r="L63" i="9"/>
  <c r="L62" i="9"/>
  <c r="L61" i="9"/>
  <c r="L60" i="9"/>
  <c r="L59" i="9"/>
  <c r="L58" i="9"/>
  <c r="L57" i="9"/>
  <c r="L56" i="9"/>
  <c r="L55" i="9"/>
  <c r="L54" i="9"/>
  <c r="L53" i="9"/>
  <c r="L52" i="9"/>
  <c r="L51" i="9"/>
  <c r="J19" i="5"/>
  <c r="C6" i="5" s="1"/>
  <c r="J20" i="5"/>
  <c r="J21" i="5"/>
  <c r="L42" i="9"/>
  <c r="L41" i="9"/>
  <c r="L40" i="9"/>
  <c r="L39" i="9"/>
  <c r="L38" i="9"/>
  <c r="L37" i="9"/>
  <c r="L36" i="9"/>
  <c r="L35" i="9"/>
  <c r="L34" i="9"/>
  <c r="L33" i="9"/>
  <c r="L32" i="9"/>
  <c r="L31" i="9"/>
  <c r="L30" i="9"/>
  <c r="L29" i="9"/>
  <c r="L28" i="9"/>
  <c r="L27" i="9"/>
  <c r="L18" i="9"/>
  <c r="L17" i="9"/>
  <c r="L16" i="9"/>
  <c r="L15" i="9"/>
  <c r="L14" i="9"/>
  <c r="L13" i="9"/>
  <c r="L12" i="9"/>
  <c r="L11" i="9"/>
  <c r="L10" i="9"/>
  <c r="L9" i="9"/>
  <c r="L8" i="9"/>
  <c r="L7" i="9"/>
  <c r="L6" i="9"/>
  <c r="L5" i="9"/>
  <c r="L4" i="9"/>
  <c r="L3" i="9"/>
  <c r="I19" i="5"/>
  <c r="B6" i="5" s="1"/>
  <c r="K4" i="1" s="1"/>
  <c r="I20" i="5"/>
  <c r="I21" i="5"/>
  <c r="C5" i="8"/>
  <c r="C6" i="8"/>
  <c r="E6" i="8" s="1"/>
  <c r="J6" i="8"/>
  <c r="C7" i="8"/>
  <c r="C8" i="8"/>
  <c r="J8" i="8"/>
  <c r="C9" i="8"/>
  <c r="J9" i="8" s="1"/>
  <c r="C10" i="8"/>
  <c r="E10" i="8" s="1"/>
  <c r="J10" i="8"/>
  <c r="C11" i="8"/>
  <c r="C12" i="8"/>
  <c r="J12" i="8"/>
  <c r="C13" i="8"/>
  <c r="C14" i="8"/>
  <c r="E14" i="8" s="1"/>
  <c r="J14" i="8"/>
  <c r="C15" i="8"/>
  <c r="C16" i="8"/>
  <c r="J16" i="8"/>
  <c r="C17" i="8"/>
  <c r="J17" i="8" s="1"/>
  <c r="C18" i="8"/>
  <c r="E18" i="8" s="1"/>
  <c r="J18" i="8"/>
  <c r="C19" i="8"/>
  <c r="C20" i="8"/>
  <c r="J20" i="8"/>
  <c r="C21" i="8"/>
  <c r="C22" i="8"/>
  <c r="E22" i="8" s="1"/>
  <c r="J22" i="8"/>
  <c r="C23" i="8"/>
  <c r="C4" i="8"/>
  <c r="J4" i="8"/>
  <c r="E8" i="8"/>
  <c r="E9" i="8"/>
  <c r="E12" i="8"/>
  <c r="E16" i="8"/>
  <c r="E17" i="8"/>
  <c r="E20" i="8"/>
  <c r="E4" i="8"/>
  <c r="O10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51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27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3" i="6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4" i="1"/>
  <c r="L16" i="5"/>
  <c r="L17" i="5"/>
  <c r="L18" i="5"/>
  <c r="E5" i="5"/>
  <c r="AW4" i="1" s="1"/>
  <c r="K16" i="5"/>
  <c r="K17" i="5"/>
  <c r="K18" i="5"/>
  <c r="J16" i="5"/>
  <c r="J17" i="5"/>
  <c r="J18" i="5"/>
  <c r="I16" i="5"/>
  <c r="B5" i="5" s="1"/>
  <c r="J4" i="1" s="1"/>
  <c r="I17" i="5"/>
  <c r="I18" i="5"/>
  <c r="E3" i="3" a="1"/>
  <c r="E3" i="3" s="1"/>
  <c r="J13" i="3" s="1"/>
  <c r="AS8" i="1" s="1"/>
  <c r="J10" i="3"/>
  <c r="AS5" i="1" s="1"/>
  <c r="J12" i="3"/>
  <c r="AS7" i="1"/>
  <c r="J15" i="3"/>
  <c r="AS10" i="1" s="1"/>
  <c r="J17" i="3"/>
  <c r="AS12" i="1" s="1"/>
  <c r="J18" i="3"/>
  <c r="AS13" i="1" s="1"/>
  <c r="J20" i="3"/>
  <c r="AS15" i="1"/>
  <c r="J23" i="3"/>
  <c r="AS18" i="1" s="1"/>
  <c r="J9" i="3"/>
  <c r="AS4" i="1" s="1"/>
  <c r="H10" i="3"/>
  <c r="AF5" i="1" s="1"/>
  <c r="H12" i="3"/>
  <c r="AF7" i="1"/>
  <c r="H15" i="3"/>
  <c r="AF10" i="1" s="1"/>
  <c r="H17" i="3"/>
  <c r="AF12" i="1" s="1"/>
  <c r="H18" i="3"/>
  <c r="AF13" i="1" s="1"/>
  <c r="H20" i="3"/>
  <c r="AF15" i="1"/>
  <c r="H23" i="3"/>
  <c r="AF18" i="1" s="1"/>
  <c r="H9" i="3"/>
  <c r="AF4" i="1" s="1"/>
  <c r="F10" i="3"/>
  <c r="S5" i="1" s="1"/>
  <c r="F12" i="3"/>
  <c r="S7" i="1"/>
  <c r="F15" i="3"/>
  <c r="S10" i="1" s="1"/>
  <c r="F17" i="3"/>
  <c r="S12" i="1" s="1"/>
  <c r="F18" i="3"/>
  <c r="S13" i="1" s="1"/>
  <c r="F20" i="3"/>
  <c r="S15" i="1"/>
  <c r="F23" i="3"/>
  <c r="S18" i="1" s="1"/>
  <c r="F9" i="3"/>
  <c r="S4" i="1" s="1"/>
  <c r="D10" i="3"/>
  <c r="F5" i="1" s="1"/>
  <c r="G5" i="1" s="1"/>
  <c r="D12" i="3"/>
  <c r="F7" i="1"/>
  <c r="D15" i="3"/>
  <c r="F10" i="1" s="1"/>
  <c r="D17" i="3"/>
  <c r="F12" i="1" s="1"/>
  <c r="D18" i="3"/>
  <c r="F13" i="1" s="1"/>
  <c r="G13" i="1" s="1"/>
  <c r="D20" i="3"/>
  <c r="F15" i="1"/>
  <c r="D23" i="3"/>
  <c r="F18" i="1" s="1"/>
  <c r="D9" i="3"/>
  <c r="F4" i="1" s="1"/>
  <c r="D11" i="5"/>
  <c r="D12" i="5" s="1"/>
  <c r="E11" i="5"/>
  <c r="E12" i="5" s="1"/>
  <c r="Q4" i="2"/>
  <c r="Q5" i="2"/>
  <c r="Q6" i="2"/>
  <c r="Q7" i="2"/>
  <c r="Q8" i="2"/>
  <c r="Q9" i="2"/>
  <c r="Q10" i="2"/>
  <c r="Q11" i="2"/>
  <c r="R11" i="2"/>
  <c r="Q12" i="2"/>
  <c r="Q13" i="2"/>
  <c r="Q14" i="2"/>
  <c r="Q15" i="2"/>
  <c r="Q16" i="2"/>
  <c r="Q17" i="2"/>
  <c r="Q18" i="2"/>
  <c r="Q3" i="2"/>
  <c r="R3" i="2" s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3" i="2"/>
  <c r="I3" i="2"/>
  <c r="E15" i="2"/>
  <c r="F15" i="2"/>
  <c r="I15" i="2"/>
  <c r="E16" i="2"/>
  <c r="F16" i="2"/>
  <c r="I16" i="2"/>
  <c r="J16" i="2" s="1"/>
  <c r="E17" i="2"/>
  <c r="F17" i="2" s="1"/>
  <c r="I17" i="2"/>
  <c r="E18" i="2"/>
  <c r="F18" i="2"/>
  <c r="I18" i="2"/>
  <c r="B17" i="2"/>
  <c r="B18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3" i="2"/>
  <c r="J22" i="5"/>
  <c r="K22" i="5"/>
  <c r="L22" i="5"/>
  <c r="L25" i="5" s="1"/>
  <c r="L23" i="5"/>
  <c r="J24" i="5"/>
  <c r="L24" i="5"/>
  <c r="AP19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C19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P5" i="1"/>
  <c r="AP4" i="1"/>
  <c r="AC4" i="1"/>
  <c r="G18" i="1"/>
  <c r="C11" i="5"/>
  <c r="C12" i="5"/>
  <c r="B11" i="5"/>
  <c r="B12" i="5" s="1"/>
  <c r="B13" i="5" s="1"/>
  <c r="B24" i="5"/>
  <c r="B25" i="5"/>
  <c r="I6" i="1"/>
  <c r="I8" i="1"/>
  <c r="I12" i="1"/>
  <c r="I13" i="1"/>
  <c r="I17" i="1"/>
  <c r="I4" i="1"/>
  <c r="G10" i="1"/>
  <c r="G15" i="1"/>
  <c r="I4" i="2"/>
  <c r="J4" i="2"/>
  <c r="I5" i="2"/>
  <c r="I6" i="2"/>
  <c r="J6" i="2"/>
  <c r="I7" i="2"/>
  <c r="I8" i="2"/>
  <c r="J8" i="2"/>
  <c r="I9" i="2"/>
  <c r="I10" i="2"/>
  <c r="J10" i="2"/>
  <c r="I11" i="2"/>
  <c r="I12" i="2"/>
  <c r="J12" i="2"/>
  <c r="I13" i="2"/>
  <c r="I14" i="2"/>
  <c r="J14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3" i="2"/>
  <c r="F3" i="2"/>
  <c r="I22" i="5"/>
  <c r="I23" i="5"/>
  <c r="I24" i="5"/>
  <c r="I25" i="5"/>
  <c r="B7" i="5"/>
  <c r="E4" i="3"/>
  <c r="T7" i="1" l="1"/>
  <c r="AG5" i="1"/>
  <c r="T15" i="1"/>
  <c r="AG13" i="1"/>
  <c r="AT10" i="1"/>
  <c r="AT8" i="1"/>
  <c r="AT15" i="1"/>
  <c r="D5" i="5"/>
  <c r="AJ4" i="1" s="1"/>
  <c r="K23" i="5"/>
  <c r="K25" i="5" s="1"/>
  <c r="X4" i="1"/>
  <c r="AX4" i="1"/>
  <c r="R7" i="2"/>
  <c r="R15" i="2"/>
  <c r="R5" i="2"/>
  <c r="R13" i="2"/>
  <c r="C13" i="5"/>
  <c r="N8" i="2"/>
  <c r="R14" i="2"/>
  <c r="E13" i="5"/>
  <c r="AG18" i="1"/>
  <c r="AT7" i="1"/>
  <c r="O3" i="6"/>
  <c r="O7" i="6"/>
  <c r="O11" i="6"/>
  <c r="O15" i="6"/>
  <c r="O4" i="6"/>
  <c r="O8" i="6"/>
  <c r="O12" i="6"/>
  <c r="O16" i="6"/>
  <c r="O5" i="6"/>
  <c r="O9" i="6"/>
  <c r="O13" i="6"/>
  <c r="O17" i="6"/>
  <c r="O14" i="6"/>
  <c r="I7" i="1"/>
  <c r="I11" i="1"/>
  <c r="I15" i="1"/>
  <c r="I19" i="1"/>
  <c r="O18" i="6"/>
  <c r="O6" i="6"/>
  <c r="J13" i="2"/>
  <c r="J11" i="2"/>
  <c r="J9" i="2"/>
  <c r="J7" i="2"/>
  <c r="J5" i="2"/>
  <c r="G4" i="1"/>
  <c r="G12" i="1"/>
  <c r="G7" i="1"/>
  <c r="I16" i="1"/>
  <c r="I10" i="1"/>
  <c r="I5" i="1"/>
  <c r="I18" i="1"/>
  <c r="J25" i="5"/>
  <c r="N17" i="2"/>
  <c r="R17" i="2"/>
  <c r="R6" i="2"/>
  <c r="T13" i="1"/>
  <c r="AG15" i="1"/>
  <c r="AT13" i="1"/>
  <c r="J21" i="8"/>
  <c r="E21" i="8"/>
  <c r="J13" i="8"/>
  <c r="E13" i="8"/>
  <c r="J5" i="8"/>
  <c r="E5" i="8"/>
  <c r="I14" i="1"/>
  <c r="I9" i="1"/>
  <c r="E7" i="5"/>
  <c r="J15" i="2"/>
  <c r="N16" i="2"/>
  <c r="R16" i="2"/>
  <c r="R9" i="2"/>
  <c r="D13" i="5"/>
  <c r="T5" i="1"/>
  <c r="AT5" i="1"/>
  <c r="R8" i="2"/>
  <c r="J23" i="8"/>
  <c r="E23" i="8"/>
  <c r="J15" i="8"/>
  <c r="E15" i="8"/>
  <c r="J7" i="8"/>
  <c r="E7" i="8"/>
  <c r="J17" i="2"/>
  <c r="N18" i="2"/>
  <c r="N10" i="2"/>
  <c r="R18" i="2"/>
  <c r="R10" i="2"/>
  <c r="D22" i="3"/>
  <c r="F17" i="1" s="1"/>
  <c r="G17" i="1" s="1"/>
  <c r="D19" i="3"/>
  <c r="F14" i="1" s="1"/>
  <c r="G14" i="1" s="1"/>
  <c r="D14" i="3"/>
  <c r="F9" i="1" s="1"/>
  <c r="G9" i="1" s="1"/>
  <c r="D11" i="3"/>
  <c r="F6" i="1" s="1"/>
  <c r="G6" i="1" s="1"/>
  <c r="F22" i="3"/>
  <c r="S17" i="1" s="1"/>
  <c r="T17" i="1" s="1"/>
  <c r="F19" i="3"/>
  <c r="S14" i="1" s="1"/>
  <c r="T14" i="1" s="1"/>
  <c r="F14" i="3"/>
  <c r="S9" i="1" s="1"/>
  <c r="T9" i="1" s="1"/>
  <c r="F11" i="3"/>
  <c r="S6" i="1" s="1"/>
  <c r="T6" i="1" s="1"/>
  <c r="H22" i="3"/>
  <c r="AF17" i="1" s="1"/>
  <c r="AG17" i="1" s="1"/>
  <c r="H19" i="3"/>
  <c r="AF14" i="1" s="1"/>
  <c r="AG14" i="1" s="1"/>
  <c r="H14" i="3"/>
  <c r="AF9" i="1" s="1"/>
  <c r="AG9" i="1" s="1"/>
  <c r="H11" i="3"/>
  <c r="AF6" i="1" s="1"/>
  <c r="AG6" i="1" s="1"/>
  <c r="J22" i="3"/>
  <c r="AS17" i="1" s="1"/>
  <c r="AT17" i="1" s="1"/>
  <c r="J19" i="3"/>
  <c r="AS14" i="1" s="1"/>
  <c r="AT14" i="1" s="1"/>
  <c r="J14" i="3"/>
  <c r="AS9" i="1" s="1"/>
  <c r="AT9" i="1" s="1"/>
  <c r="J11" i="3"/>
  <c r="AS6" i="1" s="1"/>
  <c r="AT6" i="1" s="1"/>
  <c r="C5" i="5"/>
  <c r="W4" i="1" s="1"/>
  <c r="J18" i="2"/>
  <c r="J3" i="2"/>
  <c r="N4" i="2"/>
  <c r="R12" i="2"/>
  <c r="R4" i="2"/>
  <c r="D24" i="3"/>
  <c r="F19" i="1" s="1"/>
  <c r="G19" i="1" s="1"/>
  <c r="D21" i="3"/>
  <c r="F16" i="1" s="1"/>
  <c r="G16" i="1" s="1"/>
  <c r="D16" i="3"/>
  <c r="F11" i="1" s="1"/>
  <c r="G11" i="1" s="1"/>
  <c r="D13" i="3"/>
  <c r="F8" i="1" s="1"/>
  <c r="G8" i="1" s="1"/>
  <c r="F24" i="3"/>
  <c r="S19" i="1" s="1"/>
  <c r="T19" i="1" s="1"/>
  <c r="F21" i="3"/>
  <c r="S16" i="1" s="1"/>
  <c r="T16" i="1" s="1"/>
  <c r="F16" i="3"/>
  <c r="S11" i="1" s="1"/>
  <c r="T11" i="1" s="1"/>
  <c r="F13" i="3"/>
  <c r="S8" i="1" s="1"/>
  <c r="T8" i="1" s="1"/>
  <c r="H24" i="3"/>
  <c r="AF19" i="1" s="1"/>
  <c r="AG19" i="1" s="1"/>
  <c r="H21" i="3"/>
  <c r="AF16" i="1" s="1"/>
  <c r="AG16" i="1" s="1"/>
  <c r="H16" i="3"/>
  <c r="AF11" i="1" s="1"/>
  <c r="AG11" i="1" s="1"/>
  <c r="H13" i="3"/>
  <c r="AF8" i="1" s="1"/>
  <c r="AG8" i="1" s="1"/>
  <c r="J24" i="3"/>
  <c r="AS19" i="1" s="1"/>
  <c r="AT19" i="1" s="1"/>
  <c r="J21" i="3"/>
  <c r="AS16" i="1" s="1"/>
  <c r="AT16" i="1" s="1"/>
  <c r="J16" i="3"/>
  <c r="AS11" i="1" s="1"/>
  <c r="AT11" i="1" s="1"/>
  <c r="J19" i="8"/>
  <c r="E19" i="8"/>
  <c r="J11" i="8"/>
  <c r="E11" i="8"/>
  <c r="J23" i="5"/>
  <c r="D6" i="5"/>
  <c r="N78" i="6" l="1"/>
  <c r="N82" i="6"/>
  <c r="N86" i="6"/>
  <c r="N90" i="6"/>
  <c r="N79" i="6"/>
  <c r="N83" i="6"/>
  <c r="N87" i="6"/>
  <c r="N91" i="6"/>
  <c r="N80" i="6"/>
  <c r="N84" i="6"/>
  <c r="N88" i="6"/>
  <c r="N92" i="6"/>
  <c r="N89" i="6"/>
  <c r="N77" i="6"/>
  <c r="N81" i="6"/>
  <c r="N85" i="6"/>
  <c r="AK4" i="1"/>
  <c r="D7" i="5"/>
  <c r="N7" i="2"/>
  <c r="N15" i="2"/>
  <c r="N13" i="2"/>
  <c r="N11" i="2"/>
  <c r="N5" i="2"/>
  <c r="N12" i="2"/>
  <c r="N14" i="2"/>
  <c r="C7" i="5"/>
  <c r="N6" i="2"/>
  <c r="O28" i="6"/>
  <c r="O32" i="6"/>
  <c r="O36" i="6"/>
  <c r="O40" i="6"/>
  <c r="O29" i="6"/>
  <c r="O33" i="6"/>
  <c r="O37" i="6"/>
  <c r="O41" i="6"/>
  <c r="AV19" i="1"/>
  <c r="AI19" i="1"/>
  <c r="O30" i="6"/>
  <c r="O34" i="6"/>
  <c r="O38" i="6"/>
  <c r="O42" i="6"/>
  <c r="O39" i="6"/>
  <c r="AV17" i="1"/>
  <c r="AV15" i="1"/>
  <c r="AV13" i="1"/>
  <c r="AV11" i="1"/>
  <c r="AV9" i="1"/>
  <c r="AV7" i="1"/>
  <c r="AV5" i="1"/>
  <c r="AI17" i="1"/>
  <c r="AI15" i="1"/>
  <c r="AI13" i="1"/>
  <c r="AI11" i="1"/>
  <c r="AI9" i="1"/>
  <c r="AI7" i="1"/>
  <c r="AI5" i="1"/>
  <c r="V15" i="1"/>
  <c r="V11" i="1"/>
  <c r="V7" i="1"/>
  <c r="O27" i="6"/>
  <c r="V19" i="1"/>
  <c r="O31" i="6"/>
  <c r="AV18" i="1"/>
  <c r="V18" i="1"/>
  <c r="AT12" i="1"/>
  <c r="AT4" i="1"/>
  <c r="AI8" i="1"/>
  <c r="V17" i="1"/>
  <c r="V12" i="1"/>
  <c r="V6" i="1"/>
  <c r="T12" i="1"/>
  <c r="T4" i="1"/>
  <c r="O35" i="6"/>
  <c r="AI18" i="1"/>
  <c r="AV14" i="1"/>
  <c r="AV10" i="1"/>
  <c r="AV6" i="1"/>
  <c r="AI16" i="1"/>
  <c r="AI10" i="1"/>
  <c r="V16" i="1"/>
  <c r="V10" i="1"/>
  <c r="V5" i="1"/>
  <c r="AI12" i="1"/>
  <c r="AG10" i="1"/>
  <c r="AG7" i="1"/>
  <c r="AI4" i="1"/>
  <c r="V14" i="1"/>
  <c r="V9" i="1"/>
  <c r="V4" i="1"/>
  <c r="AT18" i="1"/>
  <c r="T18" i="1"/>
  <c r="AV16" i="1"/>
  <c r="AV12" i="1"/>
  <c r="AV8" i="1"/>
  <c r="AV4" i="1"/>
  <c r="AI14" i="1"/>
  <c r="AG12" i="1"/>
  <c r="AI6" i="1"/>
  <c r="AG4" i="1"/>
  <c r="V13" i="1"/>
  <c r="V8" i="1"/>
  <c r="N9" i="2"/>
  <c r="T10" i="1"/>
  <c r="N3" i="2"/>
  <c r="P52" i="6" l="1"/>
  <c r="P56" i="6"/>
  <c r="P60" i="6"/>
  <c r="P64" i="6"/>
  <c r="P53" i="6"/>
  <c r="P57" i="6"/>
  <c r="P61" i="6"/>
  <c r="P65" i="6"/>
  <c r="P54" i="6"/>
  <c r="P58" i="6"/>
  <c r="P62" i="6"/>
  <c r="P66" i="6"/>
  <c r="P63" i="6"/>
  <c r="P51" i="6"/>
  <c r="P55" i="6"/>
  <c r="P59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ortmernaLog" type="6" refreshedVersion="0" background="1" saveData="1">
    <textPr fileType="mac" sourceFile="/Volumes/Work/3pertRNA/sortmernaLog.txt" delimited="0">
      <textFields count="5">
        <textField/>
        <textField position="5"/>
        <textField position="11"/>
        <textField position="18"/>
        <textField position="24"/>
      </textFields>
    </textPr>
  </connection>
</connections>
</file>

<file path=xl/sharedStrings.xml><?xml version="1.0" encoding="utf-8"?>
<sst xmlns="http://schemas.openxmlformats.org/spreadsheetml/2006/main" count="180" uniqueCount="99">
  <si>
    <t>Time</t>
  </si>
  <si>
    <t>pH</t>
  </si>
  <si>
    <t>T</t>
  </si>
  <si>
    <t>DO</t>
  </si>
  <si>
    <t>acetate contact</t>
  </si>
  <si>
    <t>Soluble P (mg/L)</t>
  </si>
  <si>
    <t>TSS (mg/L)</t>
  </si>
  <si>
    <t>VSS (mg/L)</t>
  </si>
  <si>
    <t>Acetate (mg/L)</t>
  </si>
  <si>
    <t>Oxygen contact</t>
  </si>
  <si>
    <t>t</t>
  </si>
  <si>
    <t>DO (mg/L)</t>
  </si>
  <si>
    <t>RNA#</t>
  </si>
  <si>
    <t>dil</t>
  </si>
  <si>
    <t>abs</t>
  </si>
  <si>
    <t>conc</t>
  </si>
  <si>
    <t>t (min)</t>
  </si>
  <si>
    <t>area</t>
  </si>
  <si>
    <t>conc (mg/L)</t>
  </si>
  <si>
    <t>standards</t>
  </si>
  <si>
    <t>conc acetate</t>
  </si>
  <si>
    <t>slope</t>
  </si>
  <si>
    <t>TSS/VSS</t>
  </si>
  <si>
    <t>VSS/TSS*100%</t>
  </si>
  <si>
    <t>Total P</t>
  </si>
  <si>
    <t>Absorbance</t>
  </si>
  <si>
    <t>Total P Concentration (mg/L)</t>
  </si>
  <si>
    <t>B1</t>
  </si>
  <si>
    <t>B2</t>
  </si>
  <si>
    <t>w1</t>
  </si>
  <si>
    <t>w2</t>
  </si>
  <si>
    <t>w3</t>
  </si>
  <si>
    <t>VSS/TSS</t>
  </si>
  <si>
    <t>average</t>
  </si>
  <si>
    <t>Tube P Conecntration (mg/L)</t>
  </si>
  <si>
    <t>Acetate feed</t>
  </si>
  <si>
    <t>Volume at aerobic phase start 10:45 (mL)</t>
  </si>
  <si>
    <t>Volume at anaerobic phase start 12:26 (mL)</t>
  </si>
  <si>
    <t>Concentration (mg/L)</t>
  </si>
  <si>
    <t>Nf feed</t>
  </si>
  <si>
    <t>Abs</t>
  </si>
  <si>
    <t>Dil</t>
  </si>
  <si>
    <t>mg-P/mg-VSS</t>
  </si>
  <si>
    <t>mg-Ace/ mg-VSS</t>
  </si>
  <si>
    <t>mg-P/ mg-VSS</t>
  </si>
  <si>
    <t>Conc (5%) (mg/L)</t>
  </si>
  <si>
    <t>Conc (100%) (mg/L)</t>
  </si>
  <si>
    <t>total-P-mg/mg-VSS</t>
  </si>
  <si>
    <t>B3</t>
  </si>
  <si>
    <t>B4</t>
  </si>
  <si>
    <t>Details</t>
  </si>
  <si>
    <t>Control</t>
  </si>
  <si>
    <t>feed and feed</t>
  </si>
  <si>
    <t>Starve, then feed</t>
  </si>
  <si>
    <t>feed then aerate</t>
  </si>
  <si>
    <t>B3 (Feed, then aerate)</t>
  </si>
  <si>
    <t>B4 (Control)</t>
  </si>
  <si>
    <t>B1 (Starve, then feed)</t>
  </si>
  <si>
    <t>B2 (Feed, then feed)</t>
  </si>
  <si>
    <t>Highlighted in blue: estimation of Oyserman's paper's time points based on his graph</t>
  </si>
  <si>
    <t>TSS (g/25ml)</t>
  </si>
  <si>
    <t>VSS (g/25ml)</t>
  </si>
  <si>
    <t xml:space="preserve"> - </t>
  </si>
  <si>
    <t>FAMINE-FEAST</t>
  </si>
  <si>
    <t>FEAST-FEAST</t>
  </si>
  <si>
    <t>ACETATE-OXYGEN</t>
  </si>
  <si>
    <t>CONTROL</t>
  </si>
  <si>
    <t>PHB</t>
  </si>
  <si>
    <t>sortMeRNA results for preliminary RNAseq</t>
  </si>
  <si>
    <t>Sample Name</t>
  </si>
  <si>
    <t>EBPR-Ac_O2-1045_CTTGTA</t>
  </si>
  <si>
    <t>EBPR-Ac_O2-1116_AGTCAA</t>
  </si>
  <si>
    <t>EBPR-Ac_O2-1155_AGTTCC</t>
  </si>
  <si>
    <t>EBPR-Ac_O2-1240_ATGTCA</t>
  </si>
  <si>
    <t>EBPR-Ac_O2-1355_CCGTCC</t>
  </si>
  <si>
    <t>EBPR-Ac_O2-1455_GTCCGC</t>
  </si>
  <si>
    <t>EBPR-Control-1045_GTGAAA</t>
  </si>
  <si>
    <t>EBPR-Control-1116_GTGGCC</t>
  </si>
  <si>
    <t>EBPR-Control-1155_GTTTCG</t>
  </si>
  <si>
    <t>EBPR-Control-1240_CGTACG</t>
  </si>
  <si>
    <t>EBPR-Control-1315_GAGTGG</t>
  </si>
  <si>
    <t>EBPR-Control-1355_ACTGAT</t>
  </si>
  <si>
    <t>EBPR-Control-1455_ATTCCT</t>
  </si>
  <si>
    <t>EBPR-famine_feast-1045_ACAGTG</t>
  </si>
  <si>
    <t>EBPR-famine_feast-1116_GCCAAT</t>
  </si>
  <si>
    <t>EBPR-famine_feast-1155_CAGATC</t>
  </si>
  <si>
    <t>EBPR-famine_feast-1240_ACTTGA</t>
  </si>
  <si>
    <t>EBPR-famine_feast-1315_GATCAG</t>
  </si>
  <si>
    <t>EBPR-famine_feast-1355_TAGCTT</t>
  </si>
  <si>
    <t>EBPR-famine_feast-1455_GGCTAC</t>
  </si>
  <si>
    <t>Original # reads</t>
  </si>
  <si>
    <t>pandaseq # reads</t>
  </si>
  <si>
    <t>rRNA # reads</t>
  </si>
  <si>
    <t>non-rRNA # seqs</t>
  </si>
  <si>
    <t>Original # reads /2</t>
  </si>
  <si>
    <t>% rRNA</t>
  </si>
  <si>
    <t>% non-rRNA</t>
  </si>
  <si>
    <t>% pass pandaseq</t>
  </si>
  <si>
    <t>% non-rRNA from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</si>
</sst>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0000"/>
    <numFmt numFmtId="165" formatCode="0.0"/>
    <numFmt numFmtId="166" formatCode="0.0%"/>
    <numFmt numFmtId="167" formatCode="0.0000"/>
    <numFmt numFmtId="168" formatCode="0.000"/>
    <numFmt numFmtId="169" formatCode="#,##0.0000"/>
    <numFmt numFmtId="170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20" fontId="0" fillId="2" borderId="2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0" fontId="0" fillId="0" borderId="0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 wrapText="1"/>
    </xf>
    <xf numFmtId="2" fontId="0" fillId="0" borderId="0" xfId="0" applyNumberFormat="1"/>
    <xf numFmtId="0" fontId="5" fillId="0" borderId="0" xfId="0" applyFont="1" applyBorder="1" applyAlignment="1">
      <alignment horizontal="left" vertical="center"/>
    </xf>
    <xf numFmtId="1" fontId="0" fillId="0" borderId="0" xfId="0" applyNumberForma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0" xfId="0" applyNumberFormat="1"/>
    <xf numFmtId="11" fontId="0" fillId="0" borderId="0" xfId="0" applyNumberFormat="1"/>
    <xf numFmtId="165" fontId="0" fillId="0" borderId="0" xfId="0" applyNumberFormat="1"/>
    <xf numFmtId="0" fontId="5" fillId="0" borderId="0" xfId="0" applyFont="1"/>
    <xf numFmtId="166" fontId="0" fillId="0" borderId="0" xfId="24" applyNumberFormat="1" applyFont="1"/>
    <xf numFmtId="0" fontId="0" fillId="0" borderId="1" xfId="0" applyBorder="1" applyAlignment="1">
      <alignment horizontal="center" vertical="center" wrapText="1"/>
    </xf>
    <xf numFmtId="167" fontId="0" fillId="0" borderId="0" xfId="0" applyNumberFormat="1"/>
    <xf numFmtId="166" fontId="0" fillId="0" borderId="0" xfId="0" applyNumberFormat="1"/>
    <xf numFmtId="168" fontId="0" fillId="0" borderId="0" xfId="0" applyNumberFormat="1"/>
    <xf numFmtId="0" fontId="0" fillId="0" borderId="0" xfId="0" applyFont="1"/>
    <xf numFmtId="20" fontId="0" fillId="0" borderId="0" xfId="0" applyNumberFormat="1"/>
    <xf numFmtId="0" fontId="0" fillId="0" borderId="1" xfId="0" applyBorder="1" applyAlignment="1">
      <alignment horizontal="center" vertical="center" wrapText="1"/>
    </xf>
    <xf numFmtId="169" fontId="0" fillId="0" borderId="0" xfId="0" applyNumberFormat="1"/>
    <xf numFmtId="20" fontId="0" fillId="0" borderId="2" xfId="0" applyNumberFormat="1" applyFill="1" applyBorder="1" applyAlignment="1">
      <alignment horizontal="center" vertical="center" wrapText="1"/>
    </xf>
    <xf numFmtId="20" fontId="0" fillId="3" borderId="2" xfId="0" applyNumberFormat="1" applyFill="1" applyBorder="1" applyAlignment="1">
      <alignment horizontal="center" vertical="center" wrapText="1"/>
    </xf>
    <xf numFmtId="1" fontId="0" fillId="4" borderId="0" xfId="0" applyNumberFormat="1" applyFill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167" fontId="0" fillId="5" borderId="0" xfId="0" applyNumberFormat="1" applyFill="1"/>
    <xf numFmtId="0" fontId="0" fillId="5" borderId="0" xfId="0" applyFill="1"/>
    <xf numFmtId="166" fontId="0" fillId="5" borderId="0" xfId="24" applyNumberFormat="1" applyFont="1" applyFill="1"/>
    <xf numFmtId="167" fontId="0" fillId="6" borderId="0" xfId="0" applyNumberFormat="1" applyFill="1"/>
    <xf numFmtId="0" fontId="0" fillId="6" borderId="0" xfId="0" applyFill="1"/>
    <xf numFmtId="168" fontId="0" fillId="0" borderId="0" xfId="0" applyNumberFormat="1" applyFont="1"/>
    <xf numFmtId="1" fontId="0" fillId="7" borderId="0" xfId="0" applyNumberForma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/>
    <xf numFmtId="10" fontId="0" fillId="0" borderId="0" xfId="0" applyNumberFormat="1"/>
    <xf numFmtId="10" fontId="0" fillId="0" borderId="0" xfId="24" applyNumberFormat="1" applyFont="1"/>
    <xf numFmtId="170" fontId="0" fillId="0" borderId="0" xfId="25" applyNumberFormat="1" applyFont="1"/>
    <xf numFmtId="0" fontId="0" fillId="0" borderId="1" xfId="0" applyBorder="1" applyAlignment="1">
      <alignment horizontal="center" vertical="center" wrapText="1"/>
    </xf>
  </cellXfs>
  <cellStyles count="26">
    <cellStyle name="Comma" xfId="2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Normal 2" xfId="23" xr:uid="{00000000-0005-0000-0000-000018000000}"/>
    <cellStyle name="Percent" xfId="24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Acetate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TmeLog!$D$4:$D$19</c:f>
              <c:numCache>
                <c:formatCode>0</c:formatCode>
                <c:ptCount val="16"/>
                <c:pt idx="0">
                  <c:v>0</c:v>
                </c:pt>
                <c:pt idx="1">
                  <c:v>10.999999999999961</c:v>
                </c:pt>
                <c:pt idx="2">
                  <c:v>16.000000000000021</c:v>
                </c:pt>
                <c:pt idx="3">
                  <c:v>25.999999999999986</c:v>
                </c:pt>
                <c:pt idx="4">
                  <c:v>31.00000000000005</c:v>
                </c:pt>
                <c:pt idx="5">
                  <c:v>46</c:v>
                </c:pt>
                <c:pt idx="6">
                  <c:v>69.999999999999915</c:v>
                </c:pt>
                <c:pt idx="7">
                  <c:v>99.999999999999886</c:v>
                </c:pt>
                <c:pt idx="8">
                  <c:v>105.00000000000003</c:v>
                </c:pt>
                <c:pt idx="9">
                  <c:v>114.99999999999999</c:v>
                </c:pt>
                <c:pt idx="10">
                  <c:v>129.99999999999994</c:v>
                </c:pt>
                <c:pt idx="11">
                  <c:v>150.00000000000003</c:v>
                </c:pt>
                <c:pt idx="12">
                  <c:v>189.99999999999989</c:v>
                </c:pt>
                <c:pt idx="13">
                  <c:v>219.99999999999994</c:v>
                </c:pt>
                <c:pt idx="14">
                  <c:v>249.99999999999997</c:v>
                </c:pt>
                <c:pt idx="15">
                  <c:v>279.99999999999989</c:v>
                </c:pt>
              </c:numCache>
            </c:numRef>
          </c:xVal>
          <c:yVal>
            <c:numRef>
              <c:f>TmeLog!$G$4:$G$19</c:f>
              <c:numCache>
                <c:formatCode>0.0000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5.1946062634838207E-3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0.15392565016828283</c:v>
                </c:pt>
                <c:pt idx="8">
                  <c:v>0.16062914298748721</c:v>
                </c:pt>
                <c:pt idx="9">
                  <c:v>0.14157104082192123</c:v>
                </c:pt>
                <c:pt idx="10">
                  <c:v>7.3589454504154703E-2</c:v>
                </c:pt>
                <c:pt idx="11">
                  <c:v>1.1292622311921349E-2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8D-EB4B-B25E-5221BDA79D31}"/>
            </c:ext>
          </c:extLst>
        </c:ser>
        <c:ser>
          <c:idx val="1"/>
          <c:order val="1"/>
          <c:tx>
            <c:v>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TmeLog!$D$4:$D$19</c:f>
              <c:numCache>
                <c:formatCode>0</c:formatCode>
                <c:ptCount val="16"/>
                <c:pt idx="0">
                  <c:v>0</c:v>
                </c:pt>
                <c:pt idx="1">
                  <c:v>10.999999999999961</c:v>
                </c:pt>
                <c:pt idx="2">
                  <c:v>16.000000000000021</c:v>
                </c:pt>
                <c:pt idx="3">
                  <c:v>25.999999999999986</c:v>
                </c:pt>
                <c:pt idx="4">
                  <c:v>31.00000000000005</c:v>
                </c:pt>
                <c:pt idx="5">
                  <c:v>46</c:v>
                </c:pt>
                <c:pt idx="6">
                  <c:v>69.999999999999915</c:v>
                </c:pt>
                <c:pt idx="7">
                  <c:v>99.999999999999886</c:v>
                </c:pt>
                <c:pt idx="8">
                  <c:v>105.00000000000003</c:v>
                </c:pt>
                <c:pt idx="9">
                  <c:v>114.99999999999999</c:v>
                </c:pt>
                <c:pt idx="10">
                  <c:v>129.99999999999994</c:v>
                </c:pt>
                <c:pt idx="11">
                  <c:v>150.00000000000003</c:v>
                </c:pt>
                <c:pt idx="12">
                  <c:v>189.99999999999989</c:v>
                </c:pt>
                <c:pt idx="13">
                  <c:v>219.99999999999994</c:v>
                </c:pt>
                <c:pt idx="14">
                  <c:v>249.99999999999997</c:v>
                </c:pt>
                <c:pt idx="15">
                  <c:v>279.99999999999989</c:v>
                </c:pt>
              </c:numCache>
            </c:numRef>
          </c:xVal>
          <c:yVal>
            <c:numRef>
              <c:f>TmeLog!$I$4:$I$19</c:f>
              <c:numCache>
                <c:formatCode>0.0000</c:formatCode>
                <c:ptCount val="16"/>
                <c:pt idx="0">
                  <c:v>1.6189378078817838E-2</c:v>
                </c:pt>
                <c:pt idx="1">
                  <c:v>1.4839932266009949E-2</c:v>
                </c:pt>
                <c:pt idx="2">
                  <c:v>1.564959975369468E-2</c:v>
                </c:pt>
                <c:pt idx="3">
                  <c:v>1.3130634236453284E-2</c:v>
                </c:pt>
                <c:pt idx="4">
                  <c:v>1.3805357142857229E-2</c:v>
                </c:pt>
                <c:pt idx="5">
                  <c:v>1.4165209359606001E-2</c:v>
                </c:pt>
                <c:pt idx="6">
                  <c:v>1.0791594827586275E-2</c:v>
                </c:pt>
                <c:pt idx="7">
                  <c:v>1.4525061576354774E-2</c:v>
                </c:pt>
                <c:pt idx="8">
                  <c:v>1.6549230295566607E-2</c:v>
                </c:pt>
                <c:pt idx="9">
                  <c:v>2.230686576354694E-2</c:v>
                </c:pt>
                <c:pt idx="10">
                  <c:v>3.0403540640394282E-2</c:v>
                </c:pt>
                <c:pt idx="11">
                  <c:v>3.3282358374384445E-2</c:v>
                </c:pt>
                <c:pt idx="12">
                  <c:v>9.1272783251232122E-3</c:v>
                </c:pt>
                <c:pt idx="13">
                  <c:v>0</c:v>
                </c:pt>
                <c:pt idx="14">
                  <c:v>1.3097290640394174E-4</c:v>
                </c:pt>
                <c:pt idx="15">
                  <c:v>4.9082512315271228E-4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8D-EB4B-B25E-5221BDA79D31}"/>
            </c:ext>
          </c:extLst>
        </c:ser>
        <c:ser>
          <c:idx val="2"/>
          <c:order val="2"/>
          <c:tx>
            <c:v>Oxygen contact</c:v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(TmeLog!$D$11,TmeLog!$D$11)</c:f>
              <c:numCache>
                <c:formatCode>0</c:formatCode>
                <c:ptCount val="2"/>
                <c:pt idx="0">
                  <c:v>99.999999999999886</c:v>
                </c:pt>
                <c:pt idx="1">
                  <c:v>99.999999999999886</c:v>
                </c:pt>
              </c:numCache>
            </c:numRef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348D-EB4B-B25E-5221BDA79D31}"/>
            </c:ext>
          </c:extLst>
        </c:ser>
        <c:ser>
          <c:idx val="3"/>
          <c:order val="3"/>
          <c:tx>
            <c:v>Total P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-100</c:v>
              </c:pt>
              <c:pt idx="1">
                <c:v>300</c:v>
              </c:pt>
            </c:numLit>
          </c:xVal>
          <c:yVal>
            <c:numRef>
              <c:f>('Additional info'!$B$13,'Additional info'!$B$13)</c:f>
              <c:numCache>
                <c:formatCode>0.0000</c:formatCode>
                <c:ptCount val="2"/>
                <c:pt idx="0">
                  <c:v>0.19718312807881899</c:v>
                </c:pt>
                <c:pt idx="1">
                  <c:v>0.19718312807881899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8D-EB4B-B25E-5221BDA79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5494736"/>
        <c:axId val="1816111456"/>
      </c:scatterChart>
      <c:scatterChart>
        <c:scatterStyle val="lineMarker"/>
        <c:varyColors val="0"/>
        <c:ser>
          <c:idx val="4"/>
          <c:order val="4"/>
          <c:tx>
            <c:v>DO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TmeLog!$D$4:$D$19</c:f>
              <c:numCache>
                <c:formatCode>0</c:formatCode>
                <c:ptCount val="16"/>
                <c:pt idx="0">
                  <c:v>0</c:v>
                </c:pt>
                <c:pt idx="1">
                  <c:v>10.999999999999961</c:v>
                </c:pt>
                <c:pt idx="2">
                  <c:v>16.000000000000021</c:v>
                </c:pt>
                <c:pt idx="3">
                  <c:v>25.999999999999986</c:v>
                </c:pt>
                <c:pt idx="4">
                  <c:v>31.00000000000005</c:v>
                </c:pt>
                <c:pt idx="5">
                  <c:v>46</c:v>
                </c:pt>
                <c:pt idx="6">
                  <c:v>69.999999999999915</c:v>
                </c:pt>
                <c:pt idx="7">
                  <c:v>99.999999999999886</c:v>
                </c:pt>
                <c:pt idx="8">
                  <c:v>105.00000000000003</c:v>
                </c:pt>
                <c:pt idx="9">
                  <c:v>114.99999999999999</c:v>
                </c:pt>
                <c:pt idx="10">
                  <c:v>129.99999999999994</c:v>
                </c:pt>
                <c:pt idx="11">
                  <c:v>150.00000000000003</c:v>
                </c:pt>
                <c:pt idx="12">
                  <c:v>189.99999999999989</c:v>
                </c:pt>
                <c:pt idx="13">
                  <c:v>219.99999999999994</c:v>
                </c:pt>
                <c:pt idx="14">
                  <c:v>249.99999999999997</c:v>
                </c:pt>
                <c:pt idx="15">
                  <c:v>279.99999999999989</c:v>
                </c:pt>
              </c:numCache>
            </c:numRef>
          </c:xVal>
          <c:yVal>
            <c:numRef>
              <c:f>TmeLog!$N$4:$N$19</c:f>
              <c:numCache>
                <c:formatCode>General</c:formatCode>
                <c:ptCount val="16"/>
                <c:pt idx="0">
                  <c:v>0.17</c:v>
                </c:pt>
                <c:pt idx="1">
                  <c:v>0.16</c:v>
                </c:pt>
                <c:pt idx="2">
                  <c:v>0.15</c:v>
                </c:pt>
                <c:pt idx="3">
                  <c:v>0.18</c:v>
                </c:pt>
                <c:pt idx="4">
                  <c:v>0.21</c:v>
                </c:pt>
                <c:pt idx="5">
                  <c:v>0.15</c:v>
                </c:pt>
                <c:pt idx="6">
                  <c:v>0.18</c:v>
                </c:pt>
                <c:pt idx="7">
                  <c:v>0.17</c:v>
                </c:pt>
                <c:pt idx="8">
                  <c:v>3.85</c:v>
                </c:pt>
                <c:pt idx="9">
                  <c:v>4.0999999999999996</c:v>
                </c:pt>
                <c:pt idx="10">
                  <c:v>5.4</c:v>
                </c:pt>
                <c:pt idx="11">
                  <c:v>7.28</c:v>
                </c:pt>
                <c:pt idx="12">
                  <c:v>7.73</c:v>
                </c:pt>
                <c:pt idx="13">
                  <c:v>7.9</c:v>
                </c:pt>
                <c:pt idx="14">
                  <c:v>7.95</c:v>
                </c:pt>
                <c:pt idx="15">
                  <c:v>8.02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48D-EB4B-B25E-5221BDA79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6882864"/>
        <c:axId val="1813608432"/>
      </c:scatterChart>
      <c:valAx>
        <c:axId val="1815494736"/>
        <c:scaling>
          <c:orientation val="minMax"/>
          <c:max val="280"/>
          <c:min val="-20"/>
        </c:scaling>
        <c:delete val="0"/>
        <c:axPos val="b"/>
        <c:title>
          <c:tx>
            <c:strRef>
              <c:f>TmeLog!$D$3</c:f>
              <c:strCache>
                <c:ptCount val="1"/>
                <c:pt idx="0">
                  <c:v>t (min)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111456"/>
        <c:crosses val="autoZero"/>
        <c:crossBetween val="midCat"/>
      </c:valAx>
      <c:valAx>
        <c:axId val="1816111456"/>
        <c:scaling>
          <c:orientation val="minMax"/>
          <c:max val="0.2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mg-substrate/mg-VSS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494736"/>
        <c:crosses val="autoZero"/>
        <c:crossBetween val="midCat"/>
      </c:valAx>
      <c:valAx>
        <c:axId val="1813608432"/>
        <c:scaling>
          <c:orientation val="minMax"/>
          <c:max val="1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882864"/>
        <c:crosses val="max"/>
        <c:crossBetween val="midCat"/>
      </c:valAx>
      <c:valAx>
        <c:axId val="1836882864"/>
        <c:scaling>
          <c:orientation val="minMax"/>
        </c:scaling>
        <c:delete val="1"/>
        <c:axPos val="b"/>
        <c:numFmt formatCode="0" sourceLinked="0"/>
        <c:majorTickMark val="out"/>
        <c:minorTickMark val="none"/>
        <c:tickLblPos val="nextTo"/>
        <c:crossAx val="1813608432"/>
        <c:crosses val="autoZero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65654741234268799"/>
          <c:y val="0.50385475253093404"/>
          <c:w val="0.23185476815398101"/>
          <c:h val="0.27535034683164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Acetate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TmeLog!$Q$4:$Q$19</c:f>
              <c:numCache>
                <c:formatCode>0</c:formatCode>
                <c:ptCount val="16"/>
                <c:pt idx="0">
                  <c:v>0</c:v>
                </c:pt>
                <c:pt idx="1">
                  <c:v>10.999999999999961</c:v>
                </c:pt>
                <c:pt idx="2">
                  <c:v>16.000000000000021</c:v>
                </c:pt>
                <c:pt idx="3">
                  <c:v>25.999999999999986</c:v>
                </c:pt>
                <c:pt idx="4">
                  <c:v>31.00000000000005</c:v>
                </c:pt>
                <c:pt idx="5">
                  <c:v>46</c:v>
                </c:pt>
                <c:pt idx="6">
                  <c:v>69.999999999999915</c:v>
                </c:pt>
                <c:pt idx="7">
                  <c:v>99.999999999999886</c:v>
                </c:pt>
                <c:pt idx="8">
                  <c:v>105.00000000000003</c:v>
                </c:pt>
                <c:pt idx="9">
                  <c:v>114.99999999999999</c:v>
                </c:pt>
                <c:pt idx="10">
                  <c:v>129.99999999999994</c:v>
                </c:pt>
                <c:pt idx="11">
                  <c:v>150.00000000000003</c:v>
                </c:pt>
                <c:pt idx="12">
                  <c:v>189.99999999999989</c:v>
                </c:pt>
                <c:pt idx="13">
                  <c:v>219.99999999999994</c:v>
                </c:pt>
                <c:pt idx="14">
                  <c:v>249.99999999999997</c:v>
                </c:pt>
                <c:pt idx="15">
                  <c:v>279.99999999999989</c:v>
                </c:pt>
              </c:numCache>
            </c:numRef>
          </c:xVal>
          <c:yVal>
            <c:numRef>
              <c:f>TmeLog!$T$4:$T$19</c:f>
              <c:numCache>
                <c:formatCode>0.0000</c:formatCode>
                <c:ptCount val="16"/>
                <c:pt idx="0">
                  <c:v>0</c:v>
                </c:pt>
                <c:pt idx="1">
                  <c:v>0.13139833984685598</c:v>
                </c:pt>
                <c:pt idx="2">
                  <c:v>0.14544287265991343</c:v>
                </c:pt>
                <c:pt idx="3">
                  <c:v>0.11040528179865544</c:v>
                </c:pt>
                <c:pt idx="4">
                  <c:v>9.2509352948653936E-2</c:v>
                </c:pt>
                <c:pt idx="5">
                  <c:v>5.2718616868935475E-2</c:v>
                </c:pt>
                <c:pt idx="6">
                  <c:v>1.4040319031835426E-2</c:v>
                </c:pt>
                <c:pt idx="7">
                  <c:v>0.14484872950760586</c:v>
                </c:pt>
                <c:pt idx="8">
                  <c:v>0.17632146145501845</c:v>
                </c:pt>
                <c:pt idx="9">
                  <c:v>0.11185482253903703</c:v>
                </c:pt>
                <c:pt idx="10">
                  <c:v>5.368778655000455E-2</c:v>
                </c:pt>
                <c:pt idx="11">
                  <c:v>6.0257071475164035E-3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F6-2B4E-8D0A-3AAF7E24C2F0}"/>
            </c:ext>
          </c:extLst>
        </c:ser>
        <c:ser>
          <c:idx val="1"/>
          <c:order val="1"/>
          <c:tx>
            <c:v>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TmeLog!$Q$4:$Q$19</c:f>
              <c:numCache>
                <c:formatCode>0</c:formatCode>
                <c:ptCount val="16"/>
                <c:pt idx="0">
                  <c:v>0</c:v>
                </c:pt>
                <c:pt idx="1">
                  <c:v>10.999999999999961</c:v>
                </c:pt>
                <c:pt idx="2">
                  <c:v>16.000000000000021</c:v>
                </c:pt>
                <c:pt idx="3">
                  <c:v>25.999999999999986</c:v>
                </c:pt>
                <c:pt idx="4">
                  <c:v>31.00000000000005</c:v>
                </c:pt>
                <c:pt idx="5">
                  <c:v>46</c:v>
                </c:pt>
                <c:pt idx="6">
                  <c:v>69.999999999999915</c:v>
                </c:pt>
                <c:pt idx="7">
                  <c:v>99.999999999999886</c:v>
                </c:pt>
                <c:pt idx="8">
                  <c:v>105.00000000000003</c:v>
                </c:pt>
                <c:pt idx="9">
                  <c:v>114.99999999999999</c:v>
                </c:pt>
                <c:pt idx="10">
                  <c:v>129.99999999999994</c:v>
                </c:pt>
                <c:pt idx="11">
                  <c:v>150.00000000000003</c:v>
                </c:pt>
                <c:pt idx="12">
                  <c:v>189.99999999999989</c:v>
                </c:pt>
                <c:pt idx="13">
                  <c:v>219.99999999999994</c:v>
                </c:pt>
                <c:pt idx="14">
                  <c:v>249.99999999999997</c:v>
                </c:pt>
                <c:pt idx="15">
                  <c:v>279.99999999999989</c:v>
                </c:pt>
              </c:numCache>
            </c:numRef>
          </c:xVal>
          <c:yVal>
            <c:numRef>
              <c:f>TmeLog!$V$4:$V$19</c:f>
              <c:numCache>
                <c:formatCode>0.0000</c:formatCode>
                <c:ptCount val="16"/>
                <c:pt idx="0">
                  <c:v>1.3012985961123049E-2</c:v>
                </c:pt>
                <c:pt idx="1">
                  <c:v>1.6720707343412442E-2</c:v>
                </c:pt>
                <c:pt idx="2">
                  <c:v>2.295283477321803E-2</c:v>
                </c:pt>
                <c:pt idx="3">
                  <c:v>5.0784881209502995E-2</c:v>
                </c:pt>
                <c:pt idx="4">
                  <c:v>6.8323866090712393E-2</c:v>
                </c:pt>
                <c:pt idx="5">
                  <c:v>9.6467818574513559E-2</c:v>
                </c:pt>
                <c:pt idx="6">
                  <c:v>0.11808563714902749</c:v>
                </c:pt>
                <c:pt idx="7">
                  <c:v>0.14215075593952414</c:v>
                </c:pt>
                <c:pt idx="8">
                  <c:v>0.13480885529157602</c:v>
                </c:pt>
                <c:pt idx="9">
                  <c:v>0.13276943844492375</c:v>
                </c:pt>
                <c:pt idx="10">
                  <c:v>0.12869060475161923</c:v>
                </c:pt>
                <c:pt idx="11">
                  <c:v>0.11604622030237523</c:v>
                </c:pt>
                <c:pt idx="12">
                  <c:v>8.0968250539956391E-2</c:v>
                </c:pt>
                <c:pt idx="13">
                  <c:v>0</c:v>
                </c:pt>
                <c:pt idx="14">
                  <c:v>9.1080453563714449E-3</c:v>
                </c:pt>
                <c:pt idx="15">
                  <c:v>8.2483801295895926E-4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F6-2B4E-8D0A-3AAF7E24C2F0}"/>
            </c:ext>
          </c:extLst>
        </c:ser>
        <c:ser>
          <c:idx val="2"/>
          <c:order val="2"/>
          <c:tx>
            <c:v>Oxygen contact</c:v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(TmeLog!$Q$11,TmeLog!$Q$11)</c:f>
              <c:numCache>
                <c:formatCode>0</c:formatCode>
                <c:ptCount val="2"/>
                <c:pt idx="0">
                  <c:v>99.999999999999886</c:v>
                </c:pt>
                <c:pt idx="1">
                  <c:v>99.999999999999886</c:v>
                </c:pt>
              </c:numCache>
            </c:numRef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6BF6-2B4E-8D0A-3AAF7E24C2F0}"/>
            </c:ext>
          </c:extLst>
        </c:ser>
        <c:ser>
          <c:idx val="3"/>
          <c:order val="3"/>
          <c:tx>
            <c:v>Total P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-100</c:v>
              </c:pt>
              <c:pt idx="1">
                <c:v>300</c:v>
              </c:pt>
            </c:numLit>
          </c:xVal>
          <c:yVal>
            <c:numRef>
              <c:f>('Additional info'!$C$13,'Additional info'!$C$13)</c:f>
              <c:numCache>
                <c:formatCode>0.0000</c:formatCode>
                <c:ptCount val="2"/>
                <c:pt idx="0">
                  <c:v>0.18318654427645695</c:v>
                </c:pt>
                <c:pt idx="1">
                  <c:v>0.18318654427645695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F6-2B4E-8D0A-3AAF7E24C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391200"/>
        <c:axId val="1865398912"/>
      </c:scatterChart>
      <c:scatterChart>
        <c:scatterStyle val="lineMarker"/>
        <c:varyColors val="0"/>
        <c:ser>
          <c:idx val="4"/>
          <c:order val="4"/>
          <c:tx>
            <c:v>DO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TmeLog!$Q$4:$Q$19</c:f>
              <c:numCache>
                <c:formatCode>0</c:formatCode>
                <c:ptCount val="16"/>
                <c:pt idx="0">
                  <c:v>0</c:v>
                </c:pt>
                <c:pt idx="1">
                  <c:v>10.999999999999961</c:v>
                </c:pt>
                <c:pt idx="2">
                  <c:v>16.000000000000021</c:v>
                </c:pt>
                <c:pt idx="3">
                  <c:v>25.999999999999986</c:v>
                </c:pt>
                <c:pt idx="4">
                  <c:v>31.00000000000005</c:v>
                </c:pt>
                <c:pt idx="5">
                  <c:v>46</c:v>
                </c:pt>
                <c:pt idx="6">
                  <c:v>69.999999999999915</c:v>
                </c:pt>
                <c:pt idx="7">
                  <c:v>99.999999999999886</c:v>
                </c:pt>
                <c:pt idx="8">
                  <c:v>105.00000000000003</c:v>
                </c:pt>
                <c:pt idx="9">
                  <c:v>114.99999999999999</c:v>
                </c:pt>
                <c:pt idx="10">
                  <c:v>129.99999999999994</c:v>
                </c:pt>
                <c:pt idx="11">
                  <c:v>150.00000000000003</c:v>
                </c:pt>
                <c:pt idx="12">
                  <c:v>189.99999999999989</c:v>
                </c:pt>
                <c:pt idx="13">
                  <c:v>219.99999999999994</c:v>
                </c:pt>
                <c:pt idx="14">
                  <c:v>249.99999999999997</c:v>
                </c:pt>
                <c:pt idx="15">
                  <c:v>279.99999999999989</c:v>
                </c:pt>
              </c:numCache>
            </c:numRef>
          </c:xVal>
          <c:yVal>
            <c:numRef>
              <c:f>TmeLog!$AA$4:$AA$19</c:f>
              <c:numCache>
                <c:formatCode>General</c:formatCode>
                <c:ptCount val="16"/>
                <c:pt idx="0">
                  <c:v>0.14000000000000001</c:v>
                </c:pt>
                <c:pt idx="1">
                  <c:v>0.12</c:v>
                </c:pt>
                <c:pt idx="2">
                  <c:v>0.15</c:v>
                </c:pt>
                <c:pt idx="3">
                  <c:v>0.09</c:v>
                </c:pt>
                <c:pt idx="4">
                  <c:v>0.13</c:v>
                </c:pt>
                <c:pt idx="5">
                  <c:v>0.09</c:v>
                </c:pt>
                <c:pt idx="6">
                  <c:v>0.11</c:v>
                </c:pt>
                <c:pt idx="7">
                  <c:v>0.1</c:v>
                </c:pt>
                <c:pt idx="8">
                  <c:v>1.05</c:v>
                </c:pt>
                <c:pt idx="9">
                  <c:v>2.19</c:v>
                </c:pt>
                <c:pt idx="10">
                  <c:v>4.0999999999999996</c:v>
                </c:pt>
                <c:pt idx="11">
                  <c:v>7.28</c:v>
                </c:pt>
                <c:pt idx="12">
                  <c:v>7.11</c:v>
                </c:pt>
                <c:pt idx="13">
                  <c:v>7.04</c:v>
                </c:pt>
                <c:pt idx="14">
                  <c:v>7.26</c:v>
                </c:pt>
                <c:pt idx="15">
                  <c:v>7.4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BF6-2B4E-8D0A-3AAF7E24C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431616"/>
        <c:axId val="1865423216"/>
      </c:scatterChart>
      <c:valAx>
        <c:axId val="1865391200"/>
        <c:scaling>
          <c:orientation val="minMax"/>
          <c:max val="280"/>
          <c:min val="-20"/>
        </c:scaling>
        <c:delete val="0"/>
        <c:axPos val="b"/>
        <c:title>
          <c:tx>
            <c:strRef>
              <c:f>TmeLog!$Q$3</c:f>
              <c:strCache>
                <c:ptCount val="1"/>
                <c:pt idx="0">
                  <c:v>t (min)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398912"/>
        <c:crosses val="autoZero"/>
        <c:crossBetween val="midCat"/>
      </c:valAx>
      <c:valAx>
        <c:axId val="1865398912"/>
        <c:scaling>
          <c:orientation val="minMax"/>
          <c:max val="0.2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mg-substrate/mg-VSS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391200"/>
        <c:crosses val="autoZero"/>
        <c:crossBetween val="midCat"/>
      </c:valAx>
      <c:valAx>
        <c:axId val="1865423216"/>
        <c:scaling>
          <c:orientation val="minMax"/>
          <c:max val="1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431616"/>
        <c:crosses val="max"/>
        <c:crossBetween val="midCat"/>
      </c:valAx>
      <c:valAx>
        <c:axId val="1865431616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1865423216"/>
        <c:crosses val="autoZero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70243174148686005"/>
          <c:y val="0.29849760967379102"/>
          <c:w val="0.21268096358085101"/>
          <c:h val="0.3348741563554559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Acetate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TmeLog!$AD$4:$AD$19</c:f>
              <c:numCache>
                <c:formatCode>0</c:formatCode>
                <c:ptCount val="16"/>
                <c:pt idx="0">
                  <c:v>0</c:v>
                </c:pt>
                <c:pt idx="1">
                  <c:v>10.999999999999961</c:v>
                </c:pt>
                <c:pt idx="2">
                  <c:v>16.000000000000021</c:v>
                </c:pt>
                <c:pt idx="3">
                  <c:v>25.999999999999986</c:v>
                </c:pt>
                <c:pt idx="4">
                  <c:v>31.00000000000005</c:v>
                </c:pt>
                <c:pt idx="5">
                  <c:v>46</c:v>
                </c:pt>
                <c:pt idx="6">
                  <c:v>69.999999999999915</c:v>
                </c:pt>
                <c:pt idx="7">
                  <c:v>99.999999999999886</c:v>
                </c:pt>
                <c:pt idx="8">
                  <c:v>105.00000000000003</c:v>
                </c:pt>
                <c:pt idx="9">
                  <c:v>114.99999999999999</c:v>
                </c:pt>
                <c:pt idx="10">
                  <c:v>129.99999999999994</c:v>
                </c:pt>
                <c:pt idx="11">
                  <c:v>150.00000000000003</c:v>
                </c:pt>
                <c:pt idx="12">
                  <c:v>189.99999999999989</c:v>
                </c:pt>
                <c:pt idx="13">
                  <c:v>219.99999999999994</c:v>
                </c:pt>
                <c:pt idx="14">
                  <c:v>249.99999999999997</c:v>
                </c:pt>
                <c:pt idx="15">
                  <c:v>279.99999999999989</c:v>
                </c:pt>
              </c:numCache>
            </c:numRef>
          </c:xVal>
          <c:yVal>
            <c:numRef>
              <c:f>TmeLog!$AG$4:$AG$19</c:f>
              <c:numCache>
                <c:formatCode>0.0000</c:formatCode>
                <c:ptCount val="16"/>
                <c:pt idx="0">
                  <c:v>0</c:v>
                </c:pt>
                <c:pt idx="1">
                  <c:v>0.13346309264565528</c:v>
                </c:pt>
                <c:pt idx="2">
                  <c:v>0.13192927628083292</c:v>
                </c:pt>
                <c:pt idx="3">
                  <c:v>8.2295147266430335E-2</c:v>
                </c:pt>
                <c:pt idx="4">
                  <c:v>8.2295147266430335E-2</c:v>
                </c:pt>
                <c:pt idx="5">
                  <c:v>1.1263437206511432E-2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2A-014C-84FC-AD31DEE56BA3}"/>
            </c:ext>
          </c:extLst>
        </c:ser>
        <c:ser>
          <c:idx val="1"/>
          <c:order val="1"/>
          <c:tx>
            <c:v>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TmeLog!$AD$4:$AD$19</c:f>
              <c:numCache>
                <c:formatCode>0</c:formatCode>
                <c:ptCount val="16"/>
                <c:pt idx="0">
                  <c:v>0</c:v>
                </c:pt>
                <c:pt idx="1">
                  <c:v>10.999999999999961</c:v>
                </c:pt>
                <c:pt idx="2">
                  <c:v>16.000000000000021</c:v>
                </c:pt>
                <c:pt idx="3">
                  <c:v>25.999999999999986</c:v>
                </c:pt>
                <c:pt idx="4">
                  <c:v>31.00000000000005</c:v>
                </c:pt>
                <c:pt idx="5">
                  <c:v>46</c:v>
                </c:pt>
                <c:pt idx="6">
                  <c:v>69.999999999999915</c:v>
                </c:pt>
                <c:pt idx="7">
                  <c:v>99.999999999999886</c:v>
                </c:pt>
                <c:pt idx="8">
                  <c:v>105.00000000000003</c:v>
                </c:pt>
                <c:pt idx="9">
                  <c:v>114.99999999999999</c:v>
                </c:pt>
                <c:pt idx="10">
                  <c:v>129.99999999999994</c:v>
                </c:pt>
                <c:pt idx="11">
                  <c:v>150.00000000000003</c:v>
                </c:pt>
                <c:pt idx="12">
                  <c:v>189.99999999999989</c:v>
                </c:pt>
                <c:pt idx="13">
                  <c:v>219.99999999999994</c:v>
                </c:pt>
                <c:pt idx="14">
                  <c:v>249.99999999999997</c:v>
                </c:pt>
                <c:pt idx="15">
                  <c:v>279.99999999999989</c:v>
                </c:pt>
              </c:numCache>
            </c:numRef>
          </c:xVal>
          <c:yVal>
            <c:numRef>
              <c:f>TmeLog!$AI$4:$AI$19</c:f>
              <c:numCache>
                <c:formatCode>0.0000</c:formatCode>
                <c:ptCount val="16"/>
                <c:pt idx="0">
                  <c:v>1.3920194384449176E-2</c:v>
                </c:pt>
                <c:pt idx="1">
                  <c:v>1.1553563714902751E-2</c:v>
                </c:pt>
                <c:pt idx="2">
                  <c:v>1.9402888768898393E-2</c:v>
                </c:pt>
                <c:pt idx="3">
                  <c:v>3.4983207343412356E-2</c:v>
                </c:pt>
                <c:pt idx="4">
                  <c:v>5.2824298056155253E-2</c:v>
                </c:pt>
                <c:pt idx="5">
                  <c:v>5.4455831533477043E-2</c:v>
                </c:pt>
                <c:pt idx="6">
                  <c:v>2.4272462203023638E-2</c:v>
                </c:pt>
                <c:pt idx="7">
                  <c:v>7.8539416846651875E-4</c:v>
                </c:pt>
                <c:pt idx="8">
                  <c:v>3.9095572354211474E-4</c:v>
                </c:pt>
                <c:pt idx="9">
                  <c:v>3.1206803455723385E-4</c:v>
                </c:pt>
                <c:pt idx="10">
                  <c:v>3.9095572354211474E-4</c:v>
                </c:pt>
                <c:pt idx="11">
                  <c:v>2.3318034557235308E-4</c:v>
                </c:pt>
                <c:pt idx="12">
                  <c:v>-3.4827213822894654E-6</c:v>
                </c:pt>
                <c:pt idx="13">
                  <c:v>3.9095572354211474E-4</c:v>
                </c:pt>
                <c:pt idx="14">
                  <c:v>4.6984341252699554E-4</c:v>
                </c:pt>
                <c:pt idx="15">
                  <c:v>3.3492440604751452E-3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2A-014C-84FC-AD31DEE56BA3}"/>
            </c:ext>
          </c:extLst>
        </c:ser>
        <c:ser>
          <c:idx val="2"/>
          <c:order val="2"/>
          <c:tx>
            <c:v>Oxygen contact</c:v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(TmeLog!$AQ$8,TmeLog!$AQ$8)</c:f>
              <c:numCache>
                <c:formatCode>0</c:formatCode>
                <c:ptCount val="2"/>
                <c:pt idx="0">
                  <c:v>31.00000000000005</c:v>
                </c:pt>
                <c:pt idx="1">
                  <c:v>31.00000000000005</c:v>
                </c:pt>
              </c:numCache>
            </c:numRef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C42A-014C-84FC-AD31DEE56BA3}"/>
            </c:ext>
          </c:extLst>
        </c:ser>
        <c:ser>
          <c:idx val="3"/>
          <c:order val="3"/>
          <c:tx>
            <c:v>Total P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-100</c:v>
              </c:pt>
              <c:pt idx="1">
                <c:v>300</c:v>
              </c:pt>
            </c:numLit>
          </c:xVal>
          <c:yVal>
            <c:numRef>
              <c:f>('Additional info'!$D$13,'Additional info'!$D$13)</c:f>
              <c:numCache>
                <c:formatCode>0.0000</c:formatCode>
                <c:ptCount val="2"/>
                <c:pt idx="0">
                  <c:v>0.17275142523364509</c:v>
                </c:pt>
                <c:pt idx="1">
                  <c:v>0.17275142523364509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2A-014C-84FC-AD31DEE56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488080"/>
        <c:axId val="1865495792"/>
      </c:scatterChart>
      <c:scatterChart>
        <c:scatterStyle val="lineMarker"/>
        <c:varyColors val="0"/>
        <c:ser>
          <c:idx val="4"/>
          <c:order val="4"/>
          <c:tx>
            <c:v>DO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TmeLog!$AD$4:$AD$19</c:f>
              <c:numCache>
                <c:formatCode>0</c:formatCode>
                <c:ptCount val="16"/>
                <c:pt idx="0">
                  <c:v>0</c:v>
                </c:pt>
                <c:pt idx="1">
                  <c:v>10.999999999999961</c:v>
                </c:pt>
                <c:pt idx="2">
                  <c:v>16.000000000000021</c:v>
                </c:pt>
                <c:pt idx="3">
                  <c:v>25.999999999999986</c:v>
                </c:pt>
                <c:pt idx="4">
                  <c:v>31.00000000000005</c:v>
                </c:pt>
                <c:pt idx="5">
                  <c:v>46</c:v>
                </c:pt>
                <c:pt idx="6">
                  <c:v>69.999999999999915</c:v>
                </c:pt>
                <c:pt idx="7">
                  <c:v>99.999999999999886</c:v>
                </c:pt>
                <c:pt idx="8">
                  <c:v>105.00000000000003</c:v>
                </c:pt>
                <c:pt idx="9">
                  <c:v>114.99999999999999</c:v>
                </c:pt>
                <c:pt idx="10">
                  <c:v>129.99999999999994</c:v>
                </c:pt>
                <c:pt idx="11">
                  <c:v>150.00000000000003</c:v>
                </c:pt>
                <c:pt idx="12">
                  <c:v>189.99999999999989</c:v>
                </c:pt>
                <c:pt idx="13">
                  <c:v>219.99999999999994</c:v>
                </c:pt>
                <c:pt idx="14">
                  <c:v>249.99999999999997</c:v>
                </c:pt>
                <c:pt idx="15">
                  <c:v>279.99999999999989</c:v>
                </c:pt>
              </c:numCache>
            </c:numRef>
          </c:xVal>
          <c:yVal>
            <c:numRef>
              <c:f>TmeLog!$AN$4:$AN$19</c:f>
              <c:numCache>
                <c:formatCode>General</c:formatCode>
                <c:ptCount val="16"/>
                <c:pt idx="0">
                  <c:v>0.43</c:v>
                </c:pt>
                <c:pt idx="1">
                  <c:v>0.17</c:v>
                </c:pt>
                <c:pt idx="2">
                  <c:v>0.19</c:v>
                </c:pt>
                <c:pt idx="3">
                  <c:v>0.14000000000000001</c:v>
                </c:pt>
                <c:pt idx="4">
                  <c:v>7.0000000000000007E-2</c:v>
                </c:pt>
                <c:pt idx="5">
                  <c:v>4.3499999999999996</c:v>
                </c:pt>
                <c:pt idx="6">
                  <c:v>6.28</c:v>
                </c:pt>
                <c:pt idx="7">
                  <c:v>7.02</c:v>
                </c:pt>
                <c:pt idx="8">
                  <c:v>7.03</c:v>
                </c:pt>
                <c:pt idx="9">
                  <c:v>7.18</c:v>
                </c:pt>
                <c:pt idx="10">
                  <c:v>7.23</c:v>
                </c:pt>
                <c:pt idx="11">
                  <c:v>7.34</c:v>
                </c:pt>
                <c:pt idx="12">
                  <c:v>7.49</c:v>
                </c:pt>
                <c:pt idx="13">
                  <c:v>7.73</c:v>
                </c:pt>
                <c:pt idx="14">
                  <c:v>7.62</c:v>
                </c:pt>
                <c:pt idx="15">
                  <c:v>7.75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42A-014C-84FC-AD31DEE56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512256"/>
        <c:axId val="1865503856"/>
      </c:scatterChart>
      <c:valAx>
        <c:axId val="1865488080"/>
        <c:scaling>
          <c:orientation val="minMax"/>
          <c:max val="280"/>
          <c:min val="-20"/>
        </c:scaling>
        <c:delete val="0"/>
        <c:axPos val="b"/>
        <c:title>
          <c:tx>
            <c:strRef>
              <c:f>TmeLog!$Q$3</c:f>
              <c:strCache>
                <c:ptCount val="1"/>
                <c:pt idx="0">
                  <c:v>t (min)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495792"/>
        <c:crosses val="autoZero"/>
        <c:crossBetween val="midCat"/>
      </c:valAx>
      <c:valAx>
        <c:axId val="1865495792"/>
        <c:scaling>
          <c:orientation val="minMax"/>
          <c:max val="0.2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mg-substrate/mg-VSS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488080"/>
        <c:crosses val="autoZero"/>
        <c:crossBetween val="midCat"/>
      </c:valAx>
      <c:valAx>
        <c:axId val="1865503856"/>
        <c:scaling>
          <c:orientation val="minMax"/>
          <c:max val="1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512256"/>
        <c:crosses val="max"/>
        <c:crossBetween val="midCat"/>
      </c:valAx>
      <c:valAx>
        <c:axId val="1865512256"/>
        <c:scaling>
          <c:orientation val="minMax"/>
        </c:scaling>
        <c:delete val="1"/>
        <c:axPos val="b"/>
        <c:numFmt formatCode="0" sourceLinked="0"/>
        <c:majorTickMark val="out"/>
        <c:minorTickMark val="none"/>
        <c:tickLblPos val="nextTo"/>
        <c:crossAx val="1865503856"/>
        <c:crosses val="autoZero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63193081384307503"/>
          <c:y val="0.343140466816648"/>
          <c:w val="0.21268096358085101"/>
          <c:h val="0.3348741563554559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Acetate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TmeLog!$Q$4:$Q$19</c:f>
              <c:numCache>
                <c:formatCode>0</c:formatCode>
                <c:ptCount val="16"/>
                <c:pt idx="0">
                  <c:v>0</c:v>
                </c:pt>
                <c:pt idx="1">
                  <c:v>10.999999999999961</c:v>
                </c:pt>
                <c:pt idx="2">
                  <c:v>16.000000000000021</c:v>
                </c:pt>
                <c:pt idx="3">
                  <c:v>25.999999999999986</c:v>
                </c:pt>
                <c:pt idx="4">
                  <c:v>31.00000000000005</c:v>
                </c:pt>
                <c:pt idx="5">
                  <c:v>46</c:v>
                </c:pt>
                <c:pt idx="6">
                  <c:v>69.999999999999915</c:v>
                </c:pt>
                <c:pt idx="7">
                  <c:v>99.999999999999886</c:v>
                </c:pt>
                <c:pt idx="8">
                  <c:v>105.00000000000003</c:v>
                </c:pt>
                <c:pt idx="9">
                  <c:v>114.99999999999999</c:v>
                </c:pt>
                <c:pt idx="10">
                  <c:v>129.99999999999994</c:v>
                </c:pt>
                <c:pt idx="11">
                  <c:v>150.00000000000003</c:v>
                </c:pt>
                <c:pt idx="12">
                  <c:v>189.99999999999989</c:v>
                </c:pt>
                <c:pt idx="13">
                  <c:v>219.99999999999994</c:v>
                </c:pt>
                <c:pt idx="14">
                  <c:v>249.99999999999997</c:v>
                </c:pt>
                <c:pt idx="15">
                  <c:v>279.99999999999989</c:v>
                </c:pt>
              </c:numCache>
            </c:numRef>
          </c:xVal>
          <c:yVal>
            <c:numRef>
              <c:f>TmeLog!$AT$4:$AT$19</c:f>
              <c:numCache>
                <c:formatCode>0.0000</c:formatCode>
                <c:ptCount val="16"/>
                <c:pt idx="0">
                  <c:v>0</c:v>
                </c:pt>
                <c:pt idx="1">
                  <c:v>0.13357686473865035</c:v>
                </c:pt>
                <c:pt idx="2">
                  <c:v>0.12905969126862407</c:v>
                </c:pt>
                <c:pt idx="3">
                  <c:v>8.7954255447629304E-2</c:v>
                </c:pt>
                <c:pt idx="4">
                  <c:v>6.532203650405545E-2</c:v>
                </c:pt>
                <c:pt idx="5">
                  <c:v>3.0482493360233329E-2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61-124C-B005-927129430F5B}"/>
            </c:ext>
          </c:extLst>
        </c:ser>
        <c:ser>
          <c:idx val="1"/>
          <c:order val="1"/>
          <c:tx>
            <c:v>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TmeLog!$Q$4:$Q$19</c:f>
              <c:numCache>
                <c:formatCode>0</c:formatCode>
                <c:ptCount val="16"/>
                <c:pt idx="0">
                  <c:v>0</c:v>
                </c:pt>
                <c:pt idx="1">
                  <c:v>10.999999999999961</c:v>
                </c:pt>
                <c:pt idx="2">
                  <c:v>16.000000000000021</c:v>
                </c:pt>
                <c:pt idx="3">
                  <c:v>25.999999999999986</c:v>
                </c:pt>
                <c:pt idx="4">
                  <c:v>31.00000000000005</c:v>
                </c:pt>
                <c:pt idx="5">
                  <c:v>46</c:v>
                </c:pt>
                <c:pt idx="6">
                  <c:v>69.999999999999915</c:v>
                </c:pt>
                <c:pt idx="7">
                  <c:v>99.999999999999886</c:v>
                </c:pt>
                <c:pt idx="8">
                  <c:v>105.00000000000003</c:v>
                </c:pt>
                <c:pt idx="9">
                  <c:v>114.99999999999999</c:v>
                </c:pt>
                <c:pt idx="10">
                  <c:v>129.99999999999994</c:v>
                </c:pt>
                <c:pt idx="11">
                  <c:v>150.00000000000003</c:v>
                </c:pt>
                <c:pt idx="12">
                  <c:v>189.99999999999989</c:v>
                </c:pt>
                <c:pt idx="13">
                  <c:v>219.99999999999994</c:v>
                </c:pt>
                <c:pt idx="14">
                  <c:v>249.99999999999997</c:v>
                </c:pt>
                <c:pt idx="15">
                  <c:v>279.99999999999989</c:v>
                </c:pt>
              </c:numCache>
            </c:numRef>
          </c:xVal>
          <c:yVal>
            <c:numRef>
              <c:f>TmeLog!$AV$4:$AV$19</c:f>
              <c:numCache>
                <c:formatCode>0.0000</c:formatCode>
                <c:ptCount val="16"/>
                <c:pt idx="0">
                  <c:v>1.0764686825053943E-2</c:v>
                </c:pt>
                <c:pt idx="1">
                  <c:v>8.6741630669546019E-3</c:v>
                </c:pt>
                <c:pt idx="2">
                  <c:v>1.8692899568034466E-2</c:v>
                </c:pt>
                <c:pt idx="3">
                  <c:v>3.478598812095015E-2</c:v>
                </c:pt>
                <c:pt idx="4">
                  <c:v>5.8534665226781558E-2</c:v>
                </c:pt>
                <c:pt idx="5">
                  <c:v>8.5862850971921811E-2</c:v>
                </c:pt>
                <c:pt idx="6">
                  <c:v>9.5652051835852653E-2</c:v>
                </c:pt>
                <c:pt idx="7">
                  <c:v>9.6467818574513559E-2</c:v>
                </c:pt>
                <c:pt idx="8">
                  <c:v>7.4034233261338719E-2</c:v>
                </c:pt>
                <c:pt idx="9">
                  <c:v>6.0981965442764276E-2</c:v>
                </c:pt>
                <c:pt idx="10">
                  <c:v>5.5679481641468402E-2</c:v>
                </c:pt>
                <c:pt idx="11">
                  <c:v>1.8574568034557145E-2</c:v>
                </c:pt>
                <c:pt idx="12">
                  <c:v>7.8539416846651875E-4</c:v>
                </c:pt>
                <c:pt idx="13">
                  <c:v>1.1484881209503186E-4</c:v>
                </c:pt>
                <c:pt idx="14">
                  <c:v>3.515118790496743E-4</c:v>
                </c:pt>
                <c:pt idx="15">
                  <c:v>6.6706263498919757E-4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61-124C-B005-927129430F5B}"/>
            </c:ext>
          </c:extLst>
        </c:ser>
        <c:ser>
          <c:idx val="2"/>
          <c:order val="2"/>
          <c:tx>
            <c:v>Oxygen contact</c:v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(TmeLog!$Q$11,TmeLog!$Q$11)</c:f>
              <c:numCache>
                <c:formatCode>0</c:formatCode>
                <c:ptCount val="2"/>
                <c:pt idx="0">
                  <c:v>99.999999999999886</c:v>
                </c:pt>
                <c:pt idx="1">
                  <c:v>99.999999999999886</c:v>
                </c:pt>
              </c:numCache>
            </c:numRef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E561-124C-B005-927129430F5B}"/>
            </c:ext>
          </c:extLst>
        </c:ser>
        <c:ser>
          <c:idx val="3"/>
          <c:order val="3"/>
          <c:tx>
            <c:v>Total P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-100</c:v>
              </c:pt>
              <c:pt idx="1">
                <c:v>300</c:v>
              </c:pt>
            </c:numLit>
          </c:xVal>
          <c:yVal>
            <c:numRef>
              <c:f>('Additional info'!$E$13,'Additional info'!$E$13)</c:f>
              <c:numCache>
                <c:formatCode>0.0000</c:formatCode>
                <c:ptCount val="2"/>
                <c:pt idx="0">
                  <c:v>0.21892248000000075</c:v>
                </c:pt>
                <c:pt idx="1">
                  <c:v>0.21892248000000075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61-124C-B005-927129430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611856"/>
        <c:axId val="1865619568"/>
      </c:scatterChart>
      <c:scatterChart>
        <c:scatterStyle val="lineMarker"/>
        <c:varyColors val="0"/>
        <c:ser>
          <c:idx val="4"/>
          <c:order val="4"/>
          <c:tx>
            <c:v>DO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TmeLog!$AQ$4:$AQ$19</c:f>
              <c:numCache>
                <c:formatCode>0</c:formatCode>
                <c:ptCount val="16"/>
                <c:pt idx="0">
                  <c:v>0</c:v>
                </c:pt>
                <c:pt idx="1">
                  <c:v>10.999999999999961</c:v>
                </c:pt>
                <c:pt idx="2">
                  <c:v>16.000000000000021</c:v>
                </c:pt>
                <c:pt idx="3">
                  <c:v>25.999999999999986</c:v>
                </c:pt>
                <c:pt idx="4">
                  <c:v>31.00000000000005</c:v>
                </c:pt>
                <c:pt idx="5">
                  <c:v>46</c:v>
                </c:pt>
                <c:pt idx="6">
                  <c:v>69.999999999999915</c:v>
                </c:pt>
                <c:pt idx="7">
                  <c:v>99.999999999999886</c:v>
                </c:pt>
                <c:pt idx="8">
                  <c:v>105.00000000000003</c:v>
                </c:pt>
                <c:pt idx="9">
                  <c:v>114.99999999999999</c:v>
                </c:pt>
                <c:pt idx="10">
                  <c:v>129.99999999999994</c:v>
                </c:pt>
                <c:pt idx="11">
                  <c:v>150.00000000000003</c:v>
                </c:pt>
                <c:pt idx="12">
                  <c:v>189.99999999999989</c:v>
                </c:pt>
                <c:pt idx="13">
                  <c:v>219.99999999999994</c:v>
                </c:pt>
                <c:pt idx="14">
                  <c:v>249.99999999999997</c:v>
                </c:pt>
                <c:pt idx="15">
                  <c:v>279.99999999999989</c:v>
                </c:pt>
              </c:numCache>
            </c:numRef>
          </c:xVal>
          <c:yVal>
            <c:numRef>
              <c:f>TmeLog!$BA$4:$BA$19</c:f>
              <c:numCache>
                <c:formatCode>General</c:formatCode>
                <c:ptCount val="16"/>
                <c:pt idx="0">
                  <c:v>0.34</c:v>
                </c:pt>
                <c:pt idx="1">
                  <c:v>0.35</c:v>
                </c:pt>
                <c:pt idx="2">
                  <c:v>0.21</c:v>
                </c:pt>
                <c:pt idx="3">
                  <c:v>0.19</c:v>
                </c:pt>
                <c:pt idx="4">
                  <c:v>7.0000000000000007E-2</c:v>
                </c:pt>
                <c:pt idx="5">
                  <c:v>0.18</c:v>
                </c:pt>
                <c:pt idx="6">
                  <c:v>0.31</c:v>
                </c:pt>
                <c:pt idx="7">
                  <c:v>1.48</c:v>
                </c:pt>
                <c:pt idx="8">
                  <c:v>4.66</c:v>
                </c:pt>
                <c:pt idx="9">
                  <c:v>6.15</c:v>
                </c:pt>
                <c:pt idx="10">
                  <c:v>6.47</c:v>
                </c:pt>
                <c:pt idx="11">
                  <c:v>6.61</c:v>
                </c:pt>
                <c:pt idx="12">
                  <c:v>7.11</c:v>
                </c:pt>
                <c:pt idx="13">
                  <c:v>7.27</c:v>
                </c:pt>
                <c:pt idx="14">
                  <c:v>7.42</c:v>
                </c:pt>
                <c:pt idx="15">
                  <c:v>7.42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61-124C-B005-927129430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636016"/>
        <c:axId val="1865627616"/>
      </c:scatterChart>
      <c:valAx>
        <c:axId val="1865611856"/>
        <c:scaling>
          <c:orientation val="minMax"/>
          <c:max val="280"/>
          <c:min val="-20"/>
        </c:scaling>
        <c:delete val="0"/>
        <c:axPos val="b"/>
        <c:title>
          <c:tx>
            <c:strRef>
              <c:f>TmeLog!$Q$3</c:f>
              <c:strCache>
                <c:ptCount val="1"/>
                <c:pt idx="0">
                  <c:v>t (min)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619568"/>
        <c:crosses val="autoZero"/>
        <c:crossBetween val="midCat"/>
      </c:valAx>
      <c:valAx>
        <c:axId val="1865619568"/>
        <c:scaling>
          <c:orientation val="minMax"/>
          <c:max val="0.2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mg-substrate/mg-VSS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611856"/>
        <c:crosses val="autoZero"/>
        <c:crossBetween val="midCat"/>
      </c:valAx>
      <c:valAx>
        <c:axId val="1865627616"/>
        <c:scaling>
          <c:orientation val="minMax"/>
          <c:max val="1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DO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636016"/>
        <c:crosses val="max"/>
        <c:crossBetween val="midCat"/>
      </c:valAx>
      <c:valAx>
        <c:axId val="1865636016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1865627616"/>
        <c:crosses val="autoZero"/>
        <c:crossBetween val="midCat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67274714037368699"/>
          <c:y val="0.27766427634045698"/>
          <c:w val="0.21268096358085101"/>
          <c:h val="0.3348741563554559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('P-tests'!$B$3:$B$15,'P-tests'!$B$17:$B$18)</c:f>
              <c:numCache>
                <c:formatCode>0</c:formatCode>
                <c:ptCount val="15"/>
                <c:pt idx="0">
                  <c:v>-10.999999999999961</c:v>
                </c:pt>
                <c:pt idx="1">
                  <c:v>0</c:v>
                </c:pt>
                <c:pt idx="2">
                  <c:v>5.0000000000000622</c:v>
                </c:pt>
                <c:pt idx="3">
                  <c:v>15.000000000000027</c:v>
                </c:pt>
                <c:pt idx="4">
                  <c:v>20.000000000000089</c:v>
                </c:pt>
                <c:pt idx="5">
                  <c:v>35.000000000000036</c:v>
                </c:pt>
                <c:pt idx="6">
                  <c:v>58.99999999999995</c:v>
                </c:pt>
                <c:pt idx="7">
                  <c:v>88.999999999999929</c:v>
                </c:pt>
                <c:pt idx="8">
                  <c:v>94.000000000000071</c:v>
                </c:pt>
                <c:pt idx="9">
                  <c:v>104.00000000000003</c:v>
                </c:pt>
                <c:pt idx="10">
                  <c:v>118.99999999999997</c:v>
                </c:pt>
                <c:pt idx="11">
                  <c:v>139.00000000000006</c:v>
                </c:pt>
                <c:pt idx="12">
                  <c:v>178.99999999999991</c:v>
                </c:pt>
                <c:pt idx="13">
                  <c:v>239.00000000000003</c:v>
                </c:pt>
                <c:pt idx="14">
                  <c:v>268.99999999999994</c:v>
                </c:pt>
              </c:numCache>
            </c:numRef>
          </c:xVal>
          <c:yVal>
            <c:numRef>
              <c:f>('P-tests'!$F$3:$F$15,'P-tests'!$F$17:$F$18)</c:f>
              <c:numCache>
                <c:formatCode>0.0000</c:formatCode>
                <c:ptCount val="15"/>
                <c:pt idx="0">
                  <c:v>1.6189378078817838E-2</c:v>
                </c:pt>
                <c:pt idx="1">
                  <c:v>1.4839932266009949E-2</c:v>
                </c:pt>
                <c:pt idx="2">
                  <c:v>1.564959975369468E-2</c:v>
                </c:pt>
                <c:pt idx="3">
                  <c:v>1.3130634236453284E-2</c:v>
                </c:pt>
                <c:pt idx="4">
                  <c:v>1.3805357142857229E-2</c:v>
                </c:pt>
                <c:pt idx="5">
                  <c:v>1.4165209359606001E-2</c:v>
                </c:pt>
                <c:pt idx="6">
                  <c:v>1.0791594827586275E-2</c:v>
                </c:pt>
                <c:pt idx="7">
                  <c:v>1.4525061576354774E-2</c:v>
                </c:pt>
                <c:pt idx="8">
                  <c:v>1.6549230295566607E-2</c:v>
                </c:pt>
                <c:pt idx="9">
                  <c:v>2.230686576354694E-2</c:v>
                </c:pt>
                <c:pt idx="10">
                  <c:v>3.0403540640394282E-2</c:v>
                </c:pt>
                <c:pt idx="11">
                  <c:v>3.3282358374384445E-2</c:v>
                </c:pt>
                <c:pt idx="12">
                  <c:v>9.1272783251232122E-3</c:v>
                </c:pt>
                <c:pt idx="13">
                  <c:v>1.3097290640394174E-4</c:v>
                </c:pt>
                <c:pt idx="14">
                  <c:v>4.9082512315271228E-4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3E-3442-B2FA-FC352D970BE6}"/>
            </c:ext>
          </c:extLst>
        </c:ser>
        <c:ser>
          <c:idx val="1"/>
          <c:order val="1"/>
          <c:tx>
            <c:v>B2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('P-tests'!$B$3:$B$15,'P-tests'!$B$17:$B$18)</c:f>
              <c:numCache>
                <c:formatCode>0</c:formatCode>
                <c:ptCount val="15"/>
                <c:pt idx="0">
                  <c:v>-10.999999999999961</c:v>
                </c:pt>
                <c:pt idx="1">
                  <c:v>0</c:v>
                </c:pt>
                <c:pt idx="2">
                  <c:v>5.0000000000000622</c:v>
                </c:pt>
                <c:pt idx="3">
                  <c:v>15.000000000000027</c:v>
                </c:pt>
                <c:pt idx="4">
                  <c:v>20.000000000000089</c:v>
                </c:pt>
                <c:pt idx="5">
                  <c:v>35.000000000000036</c:v>
                </c:pt>
                <c:pt idx="6">
                  <c:v>58.99999999999995</c:v>
                </c:pt>
                <c:pt idx="7">
                  <c:v>88.999999999999929</c:v>
                </c:pt>
                <c:pt idx="8">
                  <c:v>94.000000000000071</c:v>
                </c:pt>
                <c:pt idx="9">
                  <c:v>104.00000000000003</c:v>
                </c:pt>
                <c:pt idx="10">
                  <c:v>118.99999999999997</c:v>
                </c:pt>
                <c:pt idx="11">
                  <c:v>139.00000000000006</c:v>
                </c:pt>
                <c:pt idx="12">
                  <c:v>178.99999999999991</c:v>
                </c:pt>
                <c:pt idx="13">
                  <c:v>239.00000000000003</c:v>
                </c:pt>
                <c:pt idx="14">
                  <c:v>268.99999999999994</c:v>
                </c:pt>
              </c:numCache>
            </c:numRef>
          </c:xVal>
          <c:yVal>
            <c:numRef>
              <c:f>('P-tests'!$J$3:$J$15,'P-tests'!$J$17:$J$18)</c:f>
              <c:numCache>
                <c:formatCode>0.0000</c:formatCode>
                <c:ptCount val="15"/>
                <c:pt idx="0">
                  <c:v>1.3012985961123049E-2</c:v>
                </c:pt>
                <c:pt idx="1">
                  <c:v>1.6720707343412442E-2</c:v>
                </c:pt>
                <c:pt idx="2">
                  <c:v>2.295283477321803E-2</c:v>
                </c:pt>
                <c:pt idx="3">
                  <c:v>5.0784881209502995E-2</c:v>
                </c:pt>
                <c:pt idx="4">
                  <c:v>6.8323866090712393E-2</c:v>
                </c:pt>
                <c:pt idx="5">
                  <c:v>9.6467818574513559E-2</c:v>
                </c:pt>
                <c:pt idx="6">
                  <c:v>0.11808563714902749</c:v>
                </c:pt>
                <c:pt idx="7">
                  <c:v>0.14215075593952414</c:v>
                </c:pt>
                <c:pt idx="8">
                  <c:v>0.13480885529157602</c:v>
                </c:pt>
                <c:pt idx="9">
                  <c:v>0.13276943844492375</c:v>
                </c:pt>
                <c:pt idx="10">
                  <c:v>0.12869060475161923</c:v>
                </c:pt>
                <c:pt idx="11">
                  <c:v>0.11604622030237523</c:v>
                </c:pt>
                <c:pt idx="12">
                  <c:v>8.0968250539956391E-2</c:v>
                </c:pt>
                <c:pt idx="13">
                  <c:v>9.1080453563714449E-3</c:v>
                </c:pt>
                <c:pt idx="14">
                  <c:v>8.2483801295895926E-4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3E-3442-B2FA-FC352D970BE6}"/>
            </c:ext>
          </c:extLst>
        </c:ser>
        <c:ser>
          <c:idx val="3"/>
          <c:order val="2"/>
          <c:tx>
            <c:v>B3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'P-tests'!$B$3:$B$18</c:f>
              <c:numCache>
                <c:formatCode>0</c:formatCode>
                <c:ptCount val="16"/>
                <c:pt idx="0">
                  <c:v>-10.999999999999961</c:v>
                </c:pt>
                <c:pt idx="1">
                  <c:v>0</c:v>
                </c:pt>
                <c:pt idx="2">
                  <c:v>5.0000000000000622</c:v>
                </c:pt>
                <c:pt idx="3">
                  <c:v>15.000000000000027</c:v>
                </c:pt>
                <c:pt idx="4">
                  <c:v>20.000000000000089</c:v>
                </c:pt>
                <c:pt idx="5">
                  <c:v>35.000000000000036</c:v>
                </c:pt>
                <c:pt idx="6">
                  <c:v>58.99999999999995</c:v>
                </c:pt>
                <c:pt idx="7">
                  <c:v>88.999999999999929</c:v>
                </c:pt>
                <c:pt idx="8">
                  <c:v>94.000000000000071</c:v>
                </c:pt>
                <c:pt idx="9">
                  <c:v>104.00000000000003</c:v>
                </c:pt>
                <c:pt idx="10">
                  <c:v>118.99999999999997</c:v>
                </c:pt>
                <c:pt idx="11">
                  <c:v>139.00000000000006</c:v>
                </c:pt>
                <c:pt idx="12">
                  <c:v>178.99999999999991</c:v>
                </c:pt>
                <c:pt idx="13">
                  <c:v>208.99999999999997</c:v>
                </c:pt>
                <c:pt idx="14">
                  <c:v>239.00000000000003</c:v>
                </c:pt>
                <c:pt idx="15">
                  <c:v>268.99999999999994</c:v>
                </c:pt>
              </c:numCache>
            </c:numRef>
          </c:xVal>
          <c:yVal>
            <c:numRef>
              <c:f>'P-tests'!$N$3:$N$18</c:f>
              <c:numCache>
                <c:formatCode>0.0000</c:formatCode>
                <c:ptCount val="16"/>
                <c:pt idx="0">
                  <c:v>1.5058528037383199E-2</c:v>
                </c:pt>
                <c:pt idx="1">
                  <c:v>1.2498364485981324E-2</c:v>
                </c:pt>
                <c:pt idx="2">
                  <c:v>2.0989573598130869E-2</c:v>
                </c:pt>
                <c:pt idx="3">
                  <c:v>3.7843983644859865E-2</c:v>
                </c:pt>
                <c:pt idx="4">
                  <c:v>5.7144042056074852E-2</c:v>
                </c:pt>
                <c:pt idx="5">
                  <c:v>5.8908995327102871E-2</c:v>
                </c:pt>
                <c:pt idx="6">
                  <c:v>2.6257359813084146E-2</c:v>
                </c:pt>
                <c:pt idx="7">
                  <c:v>8.4962032710280484E-4</c:v>
                </c:pt>
                <c:pt idx="8">
                  <c:v>4.2292640186915954E-4</c:v>
                </c:pt>
                <c:pt idx="9">
                  <c:v>3.375876168224303E-4</c:v>
                </c:pt>
                <c:pt idx="10">
                  <c:v>4.2292640186915954E-4</c:v>
                </c:pt>
                <c:pt idx="11">
                  <c:v>2.5224883177570127E-4</c:v>
                </c:pt>
                <c:pt idx="12">
                  <c:v>-3.7675233644860576E-6</c:v>
                </c:pt>
                <c:pt idx="13">
                  <c:v>4.2292640186915954E-4</c:v>
                </c:pt>
                <c:pt idx="14">
                  <c:v>5.0826518691588852E-4</c:v>
                </c:pt>
                <c:pt idx="15">
                  <c:v>3.6231308411215002E-3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3E-3442-B2FA-FC352D970BE6}"/>
            </c:ext>
          </c:extLst>
        </c:ser>
        <c:ser>
          <c:idx val="4"/>
          <c:order val="3"/>
          <c:tx>
            <c:v>B4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'P-tests'!$B$3:$B$18</c:f>
              <c:numCache>
                <c:formatCode>0</c:formatCode>
                <c:ptCount val="16"/>
                <c:pt idx="0">
                  <c:v>-10.999999999999961</c:v>
                </c:pt>
                <c:pt idx="1">
                  <c:v>0</c:v>
                </c:pt>
                <c:pt idx="2">
                  <c:v>5.0000000000000622</c:v>
                </c:pt>
                <c:pt idx="3">
                  <c:v>15.000000000000027</c:v>
                </c:pt>
                <c:pt idx="4">
                  <c:v>20.000000000000089</c:v>
                </c:pt>
                <c:pt idx="5">
                  <c:v>35.000000000000036</c:v>
                </c:pt>
                <c:pt idx="6">
                  <c:v>58.99999999999995</c:v>
                </c:pt>
                <c:pt idx="7">
                  <c:v>88.999999999999929</c:v>
                </c:pt>
                <c:pt idx="8">
                  <c:v>94.000000000000071</c:v>
                </c:pt>
                <c:pt idx="9">
                  <c:v>104.00000000000003</c:v>
                </c:pt>
                <c:pt idx="10">
                  <c:v>118.99999999999997</c:v>
                </c:pt>
                <c:pt idx="11">
                  <c:v>139.00000000000006</c:v>
                </c:pt>
                <c:pt idx="12">
                  <c:v>178.99999999999991</c:v>
                </c:pt>
                <c:pt idx="13">
                  <c:v>208.99999999999997</c:v>
                </c:pt>
                <c:pt idx="14">
                  <c:v>239.00000000000003</c:v>
                </c:pt>
                <c:pt idx="15">
                  <c:v>268.99999999999994</c:v>
                </c:pt>
              </c:numCache>
            </c:numRef>
          </c:xVal>
          <c:yVal>
            <c:numRef>
              <c:f>'P-tests'!$R$3:$R$18</c:f>
              <c:numCache>
                <c:formatCode>0.0000</c:formatCode>
                <c:ptCount val="16"/>
                <c:pt idx="0">
                  <c:v>1.3290800000000047E-2</c:v>
                </c:pt>
                <c:pt idx="1">
                  <c:v>1.0709700000000037E-2</c:v>
                </c:pt>
                <c:pt idx="2">
                  <c:v>2.3079500000000083E-2</c:v>
                </c:pt>
                <c:pt idx="3">
                  <c:v>4.294910000000015E-2</c:v>
                </c:pt>
                <c:pt idx="4">
                  <c:v>7.2270800000000246E-2</c:v>
                </c:pt>
                <c:pt idx="5">
                  <c:v>0.10601200000000036</c:v>
                </c:pt>
                <c:pt idx="6">
                  <c:v>0.11809840000000039</c:v>
                </c:pt>
                <c:pt idx="7">
                  <c:v>0.11910560000000042</c:v>
                </c:pt>
                <c:pt idx="8">
                  <c:v>9.1407600000000311E-2</c:v>
                </c:pt>
                <c:pt idx="9">
                  <c:v>7.5292400000000259E-2</c:v>
                </c:pt>
                <c:pt idx="10">
                  <c:v>6.8745600000000226E-2</c:v>
                </c:pt>
                <c:pt idx="11">
                  <c:v>2.2933400000000079E-2</c:v>
                </c:pt>
                <c:pt idx="12">
                  <c:v>9.6970000000000335E-4</c:v>
                </c:pt>
                <c:pt idx="13">
                  <c:v>1.4180000000000052E-4</c:v>
                </c:pt>
                <c:pt idx="14">
                  <c:v>4.3400000000000155E-4</c:v>
                </c:pt>
                <c:pt idx="15">
                  <c:v>8.2360000000000289E-4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3E-3442-B2FA-FC352D970BE6}"/>
            </c:ext>
          </c:extLst>
        </c:ser>
        <c:ser>
          <c:idx val="2"/>
          <c:order val="4"/>
          <c:tx>
            <c:v>Aerobic switch</c:v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('P-tests'!$B$10,'P-tests'!$B$10)</c:f>
              <c:numCache>
                <c:formatCode>0</c:formatCode>
                <c:ptCount val="2"/>
                <c:pt idx="0">
                  <c:v>88.999999999999929</c:v>
                </c:pt>
                <c:pt idx="1">
                  <c:v>88.999999999999929</c:v>
                </c:pt>
              </c:numCache>
            </c:numRef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453E-3442-B2FA-FC352D970BE6}"/>
            </c:ext>
          </c:extLst>
        </c:ser>
        <c:ser>
          <c:idx val="5"/>
          <c:order val="5"/>
          <c:tx>
            <c:v>20-min mark</c:v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</c:v>
              </c:pt>
              <c:pt idx="1">
                <c:v>20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453E-3442-B2FA-FC352D970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751184"/>
        <c:axId val="1865759088"/>
      </c:scatterChart>
      <c:valAx>
        <c:axId val="1865751184"/>
        <c:scaling>
          <c:orientation val="minMax"/>
          <c:max val="280"/>
          <c:min val="-20"/>
        </c:scaling>
        <c:delete val="0"/>
        <c:axPos val="b"/>
        <c:title>
          <c:tx>
            <c:strRef>
              <c:f>'P-tests'!$B$2</c:f>
              <c:strCache>
                <c:ptCount val="1"/>
                <c:pt idx="0">
                  <c:v>t (min)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759088"/>
        <c:crosses val="autoZero"/>
        <c:crossBetween val="midCat"/>
      </c:valAx>
      <c:valAx>
        <c:axId val="1865759088"/>
        <c:scaling>
          <c:orientation val="minMax"/>
          <c:max val="0.2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75118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7461878821038599"/>
          <c:y val="0.13053679065978799"/>
          <c:w val="0.11160628335355401"/>
          <c:h val="0.4655905511811019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ndard"/>
        <c:varyColors val="0"/>
        <c:ser>
          <c:idx val="4"/>
          <c:order val="3"/>
          <c:tx>
            <c:v>DO</c:v>
          </c:tx>
          <c:spPr>
            <a:solidFill>
              <a:schemeClr val="tx2">
                <a:lumMod val="20000"/>
                <a:lumOff val="80000"/>
              </a:schemeClr>
            </a:solidFill>
            <a:ln>
              <a:noFill/>
            </a:ln>
            <a:effectLst/>
          </c:spPr>
          <c:cat>
            <c:numRef>
              <c:f>Publish!$L$3:$L$18</c:f>
              <c:numCache>
                <c:formatCode>General</c:formatCode>
                <c:ptCount val="16"/>
                <c:pt idx="0">
                  <c:v>0</c:v>
                </c:pt>
                <c:pt idx="1">
                  <c:v>10999.999999999962</c:v>
                </c:pt>
                <c:pt idx="2">
                  <c:v>16000.000000000022</c:v>
                </c:pt>
                <c:pt idx="3">
                  <c:v>25999.999999999985</c:v>
                </c:pt>
                <c:pt idx="4">
                  <c:v>31000.000000000051</c:v>
                </c:pt>
                <c:pt idx="5">
                  <c:v>46000</c:v>
                </c:pt>
                <c:pt idx="6">
                  <c:v>69999.999999999913</c:v>
                </c:pt>
                <c:pt idx="7">
                  <c:v>99999.999999999884</c:v>
                </c:pt>
                <c:pt idx="8">
                  <c:v>105000.00000000003</c:v>
                </c:pt>
                <c:pt idx="9">
                  <c:v>114999.99999999999</c:v>
                </c:pt>
                <c:pt idx="10">
                  <c:v>129999.99999999994</c:v>
                </c:pt>
                <c:pt idx="11">
                  <c:v>150000.00000000003</c:v>
                </c:pt>
                <c:pt idx="12">
                  <c:v>189999.99999999988</c:v>
                </c:pt>
                <c:pt idx="13">
                  <c:v>219999.99999999994</c:v>
                </c:pt>
                <c:pt idx="14">
                  <c:v>249999.99999999997</c:v>
                </c:pt>
                <c:pt idx="15">
                  <c:v>279999.99999999988</c:v>
                </c:pt>
              </c:numCache>
            </c:numRef>
          </c:cat>
          <c:val>
            <c:numRef>
              <c:f>Publish!$O$3:$O$18</c:f>
              <c:numCache>
                <c:formatCode>General</c:formatCode>
                <c:ptCount val="16"/>
                <c:pt idx="0">
                  <c:v>1.5701970443349853E-3</c:v>
                </c:pt>
                <c:pt idx="1">
                  <c:v>2.9556650246305606E-4</c:v>
                </c:pt>
                <c:pt idx="2">
                  <c:v>2.77093596059115E-4</c:v>
                </c:pt>
                <c:pt idx="3">
                  <c:v>3.3251231527093802E-4</c:v>
                </c:pt>
                <c:pt idx="4">
                  <c:v>3.8793103448276104E-4</c:v>
                </c:pt>
                <c:pt idx="5">
                  <c:v>2.77093596059115E-4</c:v>
                </c:pt>
                <c:pt idx="6">
                  <c:v>3.3251231527093802E-4</c:v>
                </c:pt>
                <c:pt idx="7">
                  <c:v>3.1403940886699707E-4</c:v>
                </c:pt>
                <c:pt idx="8">
                  <c:v>7.1120689655172859E-3</c:v>
                </c:pt>
                <c:pt idx="9">
                  <c:v>7.5738916256158102E-3</c:v>
                </c:pt>
                <c:pt idx="10">
                  <c:v>9.9753694581281409E-3</c:v>
                </c:pt>
                <c:pt idx="11">
                  <c:v>1.3448275862069049E-2</c:v>
                </c:pt>
                <c:pt idx="12">
                  <c:v>1.4279556650246395E-2</c:v>
                </c:pt>
                <c:pt idx="13">
                  <c:v>1.4593596059113392E-2</c:v>
                </c:pt>
                <c:pt idx="14">
                  <c:v>1.4685960591133097E-2</c:v>
                </c:pt>
                <c:pt idx="15">
                  <c:v>1.4815270935960682E-2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6E-104E-9194-FA29EDD9E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788272"/>
        <c:axId val="1809441008"/>
      </c:areaChart>
      <c:scatterChart>
        <c:scatterStyle val="lineMarker"/>
        <c:varyColors val="0"/>
        <c:ser>
          <c:idx val="0"/>
          <c:order val="0"/>
          <c:tx>
            <c:v>Acetate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(TmeLog!$D$4:$D$11,TmeLog!$D$11:$D$19)</c:f>
              <c:numCache>
                <c:formatCode>0</c:formatCode>
                <c:ptCount val="17"/>
                <c:pt idx="0">
                  <c:v>0</c:v>
                </c:pt>
                <c:pt idx="1">
                  <c:v>10.999999999999961</c:v>
                </c:pt>
                <c:pt idx="2">
                  <c:v>16.000000000000021</c:v>
                </c:pt>
                <c:pt idx="3">
                  <c:v>25.999999999999986</c:v>
                </c:pt>
                <c:pt idx="4">
                  <c:v>31.00000000000005</c:v>
                </c:pt>
                <c:pt idx="5">
                  <c:v>46</c:v>
                </c:pt>
                <c:pt idx="6">
                  <c:v>69.999999999999915</c:v>
                </c:pt>
                <c:pt idx="7">
                  <c:v>99.999999999999886</c:v>
                </c:pt>
                <c:pt idx="8">
                  <c:v>99.999999999999886</c:v>
                </c:pt>
                <c:pt idx="9">
                  <c:v>105.00000000000003</c:v>
                </c:pt>
                <c:pt idx="10">
                  <c:v>114.99999999999999</c:v>
                </c:pt>
                <c:pt idx="11">
                  <c:v>129.99999999999994</c:v>
                </c:pt>
                <c:pt idx="12">
                  <c:v>150.00000000000003</c:v>
                </c:pt>
                <c:pt idx="13">
                  <c:v>189.99999999999989</c:v>
                </c:pt>
                <c:pt idx="14">
                  <c:v>219.99999999999994</c:v>
                </c:pt>
                <c:pt idx="15">
                  <c:v>249.99999999999997</c:v>
                </c:pt>
                <c:pt idx="16">
                  <c:v>279.99999999999989</c:v>
                </c:pt>
              </c:numCache>
            </c:numRef>
          </c:xVal>
          <c:yVal>
            <c:numRef>
              <c:f>(TmeLog!$G$4:$G$10,TmeLog!$G$10:$G$19)</c:f>
              <c:numCache>
                <c:formatCode>0.0000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5.1946062634838207E-3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0.15392565016828283</c:v>
                </c:pt>
                <c:pt idx="9">
                  <c:v>0.16062914298748721</c:v>
                </c:pt>
                <c:pt idx="10">
                  <c:v>0.14157104082192123</c:v>
                </c:pt>
                <c:pt idx="11">
                  <c:v>7.3589454504154703E-2</c:v>
                </c:pt>
                <c:pt idx="12">
                  <c:v>1.1292622311921349E-2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6E-104E-9194-FA29EDD9E020}"/>
            </c:ext>
          </c:extLst>
        </c:ser>
        <c:ser>
          <c:idx val="1"/>
          <c:order val="1"/>
          <c:tx>
            <c:v>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TmeLog!$D$4:$D$19</c:f>
              <c:numCache>
                <c:formatCode>0</c:formatCode>
                <c:ptCount val="16"/>
                <c:pt idx="0">
                  <c:v>0</c:v>
                </c:pt>
                <c:pt idx="1">
                  <c:v>10.999999999999961</c:v>
                </c:pt>
                <c:pt idx="2">
                  <c:v>16.000000000000021</c:v>
                </c:pt>
                <c:pt idx="3">
                  <c:v>25.999999999999986</c:v>
                </c:pt>
                <c:pt idx="4">
                  <c:v>31.00000000000005</c:v>
                </c:pt>
                <c:pt idx="5">
                  <c:v>46</c:v>
                </c:pt>
                <c:pt idx="6">
                  <c:v>69.999999999999915</c:v>
                </c:pt>
                <c:pt idx="7">
                  <c:v>99.999999999999886</c:v>
                </c:pt>
                <c:pt idx="8">
                  <c:v>105.00000000000003</c:v>
                </c:pt>
                <c:pt idx="9">
                  <c:v>114.99999999999999</c:v>
                </c:pt>
                <c:pt idx="10">
                  <c:v>129.99999999999994</c:v>
                </c:pt>
                <c:pt idx="11">
                  <c:v>150.00000000000003</c:v>
                </c:pt>
                <c:pt idx="12">
                  <c:v>189.99999999999989</c:v>
                </c:pt>
                <c:pt idx="13">
                  <c:v>219.99999999999994</c:v>
                </c:pt>
                <c:pt idx="14">
                  <c:v>249.99999999999997</c:v>
                </c:pt>
                <c:pt idx="15">
                  <c:v>279.99999999999989</c:v>
                </c:pt>
              </c:numCache>
            </c:numRef>
          </c:xVal>
          <c:yVal>
            <c:numRef>
              <c:f>TmeLog!$I$4:$I$19</c:f>
              <c:numCache>
                <c:formatCode>0.0000</c:formatCode>
                <c:ptCount val="16"/>
                <c:pt idx="0">
                  <c:v>1.6189378078817838E-2</c:v>
                </c:pt>
                <c:pt idx="1">
                  <c:v>1.4839932266009949E-2</c:v>
                </c:pt>
                <c:pt idx="2">
                  <c:v>1.564959975369468E-2</c:v>
                </c:pt>
                <c:pt idx="3">
                  <c:v>1.3130634236453284E-2</c:v>
                </c:pt>
                <c:pt idx="4">
                  <c:v>1.3805357142857229E-2</c:v>
                </c:pt>
                <c:pt idx="5">
                  <c:v>1.4165209359606001E-2</c:v>
                </c:pt>
                <c:pt idx="6">
                  <c:v>1.0791594827586275E-2</c:v>
                </c:pt>
                <c:pt idx="7">
                  <c:v>1.4525061576354774E-2</c:v>
                </c:pt>
                <c:pt idx="8">
                  <c:v>1.6549230295566607E-2</c:v>
                </c:pt>
                <c:pt idx="9">
                  <c:v>2.230686576354694E-2</c:v>
                </c:pt>
                <c:pt idx="10">
                  <c:v>3.0403540640394282E-2</c:v>
                </c:pt>
                <c:pt idx="11">
                  <c:v>3.3282358374384445E-2</c:v>
                </c:pt>
                <c:pt idx="12">
                  <c:v>9.1272783251232122E-3</c:v>
                </c:pt>
                <c:pt idx="13">
                  <c:v>0</c:v>
                </c:pt>
                <c:pt idx="14">
                  <c:v>1.3097290640394174E-4</c:v>
                </c:pt>
                <c:pt idx="15">
                  <c:v>4.9082512315271228E-4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86E-104E-9194-FA29EDD9E020}"/>
            </c:ext>
          </c:extLst>
        </c:ser>
        <c:ser>
          <c:idx val="2"/>
          <c:order val="2"/>
          <c:tx>
            <c:v>Oxygen contact</c:v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(TmeLog!$D$11,TmeLog!$D$11)</c:f>
              <c:numCache>
                <c:formatCode>0</c:formatCode>
                <c:ptCount val="2"/>
                <c:pt idx="0">
                  <c:v>99.999999999999886</c:v>
                </c:pt>
                <c:pt idx="1">
                  <c:v>99.999999999999886</c:v>
                </c:pt>
              </c:numCache>
            </c:numRef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F86E-104E-9194-FA29EDD9E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6907504"/>
        <c:axId val="1809698240"/>
      </c:scatterChart>
      <c:valAx>
        <c:axId val="1836907504"/>
        <c:scaling>
          <c:orientation val="minMax"/>
          <c:max val="28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 b="1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809698240"/>
        <c:crosses val="autoZero"/>
        <c:crossBetween val="midCat"/>
      </c:valAx>
      <c:valAx>
        <c:axId val="1809698240"/>
        <c:scaling>
          <c:orientation val="minMax"/>
          <c:max val="0.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 b="1"/>
                  <a:t>mg-substrate/mg-VSS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836907504"/>
        <c:crosses val="autoZero"/>
        <c:crossBetween val="midCat"/>
        <c:majorUnit val="0.04"/>
      </c:valAx>
      <c:valAx>
        <c:axId val="1809441008"/>
        <c:scaling>
          <c:orientation val="minMax"/>
          <c:max val="10"/>
          <c:min val="0"/>
        </c:scaling>
        <c:delete val="1"/>
        <c:axPos val="r"/>
        <c:numFmt formatCode="General" sourceLinked="0"/>
        <c:majorTickMark val="out"/>
        <c:minorTickMark val="none"/>
        <c:tickLblPos val="nextTo"/>
        <c:crossAx val="1816788272"/>
        <c:crosses val="max"/>
        <c:crossBetween val="between"/>
      </c:valAx>
      <c:dateAx>
        <c:axId val="1816788272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809441008"/>
        <c:crosses val="max"/>
        <c:auto val="0"/>
        <c:lblOffset val="100"/>
        <c:baseTimeUnit val="years"/>
      </c:date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3473903652668395"/>
          <c:y val="0.16205139982502201"/>
          <c:w val="0.28569444444444397"/>
          <c:h val="0.3100988626421700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8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ndard"/>
        <c:varyColors val="0"/>
        <c:ser>
          <c:idx val="4"/>
          <c:order val="3"/>
          <c:tx>
            <c:v>DO</c:v>
          </c:tx>
          <c:spPr>
            <a:solidFill>
              <a:schemeClr val="tx2">
                <a:lumMod val="20000"/>
                <a:lumOff val="80000"/>
              </a:schemeClr>
            </a:solidFill>
            <a:ln>
              <a:noFill/>
            </a:ln>
            <a:effectLst/>
          </c:spPr>
          <c:cat>
            <c:numRef>
              <c:f>Publish!$L$27:$L$42</c:f>
              <c:numCache>
                <c:formatCode>General</c:formatCode>
                <c:ptCount val="16"/>
                <c:pt idx="0">
                  <c:v>0</c:v>
                </c:pt>
                <c:pt idx="1">
                  <c:v>10999.999999999962</c:v>
                </c:pt>
                <c:pt idx="2">
                  <c:v>16000.000000000022</c:v>
                </c:pt>
                <c:pt idx="3">
                  <c:v>25999.999999999985</c:v>
                </c:pt>
                <c:pt idx="4">
                  <c:v>31000.000000000051</c:v>
                </c:pt>
                <c:pt idx="5">
                  <c:v>46000</c:v>
                </c:pt>
                <c:pt idx="6">
                  <c:v>69999.999999999913</c:v>
                </c:pt>
                <c:pt idx="7">
                  <c:v>99999.999999999884</c:v>
                </c:pt>
                <c:pt idx="8">
                  <c:v>105000.00000000003</c:v>
                </c:pt>
                <c:pt idx="9">
                  <c:v>114999.99999999999</c:v>
                </c:pt>
                <c:pt idx="10">
                  <c:v>129999.99999999994</c:v>
                </c:pt>
                <c:pt idx="11">
                  <c:v>150000.00000000003</c:v>
                </c:pt>
                <c:pt idx="12">
                  <c:v>189999.99999999988</c:v>
                </c:pt>
                <c:pt idx="13">
                  <c:v>219999.99999999994</c:v>
                </c:pt>
                <c:pt idx="14">
                  <c:v>249999.99999999997</c:v>
                </c:pt>
                <c:pt idx="15">
                  <c:v>279999.99999999988</c:v>
                </c:pt>
              </c:numCache>
            </c:numRef>
          </c:cat>
          <c:val>
            <c:numRef>
              <c:f>Publish!$O$27:$O$42</c:f>
              <c:numCache>
                <c:formatCode>General</c:formatCode>
                <c:ptCount val="16"/>
                <c:pt idx="0">
                  <c:v>2.2678185745140278E-4</c:v>
                </c:pt>
                <c:pt idx="1">
                  <c:v>1.9438444924405949E-4</c:v>
                </c:pt>
                <c:pt idx="2">
                  <c:v>2.4298056155507437E-4</c:v>
                </c:pt>
                <c:pt idx="3">
                  <c:v>1.4578833693304461E-4</c:v>
                </c:pt>
                <c:pt idx="4">
                  <c:v>2.1058315334773113E-4</c:v>
                </c:pt>
                <c:pt idx="5">
                  <c:v>1.4578833693304461E-4</c:v>
                </c:pt>
                <c:pt idx="6">
                  <c:v>1.7818574514038787E-4</c:v>
                </c:pt>
                <c:pt idx="7">
                  <c:v>1.6198704103671625E-4</c:v>
                </c:pt>
                <c:pt idx="8">
                  <c:v>1.7008639308855207E-3</c:v>
                </c:pt>
                <c:pt idx="9">
                  <c:v>3.5475161987040859E-3</c:v>
                </c:pt>
                <c:pt idx="10">
                  <c:v>6.6414686825053658E-3</c:v>
                </c:pt>
                <c:pt idx="11">
                  <c:v>1.1792656587472944E-2</c:v>
                </c:pt>
                <c:pt idx="12">
                  <c:v>1.1517278617710526E-2</c:v>
                </c:pt>
                <c:pt idx="13">
                  <c:v>1.1403887688984824E-2</c:v>
                </c:pt>
                <c:pt idx="14">
                  <c:v>1.1760259179265599E-2</c:v>
                </c:pt>
                <c:pt idx="15">
                  <c:v>1.1987041036717003E-2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60-494B-A782-9CBD5F51D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9527984"/>
        <c:axId val="1779522544"/>
      </c:areaChart>
      <c:scatterChart>
        <c:scatterStyle val="lineMarker"/>
        <c:varyColors val="0"/>
        <c:ser>
          <c:idx val="0"/>
          <c:order val="0"/>
          <c:tx>
            <c:v>Acetate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(TmeLog!$Q$4:$Q$11,TmeLog!$Q$11:$Q$19)</c:f>
              <c:numCache>
                <c:formatCode>0</c:formatCode>
                <c:ptCount val="17"/>
                <c:pt idx="0">
                  <c:v>0</c:v>
                </c:pt>
                <c:pt idx="1">
                  <c:v>10.999999999999961</c:v>
                </c:pt>
                <c:pt idx="2">
                  <c:v>16.000000000000021</c:v>
                </c:pt>
                <c:pt idx="3">
                  <c:v>25.999999999999986</c:v>
                </c:pt>
                <c:pt idx="4">
                  <c:v>31.00000000000005</c:v>
                </c:pt>
                <c:pt idx="5">
                  <c:v>46</c:v>
                </c:pt>
                <c:pt idx="6">
                  <c:v>69.999999999999915</c:v>
                </c:pt>
                <c:pt idx="7">
                  <c:v>99.999999999999886</c:v>
                </c:pt>
                <c:pt idx="8">
                  <c:v>99.999999999999886</c:v>
                </c:pt>
                <c:pt idx="9">
                  <c:v>105.00000000000003</c:v>
                </c:pt>
                <c:pt idx="10">
                  <c:v>114.99999999999999</c:v>
                </c:pt>
                <c:pt idx="11">
                  <c:v>129.99999999999994</c:v>
                </c:pt>
                <c:pt idx="12">
                  <c:v>150.00000000000003</c:v>
                </c:pt>
                <c:pt idx="13">
                  <c:v>189.99999999999989</c:v>
                </c:pt>
                <c:pt idx="14">
                  <c:v>219.99999999999994</c:v>
                </c:pt>
                <c:pt idx="15">
                  <c:v>249.99999999999997</c:v>
                </c:pt>
                <c:pt idx="16">
                  <c:v>279.99999999999989</c:v>
                </c:pt>
              </c:numCache>
            </c:numRef>
          </c:xVal>
          <c:yVal>
            <c:numRef>
              <c:f>(TmeLog!$T$4:$T$10,TmeLog!$T$10:$T$19)</c:f>
              <c:numCache>
                <c:formatCode>0.0000</c:formatCode>
                <c:ptCount val="17"/>
                <c:pt idx="0">
                  <c:v>0</c:v>
                </c:pt>
                <c:pt idx="1">
                  <c:v>0.13139833984685598</c:v>
                </c:pt>
                <c:pt idx="2">
                  <c:v>0.14544287265991343</c:v>
                </c:pt>
                <c:pt idx="3">
                  <c:v>0.11040528179865544</c:v>
                </c:pt>
                <c:pt idx="4">
                  <c:v>9.2509352948653936E-2</c:v>
                </c:pt>
                <c:pt idx="5">
                  <c:v>5.2718616868935475E-2</c:v>
                </c:pt>
                <c:pt idx="6">
                  <c:v>1.4040319031835426E-2</c:v>
                </c:pt>
                <c:pt idx="7">
                  <c:v>1.4040319031835426E-2</c:v>
                </c:pt>
                <c:pt idx="8">
                  <c:v>0.14484872950760586</c:v>
                </c:pt>
                <c:pt idx="9">
                  <c:v>0.17632146145501845</c:v>
                </c:pt>
                <c:pt idx="10">
                  <c:v>0.11185482253903703</c:v>
                </c:pt>
                <c:pt idx="11">
                  <c:v>5.368778655000455E-2</c:v>
                </c:pt>
                <c:pt idx="12">
                  <c:v>6.0257071475164035E-3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60-494B-A782-9CBD5F51D58C}"/>
            </c:ext>
          </c:extLst>
        </c:ser>
        <c:ser>
          <c:idx val="1"/>
          <c:order val="1"/>
          <c:tx>
            <c:v>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TmeLog!$Q$4:$Q$19</c:f>
              <c:numCache>
                <c:formatCode>0</c:formatCode>
                <c:ptCount val="16"/>
                <c:pt idx="0">
                  <c:v>0</c:v>
                </c:pt>
                <c:pt idx="1">
                  <c:v>10.999999999999961</c:v>
                </c:pt>
                <c:pt idx="2">
                  <c:v>16.000000000000021</c:v>
                </c:pt>
                <c:pt idx="3">
                  <c:v>25.999999999999986</c:v>
                </c:pt>
                <c:pt idx="4">
                  <c:v>31.00000000000005</c:v>
                </c:pt>
                <c:pt idx="5">
                  <c:v>46</c:v>
                </c:pt>
                <c:pt idx="6">
                  <c:v>69.999999999999915</c:v>
                </c:pt>
                <c:pt idx="7">
                  <c:v>99.999999999999886</c:v>
                </c:pt>
                <c:pt idx="8">
                  <c:v>105.00000000000003</c:v>
                </c:pt>
                <c:pt idx="9">
                  <c:v>114.99999999999999</c:v>
                </c:pt>
                <c:pt idx="10">
                  <c:v>129.99999999999994</c:v>
                </c:pt>
                <c:pt idx="11">
                  <c:v>150.00000000000003</c:v>
                </c:pt>
                <c:pt idx="12">
                  <c:v>189.99999999999989</c:v>
                </c:pt>
                <c:pt idx="13">
                  <c:v>219.99999999999994</c:v>
                </c:pt>
                <c:pt idx="14">
                  <c:v>249.99999999999997</c:v>
                </c:pt>
                <c:pt idx="15">
                  <c:v>279.99999999999989</c:v>
                </c:pt>
              </c:numCache>
            </c:numRef>
          </c:xVal>
          <c:yVal>
            <c:numRef>
              <c:f>TmeLog!$V$4:$V$19</c:f>
              <c:numCache>
                <c:formatCode>0.0000</c:formatCode>
                <c:ptCount val="16"/>
                <c:pt idx="0">
                  <c:v>1.3012985961123049E-2</c:v>
                </c:pt>
                <c:pt idx="1">
                  <c:v>1.6720707343412442E-2</c:v>
                </c:pt>
                <c:pt idx="2">
                  <c:v>2.295283477321803E-2</c:v>
                </c:pt>
                <c:pt idx="3">
                  <c:v>5.0784881209502995E-2</c:v>
                </c:pt>
                <c:pt idx="4">
                  <c:v>6.8323866090712393E-2</c:v>
                </c:pt>
                <c:pt idx="5">
                  <c:v>9.6467818574513559E-2</c:v>
                </c:pt>
                <c:pt idx="6">
                  <c:v>0.11808563714902749</c:v>
                </c:pt>
                <c:pt idx="7">
                  <c:v>0.14215075593952414</c:v>
                </c:pt>
                <c:pt idx="8">
                  <c:v>0.13480885529157602</c:v>
                </c:pt>
                <c:pt idx="9">
                  <c:v>0.13276943844492375</c:v>
                </c:pt>
                <c:pt idx="10">
                  <c:v>0.12869060475161923</c:v>
                </c:pt>
                <c:pt idx="11">
                  <c:v>0.11604622030237523</c:v>
                </c:pt>
                <c:pt idx="12">
                  <c:v>8.0968250539956391E-2</c:v>
                </c:pt>
                <c:pt idx="13">
                  <c:v>0</c:v>
                </c:pt>
                <c:pt idx="14">
                  <c:v>9.1080453563714449E-3</c:v>
                </c:pt>
                <c:pt idx="15">
                  <c:v>8.2483801295895926E-4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60-494B-A782-9CBD5F51D58C}"/>
            </c:ext>
          </c:extLst>
        </c:ser>
        <c:ser>
          <c:idx val="2"/>
          <c:order val="2"/>
          <c:tx>
            <c:v>Oxygen contact</c:v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(TmeLog!$Q$11,TmeLog!$Q$11)</c:f>
              <c:numCache>
                <c:formatCode>0</c:formatCode>
                <c:ptCount val="2"/>
                <c:pt idx="0">
                  <c:v>99.999999999999886</c:v>
                </c:pt>
                <c:pt idx="1">
                  <c:v>99.999999999999886</c:v>
                </c:pt>
              </c:numCache>
            </c:numRef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4760-494B-A782-9CBD5F51D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5124640"/>
        <c:axId val="1809047408"/>
      </c:scatterChart>
      <c:valAx>
        <c:axId val="1815124640"/>
        <c:scaling>
          <c:orientation val="minMax"/>
          <c:max val="28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 b="1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809047408"/>
        <c:crosses val="autoZero"/>
        <c:crossBetween val="midCat"/>
      </c:valAx>
      <c:valAx>
        <c:axId val="1809047408"/>
        <c:scaling>
          <c:orientation val="minMax"/>
          <c:max val="0.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 b="1"/>
                  <a:t>mg-substrate/mg-VSS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815124640"/>
        <c:crosses val="autoZero"/>
        <c:crossBetween val="midCat"/>
        <c:majorUnit val="0.04"/>
      </c:valAx>
      <c:valAx>
        <c:axId val="1779522544"/>
        <c:scaling>
          <c:orientation val="minMax"/>
          <c:max val="10"/>
        </c:scaling>
        <c:delete val="1"/>
        <c:axPos val="r"/>
        <c:numFmt formatCode="General" sourceLinked="1"/>
        <c:majorTickMark val="out"/>
        <c:minorTickMark val="none"/>
        <c:tickLblPos val="nextTo"/>
        <c:crossAx val="1779527984"/>
        <c:crosses val="max"/>
        <c:crossBetween val="between"/>
      </c:valAx>
      <c:dateAx>
        <c:axId val="177952798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779522544"/>
        <c:crosses val="max"/>
        <c:auto val="0"/>
        <c:lblOffset val="100"/>
        <c:baseTimeUnit val="years"/>
      </c:date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4180309492563403"/>
          <c:y val="8.8973753280839896E-2"/>
          <c:w val="0.28324953521434798"/>
          <c:h val="0.2797154418197729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8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ndard"/>
        <c:varyColors val="0"/>
        <c:ser>
          <c:idx val="4"/>
          <c:order val="3"/>
          <c:tx>
            <c:v>DO</c:v>
          </c:tx>
          <c:spPr>
            <a:solidFill>
              <a:schemeClr val="tx2">
                <a:lumMod val="20000"/>
                <a:lumOff val="80000"/>
              </a:schemeClr>
            </a:solidFill>
            <a:ln>
              <a:noFill/>
            </a:ln>
            <a:effectLst/>
          </c:spPr>
          <c:cat>
            <c:numRef>
              <c:f>Publish!$L$51:$L$66</c:f>
              <c:numCache>
                <c:formatCode>General</c:formatCode>
                <c:ptCount val="16"/>
                <c:pt idx="0">
                  <c:v>0</c:v>
                </c:pt>
                <c:pt idx="1">
                  <c:v>10999.999999999962</c:v>
                </c:pt>
                <c:pt idx="2">
                  <c:v>16000.000000000022</c:v>
                </c:pt>
                <c:pt idx="3">
                  <c:v>25999.999999999985</c:v>
                </c:pt>
                <c:pt idx="4">
                  <c:v>31000.000000000051</c:v>
                </c:pt>
                <c:pt idx="5">
                  <c:v>46000</c:v>
                </c:pt>
                <c:pt idx="6">
                  <c:v>69999.999999999913</c:v>
                </c:pt>
                <c:pt idx="7">
                  <c:v>99999.999999999884</c:v>
                </c:pt>
                <c:pt idx="8">
                  <c:v>105000.00000000003</c:v>
                </c:pt>
                <c:pt idx="9">
                  <c:v>114999.99999999999</c:v>
                </c:pt>
                <c:pt idx="10">
                  <c:v>129999.99999999994</c:v>
                </c:pt>
                <c:pt idx="11">
                  <c:v>150000.00000000003</c:v>
                </c:pt>
                <c:pt idx="12">
                  <c:v>189999.99999999988</c:v>
                </c:pt>
                <c:pt idx="13">
                  <c:v>219999.99999999994</c:v>
                </c:pt>
                <c:pt idx="14">
                  <c:v>249999.99999999997</c:v>
                </c:pt>
                <c:pt idx="15">
                  <c:v>279999.99999999988</c:v>
                </c:pt>
              </c:numCache>
            </c:numRef>
          </c:cat>
          <c:val>
            <c:numRef>
              <c:f>Publish!$P$51:$P$66</c:f>
              <c:numCache>
                <c:formatCode>General</c:formatCode>
                <c:ptCount val="16"/>
                <c:pt idx="0">
                  <c:v>7.5350467289719716E-4</c:v>
                </c:pt>
                <c:pt idx="1">
                  <c:v>2.9789719626168262E-4</c:v>
                </c:pt>
                <c:pt idx="2">
                  <c:v>3.3294392523364527E-4</c:v>
                </c:pt>
                <c:pt idx="3">
                  <c:v>2.4532710280373866E-4</c:v>
                </c:pt>
                <c:pt idx="4">
                  <c:v>1.2266355140186933E-4</c:v>
                </c:pt>
                <c:pt idx="5">
                  <c:v>7.6226635514018782E-3</c:v>
                </c:pt>
                <c:pt idx="6">
                  <c:v>1.1004672897196276E-2</c:v>
                </c:pt>
                <c:pt idx="7">
                  <c:v>1.2301401869158892E-2</c:v>
                </c:pt>
                <c:pt idx="8">
                  <c:v>1.2318925233644876E-2</c:v>
                </c:pt>
                <c:pt idx="9">
                  <c:v>1.2581775700934595E-2</c:v>
                </c:pt>
                <c:pt idx="10">
                  <c:v>1.2669392523364503E-2</c:v>
                </c:pt>
                <c:pt idx="11">
                  <c:v>1.2862149532710296E-2</c:v>
                </c:pt>
                <c:pt idx="12">
                  <c:v>1.3125000000000017E-2</c:v>
                </c:pt>
                <c:pt idx="13">
                  <c:v>1.354556074766357E-2</c:v>
                </c:pt>
                <c:pt idx="14">
                  <c:v>1.3352803738317775E-2</c:v>
                </c:pt>
                <c:pt idx="15">
                  <c:v>1.3580607476635531E-2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06-6748-86CD-35710DECB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5445488"/>
        <c:axId val="1809412064"/>
      </c:areaChart>
      <c:scatterChart>
        <c:scatterStyle val="lineMarker"/>
        <c:varyColors val="0"/>
        <c:ser>
          <c:idx val="0"/>
          <c:order val="0"/>
          <c:tx>
            <c:v>Acetate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TmeLog!$AD$4:$AD$19</c:f>
              <c:numCache>
                <c:formatCode>0</c:formatCode>
                <c:ptCount val="16"/>
                <c:pt idx="0">
                  <c:v>0</c:v>
                </c:pt>
                <c:pt idx="1">
                  <c:v>10.999999999999961</c:v>
                </c:pt>
                <c:pt idx="2">
                  <c:v>16.000000000000021</c:v>
                </c:pt>
                <c:pt idx="3">
                  <c:v>25.999999999999986</c:v>
                </c:pt>
                <c:pt idx="4">
                  <c:v>31.00000000000005</c:v>
                </c:pt>
                <c:pt idx="5">
                  <c:v>46</c:v>
                </c:pt>
                <c:pt idx="6">
                  <c:v>69.999999999999915</c:v>
                </c:pt>
                <c:pt idx="7">
                  <c:v>99.999999999999886</c:v>
                </c:pt>
                <c:pt idx="8">
                  <c:v>105.00000000000003</c:v>
                </c:pt>
                <c:pt idx="9">
                  <c:v>114.99999999999999</c:v>
                </c:pt>
                <c:pt idx="10">
                  <c:v>129.99999999999994</c:v>
                </c:pt>
                <c:pt idx="11">
                  <c:v>150.00000000000003</c:v>
                </c:pt>
                <c:pt idx="12">
                  <c:v>189.99999999999989</c:v>
                </c:pt>
                <c:pt idx="13">
                  <c:v>219.99999999999994</c:v>
                </c:pt>
                <c:pt idx="14">
                  <c:v>249.99999999999997</c:v>
                </c:pt>
                <c:pt idx="15">
                  <c:v>279.99999999999989</c:v>
                </c:pt>
              </c:numCache>
            </c:numRef>
          </c:xVal>
          <c:yVal>
            <c:numRef>
              <c:f>TmeLog!$AG$4:$AG$19</c:f>
              <c:numCache>
                <c:formatCode>0.0000</c:formatCode>
                <c:ptCount val="16"/>
                <c:pt idx="0">
                  <c:v>0</c:v>
                </c:pt>
                <c:pt idx="1">
                  <c:v>0.13346309264565528</c:v>
                </c:pt>
                <c:pt idx="2">
                  <c:v>0.13192927628083292</c:v>
                </c:pt>
                <c:pt idx="3">
                  <c:v>8.2295147266430335E-2</c:v>
                </c:pt>
                <c:pt idx="4">
                  <c:v>8.2295147266430335E-2</c:v>
                </c:pt>
                <c:pt idx="5">
                  <c:v>1.1263437206511432E-2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06-6748-86CD-35710DECB80B}"/>
            </c:ext>
          </c:extLst>
        </c:ser>
        <c:ser>
          <c:idx val="1"/>
          <c:order val="1"/>
          <c:tx>
            <c:v>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TmeLog!$AD$4:$AD$19</c:f>
              <c:numCache>
                <c:formatCode>0</c:formatCode>
                <c:ptCount val="16"/>
                <c:pt idx="0">
                  <c:v>0</c:v>
                </c:pt>
                <c:pt idx="1">
                  <c:v>10.999999999999961</c:v>
                </c:pt>
                <c:pt idx="2">
                  <c:v>16.000000000000021</c:v>
                </c:pt>
                <c:pt idx="3">
                  <c:v>25.999999999999986</c:v>
                </c:pt>
                <c:pt idx="4">
                  <c:v>31.00000000000005</c:v>
                </c:pt>
                <c:pt idx="5">
                  <c:v>46</c:v>
                </c:pt>
                <c:pt idx="6">
                  <c:v>69.999999999999915</c:v>
                </c:pt>
                <c:pt idx="7">
                  <c:v>99.999999999999886</c:v>
                </c:pt>
                <c:pt idx="8">
                  <c:v>105.00000000000003</c:v>
                </c:pt>
                <c:pt idx="9">
                  <c:v>114.99999999999999</c:v>
                </c:pt>
                <c:pt idx="10">
                  <c:v>129.99999999999994</c:v>
                </c:pt>
                <c:pt idx="11">
                  <c:v>150.00000000000003</c:v>
                </c:pt>
                <c:pt idx="12">
                  <c:v>189.99999999999989</c:v>
                </c:pt>
                <c:pt idx="13">
                  <c:v>219.99999999999994</c:v>
                </c:pt>
                <c:pt idx="14">
                  <c:v>249.99999999999997</c:v>
                </c:pt>
                <c:pt idx="15">
                  <c:v>279.99999999999989</c:v>
                </c:pt>
              </c:numCache>
            </c:numRef>
          </c:xVal>
          <c:yVal>
            <c:numRef>
              <c:f>TmeLog!$AI$4:$AI$19</c:f>
              <c:numCache>
                <c:formatCode>0.0000</c:formatCode>
                <c:ptCount val="16"/>
                <c:pt idx="0">
                  <c:v>1.3920194384449176E-2</c:v>
                </c:pt>
                <c:pt idx="1">
                  <c:v>1.1553563714902751E-2</c:v>
                </c:pt>
                <c:pt idx="2">
                  <c:v>1.9402888768898393E-2</c:v>
                </c:pt>
                <c:pt idx="3">
                  <c:v>3.4983207343412356E-2</c:v>
                </c:pt>
                <c:pt idx="4">
                  <c:v>5.2824298056155253E-2</c:v>
                </c:pt>
                <c:pt idx="5">
                  <c:v>5.4455831533477043E-2</c:v>
                </c:pt>
                <c:pt idx="6">
                  <c:v>2.4272462203023638E-2</c:v>
                </c:pt>
                <c:pt idx="7">
                  <c:v>7.8539416846651875E-4</c:v>
                </c:pt>
                <c:pt idx="8">
                  <c:v>3.9095572354211474E-4</c:v>
                </c:pt>
                <c:pt idx="9">
                  <c:v>3.1206803455723385E-4</c:v>
                </c:pt>
                <c:pt idx="10">
                  <c:v>3.9095572354211474E-4</c:v>
                </c:pt>
                <c:pt idx="11">
                  <c:v>2.3318034557235308E-4</c:v>
                </c:pt>
                <c:pt idx="12">
                  <c:v>-3.4827213822894654E-6</c:v>
                </c:pt>
                <c:pt idx="13">
                  <c:v>3.9095572354211474E-4</c:v>
                </c:pt>
                <c:pt idx="14">
                  <c:v>4.6984341252699554E-4</c:v>
                </c:pt>
                <c:pt idx="15">
                  <c:v>3.3492440604751452E-3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06-6748-86CD-35710DECB80B}"/>
            </c:ext>
          </c:extLst>
        </c:ser>
        <c:ser>
          <c:idx val="2"/>
          <c:order val="2"/>
          <c:tx>
            <c:v>Oxygen contact</c:v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(TmeLog!$AQ$8,TmeLog!$AQ$8)</c:f>
              <c:numCache>
                <c:formatCode>0</c:formatCode>
                <c:ptCount val="2"/>
                <c:pt idx="0">
                  <c:v>31.00000000000005</c:v>
                </c:pt>
                <c:pt idx="1">
                  <c:v>31.00000000000005</c:v>
                </c:pt>
              </c:numCache>
            </c:numRef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7506-6748-86CD-35710DECB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9359504"/>
        <c:axId val="1816358288"/>
      </c:scatterChart>
      <c:valAx>
        <c:axId val="1809359504"/>
        <c:scaling>
          <c:orientation val="minMax"/>
          <c:max val="28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 b="1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816358288"/>
        <c:crosses val="autoZero"/>
        <c:crossBetween val="midCat"/>
      </c:valAx>
      <c:valAx>
        <c:axId val="1816358288"/>
        <c:scaling>
          <c:orientation val="minMax"/>
          <c:max val="0.2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 b="1"/>
                  <a:t>mg-substrate/mg-VSS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809359504"/>
        <c:crosses val="autoZero"/>
        <c:crossBetween val="midCat"/>
        <c:majorUnit val="0.04"/>
      </c:valAx>
      <c:valAx>
        <c:axId val="1809412064"/>
        <c:scaling>
          <c:orientation val="minMax"/>
          <c:max val="10"/>
        </c:scaling>
        <c:delete val="1"/>
        <c:axPos val="r"/>
        <c:numFmt formatCode="General" sourceLinked="1"/>
        <c:majorTickMark val="out"/>
        <c:minorTickMark val="none"/>
        <c:tickLblPos val="nextTo"/>
        <c:crossAx val="1815445488"/>
        <c:crosses val="max"/>
        <c:crossBetween val="between"/>
      </c:valAx>
      <c:dateAx>
        <c:axId val="1815445488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809412064"/>
        <c:crosses val="max"/>
        <c:auto val="0"/>
        <c:lblOffset val="100"/>
        <c:baseTimeUnit val="years"/>
      </c:date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58505577427821498"/>
          <c:y val="0.10425153105861799"/>
          <c:w val="0.33768099300087501"/>
          <c:h val="0.3654297900262469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ndard"/>
        <c:varyColors val="0"/>
        <c:ser>
          <c:idx val="4"/>
          <c:order val="3"/>
          <c:tx>
            <c:v>DO</c:v>
          </c:tx>
          <c:spPr>
            <a:solidFill>
              <a:schemeClr val="tx2">
                <a:lumMod val="20000"/>
                <a:lumOff val="80000"/>
              </a:schemeClr>
            </a:solidFill>
            <a:ln>
              <a:noFill/>
            </a:ln>
            <a:effectLst/>
          </c:spPr>
          <c:cat>
            <c:numRef>
              <c:f>Publish!$L$51:$L$66</c:f>
              <c:numCache>
                <c:formatCode>General</c:formatCode>
                <c:ptCount val="16"/>
                <c:pt idx="0">
                  <c:v>0</c:v>
                </c:pt>
                <c:pt idx="1">
                  <c:v>10999.999999999962</c:v>
                </c:pt>
                <c:pt idx="2">
                  <c:v>16000.000000000022</c:v>
                </c:pt>
                <c:pt idx="3">
                  <c:v>25999.999999999985</c:v>
                </c:pt>
                <c:pt idx="4">
                  <c:v>31000.000000000051</c:v>
                </c:pt>
                <c:pt idx="5">
                  <c:v>46000</c:v>
                </c:pt>
                <c:pt idx="6">
                  <c:v>69999.999999999913</c:v>
                </c:pt>
                <c:pt idx="7">
                  <c:v>99999.999999999884</c:v>
                </c:pt>
                <c:pt idx="8">
                  <c:v>105000.00000000003</c:v>
                </c:pt>
                <c:pt idx="9">
                  <c:v>114999.99999999999</c:v>
                </c:pt>
                <c:pt idx="10">
                  <c:v>129999.99999999994</c:v>
                </c:pt>
                <c:pt idx="11">
                  <c:v>150000.00000000003</c:v>
                </c:pt>
                <c:pt idx="12">
                  <c:v>189999.99999999988</c:v>
                </c:pt>
                <c:pt idx="13">
                  <c:v>219999.99999999994</c:v>
                </c:pt>
                <c:pt idx="14">
                  <c:v>249999.99999999997</c:v>
                </c:pt>
                <c:pt idx="15">
                  <c:v>279999.99999999988</c:v>
                </c:pt>
              </c:numCache>
            </c:numRef>
          </c:cat>
          <c:val>
            <c:numRef>
              <c:f>Publish!$N$77:$N$92</c:f>
              <c:numCache>
                <c:formatCode>General</c:formatCode>
                <c:ptCount val="16"/>
                <c:pt idx="0">
                  <c:v>6.8000000000000233E-4</c:v>
                </c:pt>
                <c:pt idx="1">
                  <c:v>7.0000000000000238E-4</c:v>
                </c:pt>
                <c:pt idx="2">
                  <c:v>4.2000000000000143E-4</c:v>
                </c:pt>
                <c:pt idx="3">
                  <c:v>3.8000000000000132E-4</c:v>
                </c:pt>
                <c:pt idx="4">
                  <c:v>1.400000000000005E-4</c:v>
                </c:pt>
                <c:pt idx="5">
                  <c:v>3.6000000000000122E-4</c:v>
                </c:pt>
                <c:pt idx="6">
                  <c:v>6.2000000000000206E-4</c:v>
                </c:pt>
                <c:pt idx="7">
                  <c:v>2.9600000000000099E-3</c:v>
                </c:pt>
                <c:pt idx="8">
                  <c:v>9.3200000000000314E-3</c:v>
                </c:pt>
                <c:pt idx="9">
                  <c:v>1.2300000000000042E-2</c:v>
                </c:pt>
                <c:pt idx="10">
                  <c:v>1.2940000000000043E-2</c:v>
                </c:pt>
                <c:pt idx="11">
                  <c:v>1.3220000000000046E-2</c:v>
                </c:pt>
                <c:pt idx="12">
                  <c:v>1.4220000000000049E-2</c:v>
                </c:pt>
                <c:pt idx="13">
                  <c:v>1.4540000000000049E-2</c:v>
                </c:pt>
                <c:pt idx="14">
                  <c:v>1.4840000000000051E-2</c:v>
                </c:pt>
                <c:pt idx="15">
                  <c:v>1.4840000000000051E-2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A7-2B49-8B3A-7A96DA22B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867232"/>
        <c:axId val="1865863488"/>
      </c:areaChart>
      <c:scatterChart>
        <c:scatterStyle val="lineMarker"/>
        <c:varyColors val="0"/>
        <c:ser>
          <c:idx val="0"/>
          <c:order val="0"/>
          <c:tx>
            <c:v>Acetate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TmeLog!$Q$4:$Q$19</c:f>
              <c:numCache>
                <c:formatCode>0</c:formatCode>
                <c:ptCount val="16"/>
                <c:pt idx="0">
                  <c:v>0</c:v>
                </c:pt>
                <c:pt idx="1">
                  <c:v>10.999999999999961</c:v>
                </c:pt>
                <c:pt idx="2">
                  <c:v>16.000000000000021</c:v>
                </c:pt>
                <c:pt idx="3">
                  <c:v>25.999999999999986</c:v>
                </c:pt>
                <c:pt idx="4">
                  <c:v>31.00000000000005</c:v>
                </c:pt>
                <c:pt idx="5">
                  <c:v>46</c:v>
                </c:pt>
                <c:pt idx="6">
                  <c:v>69.999999999999915</c:v>
                </c:pt>
                <c:pt idx="7">
                  <c:v>99.999999999999886</c:v>
                </c:pt>
                <c:pt idx="8">
                  <c:v>105.00000000000003</c:v>
                </c:pt>
                <c:pt idx="9">
                  <c:v>114.99999999999999</c:v>
                </c:pt>
                <c:pt idx="10">
                  <c:v>129.99999999999994</c:v>
                </c:pt>
                <c:pt idx="11">
                  <c:v>150.00000000000003</c:v>
                </c:pt>
                <c:pt idx="12">
                  <c:v>189.99999999999989</c:v>
                </c:pt>
                <c:pt idx="13">
                  <c:v>219.99999999999994</c:v>
                </c:pt>
                <c:pt idx="14">
                  <c:v>249.99999999999997</c:v>
                </c:pt>
                <c:pt idx="15">
                  <c:v>279.99999999999989</c:v>
                </c:pt>
              </c:numCache>
            </c:numRef>
          </c:xVal>
          <c:yVal>
            <c:numRef>
              <c:f>TmeLog!$AT$4:$AT$19</c:f>
              <c:numCache>
                <c:formatCode>0.0000</c:formatCode>
                <c:ptCount val="16"/>
                <c:pt idx="0">
                  <c:v>0</c:v>
                </c:pt>
                <c:pt idx="1">
                  <c:v>0.13357686473865035</c:v>
                </c:pt>
                <c:pt idx="2">
                  <c:v>0.12905969126862407</c:v>
                </c:pt>
                <c:pt idx="3">
                  <c:v>8.7954255447629304E-2</c:v>
                </c:pt>
                <c:pt idx="4">
                  <c:v>6.532203650405545E-2</c:v>
                </c:pt>
                <c:pt idx="5">
                  <c:v>3.0482493360233329E-2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A7-2B49-8B3A-7A96DA22BC62}"/>
            </c:ext>
          </c:extLst>
        </c:ser>
        <c:ser>
          <c:idx val="1"/>
          <c:order val="1"/>
          <c:tx>
            <c:v>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TmeLog!$Q$4:$Q$19</c:f>
              <c:numCache>
                <c:formatCode>0</c:formatCode>
                <c:ptCount val="16"/>
                <c:pt idx="0">
                  <c:v>0</c:v>
                </c:pt>
                <c:pt idx="1">
                  <c:v>10.999999999999961</c:v>
                </c:pt>
                <c:pt idx="2">
                  <c:v>16.000000000000021</c:v>
                </c:pt>
                <c:pt idx="3">
                  <c:v>25.999999999999986</c:v>
                </c:pt>
                <c:pt idx="4">
                  <c:v>31.00000000000005</c:v>
                </c:pt>
                <c:pt idx="5">
                  <c:v>46</c:v>
                </c:pt>
                <c:pt idx="6">
                  <c:v>69.999999999999915</c:v>
                </c:pt>
                <c:pt idx="7">
                  <c:v>99.999999999999886</c:v>
                </c:pt>
                <c:pt idx="8">
                  <c:v>105.00000000000003</c:v>
                </c:pt>
                <c:pt idx="9">
                  <c:v>114.99999999999999</c:v>
                </c:pt>
                <c:pt idx="10">
                  <c:v>129.99999999999994</c:v>
                </c:pt>
                <c:pt idx="11">
                  <c:v>150.00000000000003</c:v>
                </c:pt>
                <c:pt idx="12">
                  <c:v>189.99999999999989</c:v>
                </c:pt>
                <c:pt idx="13">
                  <c:v>219.99999999999994</c:v>
                </c:pt>
                <c:pt idx="14">
                  <c:v>249.99999999999997</c:v>
                </c:pt>
                <c:pt idx="15">
                  <c:v>279.99999999999989</c:v>
                </c:pt>
              </c:numCache>
            </c:numRef>
          </c:xVal>
          <c:yVal>
            <c:numRef>
              <c:f>TmeLog!$AV$4:$AV$19</c:f>
              <c:numCache>
                <c:formatCode>0.0000</c:formatCode>
                <c:ptCount val="16"/>
                <c:pt idx="0">
                  <c:v>1.0764686825053943E-2</c:v>
                </c:pt>
                <c:pt idx="1">
                  <c:v>8.6741630669546019E-3</c:v>
                </c:pt>
                <c:pt idx="2">
                  <c:v>1.8692899568034466E-2</c:v>
                </c:pt>
                <c:pt idx="3">
                  <c:v>3.478598812095015E-2</c:v>
                </c:pt>
                <c:pt idx="4">
                  <c:v>5.8534665226781558E-2</c:v>
                </c:pt>
                <c:pt idx="5">
                  <c:v>8.5862850971921811E-2</c:v>
                </c:pt>
                <c:pt idx="6">
                  <c:v>9.5652051835852653E-2</c:v>
                </c:pt>
                <c:pt idx="7">
                  <c:v>9.6467818574513559E-2</c:v>
                </c:pt>
                <c:pt idx="8">
                  <c:v>7.4034233261338719E-2</c:v>
                </c:pt>
                <c:pt idx="9">
                  <c:v>6.0981965442764276E-2</c:v>
                </c:pt>
                <c:pt idx="10">
                  <c:v>5.5679481641468402E-2</c:v>
                </c:pt>
                <c:pt idx="11">
                  <c:v>1.8574568034557145E-2</c:v>
                </c:pt>
                <c:pt idx="12">
                  <c:v>7.8539416846651875E-4</c:v>
                </c:pt>
                <c:pt idx="13">
                  <c:v>1.1484881209503186E-4</c:v>
                </c:pt>
                <c:pt idx="14">
                  <c:v>3.515118790496743E-4</c:v>
                </c:pt>
                <c:pt idx="15">
                  <c:v>6.6706263498919757E-4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A7-2B49-8B3A-7A96DA22BC62}"/>
            </c:ext>
          </c:extLst>
        </c:ser>
        <c:ser>
          <c:idx val="2"/>
          <c:order val="2"/>
          <c:tx>
            <c:v>Oxygen contact</c:v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(TmeLog!$Q$11,TmeLog!$Q$11)</c:f>
              <c:numCache>
                <c:formatCode>0</c:formatCode>
                <c:ptCount val="2"/>
                <c:pt idx="0">
                  <c:v>99.999999999999886</c:v>
                </c:pt>
                <c:pt idx="1">
                  <c:v>99.999999999999886</c:v>
                </c:pt>
              </c:numCache>
            </c:numRef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BBA7-2B49-8B3A-7A96DA22B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847200"/>
        <c:axId val="1865855376"/>
      </c:scatterChart>
      <c:valAx>
        <c:axId val="1865847200"/>
        <c:scaling>
          <c:orientation val="minMax"/>
          <c:max val="28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865855376"/>
        <c:crosses val="autoZero"/>
        <c:crossBetween val="midCat"/>
      </c:valAx>
      <c:valAx>
        <c:axId val="1865855376"/>
        <c:scaling>
          <c:orientation val="minMax"/>
          <c:max val="0.2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 b="1"/>
                  <a:t>mg-substrate/mg-VSS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865847200"/>
        <c:crosses val="autoZero"/>
        <c:crossBetween val="midCat"/>
      </c:valAx>
      <c:valAx>
        <c:axId val="1865863488"/>
        <c:scaling>
          <c:orientation val="minMax"/>
          <c:max val="10"/>
        </c:scaling>
        <c:delete val="1"/>
        <c:axPos val="r"/>
        <c:numFmt formatCode="General" sourceLinked="1"/>
        <c:majorTickMark val="out"/>
        <c:minorTickMark val="none"/>
        <c:tickLblPos val="nextTo"/>
        <c:crossAx val="1865867232"/>
        <c:crosses val="max"/>
        <c:crossBetween val="between"/>
      </c:valAx>
      <c:dateAx>
        <c:axId val="1865867232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865863488"/>
        <c:crosses val="max"/>
        <c:auto val="0"/>
        <c:lblOffset val="100"/>
        <c:baseTimeUnit val="years"/>
      </c:date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0677493438320196"/>
          <c:y val="0.38877537182852101"/>
          <c:w val="0.261292104111986"/>
          <c:h val="0.2570964566929129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ndard"/>
        <c:varyColors val="0"/>
        <c:ser>
          <c:idx val="4"/>
          <c:order val="3"/>
          <c:tx>
            <c:v>DO</c:v>
          </c:tx>
          <c:spPr>
            <a:solidFill>
              <a:schemeClr val="bg1">
                <a:lumMod val="75000"/>
                <a:alpha val="50000"/>
              </a:schemeClr>
            </a:solidFill>
            <a:ln>
              <a:noFill/>
            </a:ln>
            <a:effectLst/>
          </c:spPr>
          <c:cat>
            <c:numRef>
              <c:f>'Publish (2)'!$L$3:$L$18</c:f>
              <c:numCache>
                <c:formatCode>General</c:formatCode>
                <c:ptCount val="16"/>
                <c:pt idx="0">
                  <c:v>0</c:v>
                </c:pt>
                <c:pt idx="1">
                  <c:v>10999.999999999962</c:v>
                </c:pt>
                <c:pt idx="2">
                  <c:v>16000.000000000022</c:v>
                </c:pt>
                <c:pt idx="3">
                  <c:v>25999.999999999985</c:v>
                </c:pt>
                <c:pt idx="4">
                  <c:v>31000.000000000051</c:v>
                </c:pt>
                <c:pt idx="5">
                  <c:v>46000</c:v>
                </c:pt>
                <c:pt idx="6">
                  <c:v>69999.999999999913</c:v>
                </c:pt>
                <c:pt idx="7">
                  <c:v>99999.999999999884</c:v>
                </c:pt>
                <c:pt idx="8">
                  <c:v>100000</c:v>
                </c:pt>
                <c:pt idx="9">
                  <c:v>114999.99999999999</c:v>
                </c:pt>
                <c:pt idx="10">
                  <c:v>129999.99999999994</c:v>
                </c:pt>
                <c:pt idx="11">
                  <c:v>150000.00000000003</c:v>
                </c:pt>
                <c:pt idx="12">
                  <c:v>189999.99999999988</c:v>
                </c:pt>
                <c:pt idx="13">
                  <c:v>219999.99999999994</c:v>
                </c:pt>
                <c:pt idx="14">
                  <c:v>249999.99999999997</c:v>
                </c:pt>
                <c:pt idx="15">
                  <c:v>279999.99999999988</c:v>
                </c:pt>
              </c:numCache>
            </c:numRef>
          </c:cat>
          <c:val>
            <c:numRef>
              <c:f>'Publish (2)'!$O$3:$O$18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3B-554E-9A7E-76FA3B0EB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4700000"/>
        <c:axId val="1854677920"/>
      </c:areaChart>
      <c:scatterChart>
        <c:scatterStyle val="lineMarker"/>
        <c:varyColors val="0"/>
        <c:ser>
          <c:idx val="0"/>
          <c:order val="0"/>
          <c:tx>
            <c:v>Acetate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(TmeLog!$D$4:$D$11,TmeLog!$D$11:$D$19)</c:f>
              <c:numCache>
                <c:formatCode>0</c:formatCode>
                <c:ptCount val="17"/>
                <c:pt idx="0">
                  <c:v>0</c:v>
                </c:pt>
                <c:pt idx="1">
                  <c:v>10.999999999999961</c:v>
                </c:pt>
                <c:pt idx="2">
                  <c:v>16.000000000000021</c:v>
                </c:pt>
                <c:pt idx="3">
                  <c:v>25.999999999999986</c:v>
                </c:pt>
                <c:pt idx="4">
                  <c:v>31.00000000000005</c:v>
                </c:pt>
                <c:pt idx="5">
                  <c:v>46</c:v>
                </c:pt>
                <c:pt idx="6">
                  <c:v>69.999999999999915</c:v>
                </c:pt>
                <c:pt idx="7">
                  <c:v>99.999999999999886</c:v>
                </c:pt>
                <c:pt idx="8">
                  <c:v>99.999999999999886</c:v>
                </c:pt>
                <c:pt idx="9">
                  <c:v>105.00000000000003</c:v>
                </c:pt>
                <c:pt idx="10">
                  <c:v>114.99999999999999</c:v>
                </c:pt>
                <c:pt idx="11">
                  <c:v>129.99999999999994</c:v>
                </c:pt>
                <c:pt idx="12">
                  <c:v>150.00000000000003</c:v>
                </c:pt>
                <c:pt idx="13">
                  <c:v>189.99999999999989</c:v>
                </c:pt>
                <c:pt idx="14">
                  <c:v>219.99999999999994</c:v>
                </c:pt>
                <c:pt idx="15">
                  <c:v>249.99999999999997</c:v>
                </c:pt>
                <c:pt idx="16">
                  <c:v>279.99999999999989</c:v>
                </c:pt>
              </c:numCache>
            </c:numRef>
          </c:xVal>
          <c:yVal>
            <c:numRef>
              <c:f>(TmeLog!$G$4:$G$10,TmeLog!$G$10:$G$19)</c:f>
              <c:numCache>
                <c:formatCode>0.0000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5.1946062634838207E-3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0.15392565016828283</c:v>
                </c:pt>
                <c:pt idx="9">
                  <c:v>0.16062914298748721</c:v>
                </c:pt>
                <c:pt idx="10">
                  <c:v>0.14157104082192123</c:v>
                </c:pt>
                <c:pt idx="11">
                  <c:v>7.3589454504154703E-2</c:v>
                </c:pt>
                <c:pt idx="12">
                  <c:v>1.1292622311921349E-2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3B-554E-9A7E-76FA3B0EBDD3}"/>
            </c:ext>
          </c:extLst>
        </c:ser>
        <c:ser>
          <c:idx val="1"/>
          <c:order val="1"/>
          <c:tx>
            <c:v>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TmeLog!$D$4:$D$19</c:f>
              <c:numCache>
                <c:formatCode>0</c:formatCode>
                <c:ptCount val="16"/>
                <c:pt idx="0">
                  <c:v>0</c:v>
                </c:pt>
                <c:pt idx="1">
                  <c:v>10.999999999999961</c:v>
                </c:pt>
                <c:pt idx="2">
                  <c:v>16.000000000000021</c:v>
                </c:pt>
                <c:pt idx="3">
                  <c:v>25.999999999999986</c:v>
                </c:pt>
                <c:pt idx="4">
                  <c:v>31.00000000000005</c:v>
                </c:pt>
                <c:pt idx="5">
                  <c:v>46</c:v>
                </c:pt>
                <c:pt idx="6">
                  <c:v>69.999999999999915</c:v>
                </c:pt>
                <c:pt idx="7">
                  <c:v>99.999999999999886</c:v>
                </c:pt>
                <c:pt idx="8">
                  <c:v>105.00000000000003</c:v>
                </c:pt>
                <c:pt idx="9">
                  <c:v>114.99999999999999</c:v>
                </c:pt>
                <c:pt idx="10">
                  <c:v>129.99999999999994</c:v>
                </c:pt>
                <c:pt idx="11">
                  <c:v>150.00000000000003</c:v>
                </c:pt>
                <c:pt idx="12">
                  <c:v>189.99999999999989</c:v>
                </c:pt>
                <c:pt idx="13">
                  <c:v>219.99999999999994</c:v>
                </c:pt>
                <c:pt idx="14">
                  <c:v>249.99999999999997</c:v>
                </c:pt>
                <c:pt idx="15">
                  <c:v>279.99999999999989</c:v>
                </c:pt>
              </c:numCache>
            </c:numRef>
          </c:xVal>
          <c:yVal>
            <c:numRef>
              <c:f>TmeLog!$I$4:$I$19</c:f>
              <c:numCache>
                <c:formatCode>0.0000</c:formatCode>
                <c:ptCount val="16"/>
                <c:pt idx="0">
                  <c:v>1.6189378078817838E-2</c:v>
                </c:pt>
                <c:pt idx="1">
                  <c:v>1.4839932266009949E-2</c:v>
                </c:pt>
                <c:pt idx="2">
                  <c:v>1.564959975369468E-2</c:v>
                </c:pt>
                <c:pt idx="3">
                  <c:v>1.3130634236453284E-2</c:v>
                </c:pt>
                <c:pt idx="4">
                  <c:v>1.3805357142857229E-2</c:v>
                </c:pt>
                <c:pt idx="5">
                  <c:v>1.4165209359606001E-2</c:v>
                </c:pt>
                <c:pt idx="6">
                  <c:v>1.0791594827586275E-2</c:v>
                </c:pt>
                <c:pt idx="7">
                  <c:v>1.4525061576354774E-2</c:v>
                </c:pt>
                <c:pt idx="8">
                  <c:v>1.6549230295566607E-2</c:v>
                </c:pt>
                <c:pt idx="9">
                  <c:v>2.230686576354694E-2</c:v>
                </c:pt>
                <c:pt idx="10">
                  <c:v>3.0403540640394282E-2</c:v>
                </c:pt>
                <c:pt idx="11">
                  <c:v>3.3282358374384445E-2</c:v>
                </c:pt>
                <c:pt idx="12">
                  <c:v>9.1272783251232122E-3</c:v>
                </c:pt>
                <c:pt idx="13">
                  <c:v>0</c:v>
                </c:pt>
                <c:pt idx="14">
                  <c:v>1.3097290640394174E-4</c:v>
                </c:pt>
                <c:pt idx="15">
                  <c:v>4.9082512315271228E-4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3B-554E-9A7E-76FA3B0EBDD3}"/>
            </c:ext>
          </c:extLst>
        </c:ser>
        <c:ser>
          <c:idx val="2"/>
          <c:order val="2"/>
          <c:tx>
            <c:v>Oxygen contact</c:v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(TmeLog!$D$11,TmeLog!$D$11)</c:f>
              <c:numCache>
                <c:formatCode>0</c:formatCode>
                <c:ptCount val="2"/>
                <c:pt idx="0">
                  <c:v>99.999999999999886</c:v>
                </c:pt>
                <c:pt idx="1">
                  <c:v>99.999999999999886</c:v>
                </c:pt>
              </c:numCache>
            </c:numRef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7B3B-554E-9A7E-76FA3B0EB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4554816"/>
        <c:axId val="1854669824"/>
      </c:scatterChart>
      <c:valAx>
        <c:axId val="1854554816"/>
        <c:scaling>
          <c:orientation val="minMax"/>
          <c:max val="28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 b="1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854669824"/>
        <c:crosses val="autoZero"/>
        <c:crossBetween val="midCat"/>
      </c:valAx>
      <c:valAx>
        <c:axId val="1854669824"/>
        <c:scaling>
          <c:orientation val="minMax"/>
          <c:max val="0.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 b="1"/>
                  <a:t>mg-substrate/mg-VSS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854554816"/>
        <c:crosses val="autoZero"/>
        <c:crossBetween val="midCat"/>
        <c:majorUnit val="0.04"/>
      </c:valAx>
      <c:valAx>
        <c:axId val="1854677920"/>
        <c:scaling>
          <c:orientation val="minMax"/>
          <c:max val="10"/>
          <c:min val="0"/>
        </c:scaling>
        <c:delete val="1"/>
        <c:axPos val="r"/>
        <c:numFmt formatCode="General" sourceLinked="0"/>
        <c:majorTickMark val="out"/>
        <c:minorTickMark val="none"/>
        <c:tickLblPos val="nextTo"/>
        <c:crossAx val="1854700000"/>
        <c:crosses val="max"/>
        <c:crossBetween val="between"/>
      </c:valAx>
      <c:dateAx>
        <c:axId val="185470000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854677920"/>
        <c:crosses val="max"/>
        <c:auto val="0"/>
        <c:lblOffset val="100"/>
        <c:baseTimeUnit val="years"/>
      </c:dateAx>
      <c:spPr>
        <a:noFill/>
        <a:ln>
          <a:solidFill>
            <a:schemeClr val="tx1"/>
          </a:solidFill>
        </a:ln>
        <a:effectLst/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63473903652668395"/>
          <c:y val="0.16205139982502201"/>
          <c:w val="0.28569444444444397"/>
          <c:h val="0.3100988626421700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8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ndard"/>
        <c:varyColors val="0"/>
        <c:ser>
          <c:idx val="4"/>
          <c:order val="3"/>
          <c:tx>
            <c:v>DO</c:v>
          </c:tx>
          <c:spPr>
            <a:solidFill>
              <a:schemeClr val="bg1">
                <a:lumMod val="75000"/>
                <a:alpha val="50000"/>
              </a:schemeClr>
            </a:solidFill>
            <a:ln>
              <a:noFill/>
            </a:ln>
            <a:effectLst/>
          </c:spPr>
          <c:cat>
            <c:numRef>
              <c:f>'Publish (2)'!$L$27:$L$42</c:f>
              <c:numCache>
                <c:formatCode>General</c:formatCode>
                <c:ptCount val="16"/>
                <c:pt idx="0">
                  <c:v>0</c:v>
                </c:pt>
                <c:pt idx="1">
                  <c:v>10999.999999999962</c:v>
                </c:pt>
                <c:pt idx="2">
                  <c:v>16000.000000000022</c:v>
                </c:pt>
                <c:pt idx="3">
                  <c:v>25999.999999999985</c:v>
                </c:pt>
                <c:pt idx="4">
                  <c:v>31000.000000000051</c:v>
                </c:pt>
                <c:pt idx="5">
                  <c:v>46000</c:v>
                </c:pt>
                <c:pt idx="6">
                  <c:v>69999.999999999913</c:v>
                </c:pt>
                <c:pt idx="7">
                  <c:v>99999.999999999884</c:v>
                </c:pt>
                <c:pt idx="8">
                  <c:v>100000</c:v>
                </c:pt>
                <c:pt idx="9">
                  <c:v>114999.99999999999</c:v>
                </c:pt>
                <c:pt idx="10">
                  <c:v>129999.99999999994</c:v>
                </c:pt>
                <c:pt idx="11">
                  <c:v>150000.00000000003</c:v>
                </c:pt>
                <c:pt idx="12">
                  <c:v>189999.99999999988</c:v>
                </c:pt>
                <c:pt idx="13">
                  <c:v>219999.99999999994</c:v>
                </c:pt>
                <c:pt idx="14">
                  <c:v>249999.99999999997</c:v>
                </c:pt>
                <c:pt idx="15">
                  <c:v>279999.99999999988</c:v>
                </c:pt>
              </c:numCache>
            </c:numRef>
          </c:cat>
          <c:val>
            <c:numRef>
              <c:f>'Publish (2)'!$O$27:$O$42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66-1345-9E1A-76894FCA8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5241104"/>
        <c:axId val="1855237776"/>
      </c:areaChart>
      <c:scatterChart>
        <c:scatterStyle val="lineMarker"/>
        <c:varyColors val="0"/>
        <c:ser>
          <c:idx val="0"/>
          <c:order val="0"/>
          <c:tx>
            <c:v>Acetate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(TmeLog!$Q$4:$Q$11,TmeLog!$Q$11:$Q$19)</c:f>
              <c:numCache>
                <c:formatCode>0</c:formatCode>
                <c:ptCount val="17"/>
                <c:pt idx="0">
                  <c:v>0</c:v>
                </c:pt>
                <c:pt idx="1">
                  <c:v>10.999999999999961</c:v>
                </c:pt>
                <c:pt idx="2">
                  <c:v>16.000000000000021</c:v>
                </c:pt>
                <c:pt idx="3">
                  <c:v>25.999999999999986</c:v>
                </c:pt>
                <c:pt idx="4">
                  <c:v>31.00000000000005</c:v>
                </c:pt>
                <c:pt idx="5">
                  <c:v>46</c:v>
                </c:pt>
                <c:pt idx="6">
                  <c:v>69.999999999999915</c:v>
                </c:pt>
                <c:pt idx="7">
                  <c:v>99.999999999999886</c:v>
                </c:pt>
                <c:pt idx="8">
                  <c:v>99.999999999999886</c:v>
                </c:pt>
                <c:pt idx="9">
                  <c:v>105.00000000000003</c:v>
                </c:pt>
                <c:pt idx="10">
                  <c:v>114.99999999999999</c:v>
                </c:pt>
                <c:pt idx="11">
                  <c:v>129.99999999999994</c:v>
                </c:pt>
                <c:pt idx="12">
                  <c:v>150.00000000000003</c:v>
                </c:pt>
                <c:pt idx="13">
                  <c:v>189.99999999999989</c:v>
                </c:pt>
                <c:pt idx="14">
                  <c:v>219.99999999999994</c:v>
                </c:pt>
                <c:pt idx="15">
                  <c:v>249.99999999999997</c:v>
                </c:pt>
                <c:pt idx="16">
                  <c:v>279.99999999999989</c:v>
                </c:pt>
              </c:numCache>
            </c:numRef>
          </c:xVal>
          <c:yVal>
            <c:numRef>
              <c:f>(TmeLog!$T$4:$T$10,TmeLog!$T$10:$T$19)</c:f>
              <c:numCache>
                <c:formatCode>0.0000</c:formatCode>
                <c:ptCount val="17"/>
                <c:pt idx="0">
                  <c:v>0</c:v>
                </c:pt>
                <c:pt idx="1">
                  <c:v>0.13139833984685598</c:v>
                </c:pt>
                <c:pt idx="2">
                  <c:v>0.14544287265991343</c:v>
                </c:pt>
                <c:pt idx="3">
                  <c:v>0.11040528179865544</c:v>
                </c:pt>
                <c:pt idx="4">
                  <c:v>9.2509352948653936E-2</c:v>
                </c:pt>
                <c:pt idx="5">
                  <c:v>5.2718616868935475E-2</c:v>
                </c:pt>
                <c:pt idx="6">
                  <c:v>1.4040319031835426E-2</c:v>
                </c:pt>
                <c:pt idx="7">
                  <c:v>1.4040319031835426E-2</c:v>
                </c:pt>
                <c:pt idx="8">
                  <c:v>0.14484872950760586</c:v>
                </c:pt>
                <c:pt idx="9">
                  <c:v>0.17632146145501845</c:v>
                </c:pt>
                <c:pt idx="10">
                  <c:v>0.11185482253903703</c:v>
                </c:pt>
                <c:pt idx="11">
                  <c:v>5.368778655000455E-2</c:v>
                </c:pt>
                <c:pt idx="12">
                  <c:v>6.0257071475164035E-3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66-1345-9E1A-76894FCA8511}"/>
            </c:ext>
          </c:extLst>
        </c:ser>
        <c:ser>
          <c:idx val="1"/>
          <c:order val="1"/>
          <c:tx>
            <c:v>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TmeLog!$Q$4:$Q$19</c:f>
              <c:numCache>
                <c:formatCode>0</c:formatCode>
                <c:ptCount val="16"/>
                <c:pt idx="0">
                  <c:v>0</c:v>
                </c:pt>
                <c:pt idx="1">
                  <c:v>10.999999999999961</c:v>
                </c:pt>
                <c:pt idx="2">
                  <c:v>16.000000000000021</c:v>
                </c:pt>
                <c:pt idx="3">
                  <c:v>25.999999999999986</c:v>
                </c:pt>
                <c:pt idx="4">
                  <c:v>31.00000000000005</c:v>
                </c:pt>
                <c:pt idx="5">
                  <c:v>46</c:v>
                </c:pt>
                <c:pt idx="6">
                  <c:v>69.999999999999915</c:v>
                </c:pt>
                <c:pt idx="7">
                  <c:v>99.999999999999886</c:v>
                </c:pt>
                <c:pt idx="8">
                  <c:v>105.00000000000003</c:v>
                </c:pt>
                <c:pt idx="9">
                  <c:v>114.99999999999999</c:v>
                </c:pt>
                <c:pt idx="10">
                  <c:v>129.99999999999994</c:v>
                </c:pt>
                <c:pt idx="11">
                  <c:v>150.00000000000003</c:v>
                </c:pt>
                <c:pt idx="12">
                  <c:v>189.99999999999989</c:v>
                </c:pt>
                <c:pt idx="13">
                  <c:v>219.99999999999994</c:v>
                </c:pt>
                <c:pt idx="14">
                  <c:v>249.99999999999997</c:v>
                </c:pt>
                <c:pt idx="15">
                  <c:v>279.99999999999989</c:v>
                </c:pt>
              </c:numCache>
            </c:numRef>
          </c:xVal>
          <c:yVal>
            <c:numRef>
              <c:f>TmeLog!$V$4:$V$19</c:f>
              <c:numCache>
                <c:formatCode>0.0000</c:formatCode>
                <c:ptCount val="16"/>
                <c:pt idx="0">
                  <c:v>1.3012985961123049E-2</c:v>
                </c:pt>
                <c:pt idx="1">
                  <c:v>1.6720707343412442E-2</c:v>
                </c:pt>
                <c:pt idx="2">
                  <c:v>2.295283477321803E-2</c:v>
                </c:pt>
                <c:pt idx="3">
                  <c:v>5.0784881209502995E-2</c:v>
                </c:pt>
                <c:pt idx="4">
                  <c:v>6.8323866090712393E-2</c:v>
                </c:pt>
                <c:pt idx="5">
                  <c:v>9.6467818574513559E-2</c:v>
                </c:pt>
                <c:pt idx="6">
                  <c:v>0.11808563714902749</c:v>
                </c:pt>
                <c:pt idx="7">
                  <c:v>0.14215075593952414</c:v>
                </c:pt>
                <c:pt idx="8">
                  <c:v>0.13480885529157602</c:v>
                </c:pt>
                <c:pt idx="9">
                  <c:v>0.13276943844492375</c:v>
                </c:pt>
                <c:pt idx="10">
                  <c:v>0.12869060475161923</c:v>
                </c:pt>
                <c:pt idx="11">
                  <c:v>0.11604622030237523</c:v>
                </c:pt>
                <c:pt idx="12">
                  <c:v>8.0968250539956391E-2</c:v>
                </c:pt>
                <c:pt idx="13">
                  <c:v>0</c:v>
                </c:pt>
                <c:pt idx="14">
                  <c:v>9.1080453563714449E-3</c:v>
                </c:pt>
                <c:pt idx="15">
                  <c:v>8.2483801295895926E-4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66-1345-9E1A-76894FCA8511}"/>
            </c:ext>
          </c:extLst>
        </c:ser>
        <c:ser>
          <c:idx val="2"/>
          <c:order val="2"/>
          <c:tx>
            <c:v>Oxygen contact</c:v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(TmeLog!$Q$11,TmeLog!$Q$11)</c:f>
              <c:numCache>
                <c:formatCode>0</c:formatCode>
                <c:ptCount val="2"/>
                <c:pt idx="0">
                  <c:v>99.999999999999886</c:v>
                </c:pt>
                <c:pt idx="1">
                  <c:v>99.999999999999886</c:v>
                </c:pt>
              </c:numCache>
            </c:numRef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5D66-1345-9E1A-76894FCA8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4906336"/>
        <c:axId val="1855562768"/>
      </c:scatterChart>
      <c:valAx>
        <c:axId val="1854906336"/>
        <c:scaling>
          <c:orientation val="minMax"/>
          <c:max val="28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 b="1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855562768"/>
        <c:crosses val="autoZero"/>
        <c:crossBetween val="midCat"/>
      </c:valAx>
      <c:valAx>
        <c:axId val="1855562768"/>
        <c:scaling>
          <c:orientation val="minMax"/>
          <c:max val="0.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 b="1"/>
                  <a:t>mg-substrate/mg-VSS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854906336"/>
        <c:crosses val="autoZero"/>
        <c:crossBetween val="midCat"/>
        <c:majorUnit val="0.04"/>
      </c:valAx>
      <c:valAx>
        <c:axId val="1855237776"/>
        <c:scaling>
          <c:orientation val="minMax"/>
          <c:max val="10"/>
        </c:scaling>
        <c:delete val="1"/>
        <c:axPos val="r"/>
        <c:numFmt formatCode="General" sourceLinked="1"/>
        <c:majorTickMark val="out"/>
        <c:minorTickMark val="none"/>
        <c:tickLblPos val="nextTo"/>
        <c:crossAx val="1855241104"/>
        <c:crosses val="max"/>
        <c:crossBetween val="between"/>
      </c:valAx>
      <c:dateAx>
        <c:axId val="185524110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855237776"/>
        <c:crosses val="max"/>
        <c:auto val="0"/>
        <c:lblOffset val="100"/>
        <c:baseTimeUnit val="years"/>
      </c:dateAx>
      <c:spPr>
        <a:noFill/>
        <a:ln>
          <a:solidFill>
            <a:schemeClr val="tx1"/>
          </a:solidFill>
        </a:ln>
        <a:effectLst/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64180309492563403"/>
          <c:y val="8.8973753280839896E-2"/>
          <c:w val="0.28324953521434798"/>
          <c:h val="0.2797154418197729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8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ndard"/>
        <c:varyColors val="0"/>
        <c:ser>
          <c:idx val="4"/>
          <c:order val="3"/>
          <c:tx>
            <c:v>DO</c:v>
          </c:tx>
          <c:spPr>
            <a:solidFill>
              <a:schemeClr val="bg1">
                <a:lumMod val="75000"/>
                <a:alpha val="50000"/>
              </a:schemeClr>
            </a:solidFill>
            <a:ln>
              <a:noFill/>
            </a:ln>
            <a:effectLst/>
          </c:spPr>
          <c:cat>
            <c:numRef>
              <c:f>'Publish (2)'!$L$51:$L$66</c:f>
              <c:numCache>
                <c:formatCode>General</c:formatCode>
                <c:ptCount val="16"/>
                <c:pt idx="0">
                  <c:v>0</c:v>
                </c:pt>
                <c:pt idx="1">
                  <c:v>10999.999999999962</c:v>
                </c:pt>
                <c:pt idx="2">
                  <c:v>16000.000000000022</c:v>
                </c:pt>
                <c:pt idx="3">
                  <c:v>25999.999999999985</c:v>
                </c:pt>
                <c:pt idx="4">
                  <c:v>30000</c:v>
                </c:pt>
                <c:pt idx="5">
                  <c:v>30000</c:v>
                </c:pt>
                <c:pt idx="6">
                  <c:v>32000</c:v>
                </c:pt>
                <c:pt idx="7">
                  <c:v>99999.999999999884</c:v>
                </c:pt>
                <c:pt idx="8">
                  <c:v>100000</c:v>
                </c:pt>
                <c:pt idx="9">
                  <c:v>114999.99999999999</c:v>
                </c:pt>
                <c:pt idx="10">
                  <c:v>129999.99999999994</c:v>
                </c:pt>
                <c:pt idx="11">
                  <c:v>150000.00000000003</c:v>
                </c:pt>
                <c:pt idx="12">
                  <c:v>189999.99999999988</c:v>
                </c:pt>
                <c:pt idx="13">
                  <c:v>219999.99999999994</c:v>
                </c:pt>
                <c:pt idx="14">
                  <c:v>249999.99999999997</c:v>
                </c:pt>
                <c:pt idx="15">
                  <c:v>279999.99999999988</c:v>
                </c:pt>
              </c:numCache>
            </c:numRef>
          </c:cat>
          <c:val>
            <c:numRef>
              <c:f>'Publish (2)'!$P$51:$P$66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A2-F04D-BF33-A89D7A9B1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9564432"/>
        <c:axId val="1819752336"/>
      </c:areaChart>
      <c:scatterChart>
        <c:scatterStyle val="lineMarker"/>
        <c:varyColors val="0"/>
        <c:ser>
          <c:idx val="0"/>
          <c:order val="0"/>
          <c:tx>
            <c:v>Acetate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TmeLog!$AD$4:$AD$19</c:f>
              <c:numCache>
                <c:formatCode>0</c:formatCode>
                <c:ptCount val="16"/>
                <c:pt idx="0">
                  <c:v>0</c:v>
                </c:pt>
                <c:pt idx="1">
                  <c:v>10.999999999999961</c:v>
                </c:pt>
                <c:pt idx="2">
                  <c:v>16.000000000000021</c:v>
                </c:pt>
                <c:pt idx="3">
                  <c:v>25.999999999999986</c:v>
                </c:pt>
                <c:pt idx="4">
                  <c:v>31.00000000000005</c:v>
                </c:pt>
                <c:pt idx="5">
                  <c:v>46</c:v>
                </c:pt>
                <c:pt idx="6">
                  <c:v>69.999999999999915</c:v>
                </c:pt>
                <c:pt idx="7">
                  <c:v>99.999999999999886</c:v>
                </c:pt>
                <c:pt idx="8">
                  <c:v>105.00000000000003</c:v>
                </c:pt>
                <c:pt idx="9">
                  <c:v>114.99999999999999</c:v>
                </c:pt>
                <c:pt idx="10">
                  <c:v>129.99999999999994</c:v>
                </c:pt>
                <c:pt idx="11">
                  <c:v>150.00000000000003</c:v>
                </c:pt>
                <c:pt idx="12">
                  <c:v>189.99999999999989</c:v>
                </c:pt>
                <c:pt idx="13">
                  <c:v>219.99999999999994</c:v>
                </c:pt>
                <c:pt idx="14">
                  <c:v>249.99999999999997</c:v>
                </c:pt>
                <c:pt idx="15">
                  <c:v>279.99999999999989</c:v>
                </c:pt>
              </c:numCache>
            </c:numRef>
          </c:xVal>
          <c:yVal>
            <c:numRef>
              <c:f>TmeLog!$AG$4:$AG$19</c:f>
              <c:numCache>
                <c:formatCode>0.0000</c:formatCode>
                <c:ptCount val="16"/>
                <c:pt idx="0">
                  <c:v>0</c:v>
                </c:pt>
                <c:pt idx="1">
                  <c:v>0.13346309264565528</c:v>
                </c:pt>
                <c:pt idx="2">
                  <c:v>0.13192927628083292</c:v>
                </c:pt>
                <c:pt idx="3">
                  <c:v>8.2295147266430335E-2</c:v>
                </c:pt>
                <c:pt idx="4">
                  <c:v>8.2295147266430335E-2</c:v>
                </c:pt>
                <c:pt idx="5">
                  <c:v>1.1263437206511432E-2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A2-F04D-BF33-A89D7A9B1F45}"/>
            </c:ext>
          </c:extLst>
        </c:ser>
        <c:ser>
          <c:idx val="1"/>
          <c:order val="1"/>
          <c:tx>
            <c:v>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TmeLog!$AD$4:$AD$19</c:f>
              <c:numCache>
                <c:formatCode>0</c:formatCode>
                <c:ptCount val="16"/>
                <c:pt idx="0">
                  <c:v>0</c:v>
                </c:pt>
                <c:pt idx="1">
                  <c:v>10.999999999999961</c:v>
                </c:pt>
                <c:pt idx="2">
                  <c:v>16.000000000000021</c:v>
                </c:pt>
                <c:pt idx="3">
                  <c:v>25.999999999999986</c:v>
                </c:pt>
                <c:pt idx="4">
                  <c:v>31.00000000000005</c:v>
                </c:pt>
                <c:pt idx="5">
                  <c:v>46</c:v>
                </c:pt>
                <c:pt idx="6">
                  <c:v>69.999999999999915</c:v>
                </c:pt>
                <c:pt idx="7">
                  <c:v>99.999999999999886</c:v>
                </c:pt>
                <c:pt idx="8">
                  <c:v>105.00000000000003</c:v>
                </c:pt>
                <c:pt idx="9">
                  <c:v>114.99999999999999</c:v>
                </c:pt>
                <c:pt idx="10">
                  <c:v>129.99999999999994</c:v>
                </c:pt>
                <c:pt idx="11">
                  <c:v>150.00000000000003</c:v>
                </c:pt>
                <c:pt idx="12">
                  <c:v>189.99999999999989</c:v>
                </c:pt>
                <c:pt idx="13">
                  <c:v>219.99999999999994</c:v>
                </c:pt>
                <c:pt idx="14">
                  <c:v>249.99999999999997</c:v>
                </c:pt>
                <c:pt idx="15">
                  <c:v>279.99999999999989</c:v>
                </c:pt>
              </c:numCache>
            </c:numRef>
          </c:xVal>
          <c:yVal>
            <c:numRef>
              <c:f>TmeLog!$AI$4:$AI$19</c:f>
              <c:numCache>
                <c:formatCode>0.0000</c:formatCode>
                <c:ptCount val="16"/>
                <c:pt idx="0">
                  <c:v>1.3920194384449176E-2</c:v>
                </c:pt>
                <c:pt idx="1">
                  <c:v>1.1553563714902751E-2</c:v>
                </c:pt>
                <c:pt idx="2">
                  <c:v>1.9402888768898393E-2</c:v>
                </c:pt>
                <c:pt idx="3">
                  <c:v>3.4983207343412356E-2</c:v>
                </c:pt>
                <c:pt idx="4">
                  <c:v>5.2824298056155253E-2</c:v>
                </c:pt>
                <c:pt idx="5">
                  <c:v>5.4455831533477043E-2</c:v>
                </c:pt>
                <c:pt idx="6">
                  <c:v>2.4272462203023638E-2</c:v>
                </c:pt>
                <c:pt idx="7">
                  <c:v>7.8539416846651875E-4</c:v>
                </c:pt>
                <c:pt idx="8">
                  <c:v>3.9095572354211474E-4</c:v>
                </c:pt>
                <c:pt idx="9">
                  <c:v>3.1206803455723385E-4</c:v>
                </c:pt>
                <c:pt idx="10">
                  <c:v>3.9095572354211474E-4</c:v>
                </c:pt>
                <c:pt idx="11">
                  <c:v>2.3318034557235308E-4</c:v>
                </c:pt>
                <c:pt idx="12">
                  <c:v>-3.4827213822894654E-6</c:v>
                </c:pt>
                <c:pt idx="13">
                  <c:v>3.9095572354211474E-4</c:v>
                </c:pt>
                <c:pt idx="14">
                  <c:v>4.6984341252699554E-4</c:v>
                </c:pt>
                <c:pt idx="15">
                  <c:v>3.3492440604751452E-3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A2-F04D-BF33-A89D7A9B1F45}"/>
            </c:ext>
          </c:extLst>
        </c:ser>
        <c:ser>
          <c:idx val="2"/>
          <c:order val="2"/>
          <c:tx>
            <c:v>Oxygen contact</c:v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(TmeLog!$AQ$8,TmeLog!$AQ$8)</c:f>
              <c:numCache>
                <c:formatCode>0</c:formatCode>
                <c:ptCount val="2"/>
                <c:pt idx="0">
                  <c:v>31.00000000000005</c:v>
                </c:pt>
                <c:pt idx="1">
                  <c:v>31.00000000000005</c:v>
                </c:pt>
              </c:numCache>
            </c:numRef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2A2-F04D-BF33-A89D7A9B1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985200"/>
        <c:axId val="1819596560"/>
      </c:scatterChart>
      <c:valAx>
        <c:axId val="1818985200"/>
        <c:scaling>
          <c:orientation val="minMax"/>
          <c:max val="28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 b="1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819596560"/>
        <c:crosses val="autoZero"/>
        <c:crossBetween val="midCat"/>
      </c:valAx>
      <c:valAx>
        <c:axId val="1819596560"/>
        <c:scaling>
          <c:orientation val="minMax"/>
          <c:max val="0.2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 b="1"/>
                  <a:t>mg-substrate/mg-VSS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818985200"/>
        <c:crosses val="autoZero"/>
        <c:crossBetween val="midCat"/>
        <c:majorUnit val="0.04"/>
      </c:valAx>
      <c:valAx>
        <c:axId val="1819752336"/>
        <c:scaling>
          <c:orientation val="minMax"/>
          <c:max val="10"/>
        </c:scaling>
        <c:delete val="1"/>
        <c:axPos val="r"/>
        <c:numFmt formatCode="General" sourceLinked="1"/>
        <c:majorTickMark val="out"/>
        <c:minorTickMark val="none"/>
        <c:tickLblPos val="nextTo"/>
        <c:crossAx val="1819564432"/>
        <c:crosses val="max"/>
        <c:crossBetween val="between"/>
      </c:valAx>
      <c:dateAx>
        <c:axId val="1819564432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819752336"/>
        <c:crosses val="max"/>
        <c:auto val="0"/>
        <c:lblOffset val="100"/>
        <c:baseTimeUnit val="years"/>
      </c:dateAx>
      <c:spPr>
        <a:noFill/>
        <a:ln>
          <a:solidFill>
            <a:schemeClr val="tx1"/>
          </a:solidFill>
        </a:ln>
        <a:effectLst/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58505577427821498"/>
          <c:y val="0.10425153105861799"/>
          <c:w val="0.33768099300087501"/>
          <c:h val="0.3654297900262469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ndard"/>
        <c:varyColors val="0"/>
        <c:ser>
          <c:idx val="4"/>
          <c:order val="3"/>
          <c:tx>
            <c:v>DO</c:v>
          </c:tx>
          <c:spPr>
            <a:solidFill>
              <a:schemeClr val="bg1">
                <a:lumMod val="75000"/>
                <a:alpha val="50000"/>
              </a:schemeClr>
            </a:solidFill>
            <a:ln>
              <a:noFill/>
            </a:ln>
            <a:effectLst/>
          </c:spPr>
          <c:cat>
            <c:numRef>
              <c:f>'Publish (2)'!$L$51:$L$66</c:f>
              <c:numCache>
                <c:formatCode>General</c:formatCode>
                <c:ptCount val="16"/>
                <c:pt idx="0">
                  <c:v>0</c:v>
                </c:pt>
                <c:pt idx="1">
                  <c:v>10999.999999999962</c:v>
                </c:pt>
                <c:pt idx="2">
                  <c:v>16000.000000000022</c:v>
                </c:pt>
                <c:pt idx="3">
                  <c:v>25999.999999999985</c:v>
                </c:pt>
                <c:pt idx="4">
                  <c:v>30000</c:v>
                </c:pt>
                <c:pt idx="5">
                  <c:v>30000</c:v>
                </c:pt>
                <c:pt idx="6">
                  <c:v>32000</c:v>
                </c:pt>
                <c:pt idx="7">
                  <c:v>99999.999999999884</c:v>
                </c:pt>
                <c:pt idx="8">
                  <c:v>100000</c:v>
                </c:pt>
                <c:pt idx="9">
                  <c:v>114999.99999999999</c:v>
                </c:pt>
                <c:pt idx="10">
                  <c:v>129999.99999999994</c:v>
                </c:pt>
                <c:pt idx="11">
                  <c:v>150000.00000000003</c:v>
                </c:pt>
                <c:pt idx="12">
                  <c:v>189999.99999999988</c:v>
                </c:pt>
                <c:pt idx="13">
                  <c:v>219999.99999999994</c:v>
                </c:pt>
                <c:pt idx="14">
                  <c:v>249999.99999999997</c:v>
                </c:pt>
                <c:pt idx="15">
                  <c:v>279999.99999999988</c:v>
                </c:pt>
              </c:numCache>
            </c:numRef>
          </c:cat>
          <c:val>
            <c:numRef>
              <c:f>'Publish (2)'!$N$77:$N$92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33-C947-B1DA-C77431B84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9433584"/>
        <c:axId val="1819424320"/>
      </c:areaChart>
      <c:scatterChart>
        <c:scatterStyle val="lineMarker"/>
        <c:varyColors val="0"/>
        <c:ser>
          <c:idx val="0"/>
          <c:order val="0"/>
          <c:tx>
            <c:v>Acetate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TmeLog!$Q$4:$Q$19</c:f>
              <c:numCache>
                <c:formatCode>0</c:formatCode>
                <c:ptCount val="16"/>
                <c:pt idx="0">
                  <c:v>0</c:v>
                </c:pt>
                <c:pt idx="1">
                  <c:v>10.999999999999961</c:v>
                </c:pt>
                <c:pt idx="2">
                  <c:v>16.000000000000021</c:v>
                </c:pt>
                <c:pt idx="3">
                  <c:v>25.999999999999986</c:v>
                </c:pt>
                <c:pt idx="4">
                  <c:v>31.00000000000005</c:v>
                </c:pt>
                <c:pt idx="5">
                  <c:v>46</c:v>
                </c:pt>
                <c:pt idx="6">
                  <c:v>69.999999999999915</c:v>
                </c:pt>
                <c:pt idx="7">
                  <c:v>99.999999999999886</c:v>
                </c:pt>
                <c:pt idx="8">
                  <c:v>105.00000000000003</c:v>
                </c:pt>
                <c:pt idx="9">
                  <c:v>114.99999999999999</c:v>
                </c:pt>
                <c:pt idx="10">
                  <c:v>129.99999999999994</c:v>
                </c:pt>
                <c:pt idx="11">
                  <c:v>150.00000000000003</c:v>
                </c:pt>
                <c:pt idx="12">
                  <c:v>189.99999999999989</c:v>
                </c:pt>
                <c:pt idx="13">
                  <c:v>219.99999999999994</c:v>
                </c:pt>
                <c:pt idx="14">
                  <c:v>249.99999999999997</c:v>
                </c:pt>
                <c:pt idx="15">
                  <c:v>279.99999999999989</c:v>
                </c:pt>
              </c:numCache>
            </c:numRef>
          </c:xVal>
          <c:yVal>
            <c:numRef>
              <c:f>TmeLog!$AT$4:$AT$19</c:f>
              <c:numCache>
                <c:formatCode>0.0000</c:formatCode>
                <c:ptCount val="16"/>
                <c:pt idx="0">
                  <c:v>0</c:v>
                </c:pt>
                <c:pt idx="1">
                  <c:v>0.13357686473865035</c:v>
                </c:pt>
                <c:pt idx="2">
                  <c:v>0.12905969126862407</c:v>
                </c:pt>
                <c:pt idx="3">
                  <c:v>8.7954255447629304E-2</c:v>
                </c:pt>
                <c:pt idx="4">
                  <c:v>6.532203650405545E-2</c:v>
                </c:pt>
                <c:pt idx="5">
                  <c:v>3.0482493360233329E-2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33-C947-B1DA-C77431B8458B}"/>
            </c:ext>
          </c:extLst>
        </c:ser>
        <c:ser>
          <c:idx val="1"/>
          <c:order val="1"/>
          <c:tx>
            <c:v>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TmeLog!$Q$4:$Q$19</c:f>
              <c:numCache>
                <c:formatCode>0</c:formatCode>
                <c:ptCount val="16"/>
                <c:pt idx="0">
                  <c:v>0</c:v>
                </c:pt>
                <c:pt idx="1">
                  <c:v>10.999999999999961</c:v>
                </c:pt>
                <c:pt idx="2">
                  <c:v>16.000000000000021</c:v>
                </c:pt>
                <c:pt idx="3">
                  <c:v>25.999999999999986</c:v>
                </c:pt>
                <c:pt idx="4">
                  <c:v>31.00000000000005</c:v>
                </c:pt>
                <c:pt idx="5">
                  <c:v>46</c:v>
                </c:pt>
                <c:pt idx="6">
                  <c:v>69.999999999999915</c:v>
                </c:pt>
                <c:pt idx="7">
                  <c:v>99.999999999999886</c:v>
                </c:pt>
                <c:pt idx="8">
                  <c:v>105.00000000000003</c:v>
                </c:pt>
                <c:pt idx="9">
                  <c:v>114.99999999999999</c:v>
                </c:pt>
                <c:pt idx="10">
                  <c:v>129.99999999999994</c:v>
                </c:pt>
                <c:pt idx="11">
                  <c:v>150.00000000000003</c:v>
                </c:pt>
                <c:pt idx="12">
                  <c:v>189.99999999999989</c:v>
                </c:pt>
                <c:pt idx="13">
                  <c:v>219.99999999999994</c:v>
                </c:pt>
                <c:pt idx="14">
                  <c:v>249.99999999999997</c:v>
                </c:pt>
                <c:pt idx="15">
                  <c:v>279.99999999999989</c:v>
                </c:pt>
              </c:numCache>
            </c:numRef>
          </c:xVal>
          <c:yVal>
            <c:numRef>
              <c:f>TmeLog!$AV$4:$AV$19</c:f>
              <c:numCache>
                <c:formatCode>0.0000</c:formatCode>
                <c:ptCount val="16"/>
                <c:pt idx="0">
                  <c:v>1.0764686825053943E-2</c:v>
                </c:pt>
                <c:pt idx="1">
                  <c:v>8.6741630669546019E-3</c:v>
                </c:pt>
                <c:pt idx="2">
                  <c:v>1.8692899568034466E-2</c:v>
                </c:pt>
                <c:pt idx="3">
                  <c:v>3.478598812095015E-2</c:v>
                </c:pt>
                <c:pt idx="4">
                  <c:v>5.8534665226781558E-2</c:v>
                </c:pt>
                <c:pt idx="5">
                  <c:v>8.5862850971921811E-2</c:v>
                </c:pt>
                <c:pt idx="6">
                  <c:v>9.5652051835852653E-2</c:v>
                </c:pt>
                <c:pt idx="7">
                  <c:v>9.6467818574513559E-2</c:v>
                </c:pt>
                <c:pt idx="8">
                  <c:v>7.4034233261338719E-2</c:v>
                </c:pt>
                <c:pt idx="9">
                  <c:v>6.0981965442764276E-2</c:v>
                </c:pt>
                <c:pt idx="10">
                  <c:v>5.5679481641468402E-2</c:v>
                </c:pt>
                <c:pt idx="11">
                  <c:v>1.8574568034557145E-2</c:v>
                </c:pt>
                <c:pt idx="12">
                  <c:v>7.8539416846651875E-4</c:v>
                </c:pt>
                <c:pt idx="13">
                  <c:v>1.1484881209503186E-4</c:v>
                </c:pt>
                <c:pt idx="14">
                  <c:v>3.515118790496743E-4</c:v>
                </c:pt>
                <c:pt idx="15">
                  <c:v>6.6706263498919757E-4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33-C947-B1DA-C77431B8458B}"/>
            </c:ext>
          </c:extLst>
        </c:ser>
        <c:ser>
          <c:idx val="2"/>
          <c:order val="2"/>
          <c:tx>
            <c:v>Oxygen contact</c:v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(TmeLog!$Q$11,TmeLog!$Q$11)</c:f>
              <c:numCache>
                <c:formatCode>0</c:formatCode>
                <c:ptCount val="2"/>
                <c:pt idx="0">
                  <c:v>99.999999999999886</c:v>
                </c:pt>
                <c:pt idx="1">
                  <c:v>99.999999999999886</c:v>
                </c:pt>
              </c:numCache>
            </c:numRef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4D33-C947-B1DA-C77431B84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8231792"/>
        <c:axId val="1819565824"/>
      </c:scatterChart>
      <c:valAx>
        <c:axId val="1838231792"/>
        <c:scaling>
          <c:orientation val="minMax"/>
          <c:max val="28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819565824"/>
        <c:crosses val="autoZero"/>
        <c:crossBetween val="midCat"/>
      </c:valAx>
      <c:valAx>
        <c:axId val="1819565824"/>
        <c:scaling>
          <c:orientation val="minMax"/>
          <c:max val="0.2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 b="1"/>
                  <a:t>mg-substrate/mg-VSS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838231792"/>
        <c:crosses val="autoZero"/>
        <c:crossBetween val="midCat"/>
      </c:valAx>
      <c:valAx>
        <c:axId val="1819424320"/>
        <c:scaling>
          <c:orientation val="minMax"/>
          <c:max val="10"/>
        </c:scaling>
        <c:delete val="1"/>
        <c:axPos val="r"/>
        <c:numFmt formatCode="General" sourceLinked="1"/>
        <c:majorTickMark val="out"/>
        <c:minorTickMark val="none"/>
        <c:tickLblPos val="nextTo"/>
        <c:crossAx val="1819433584"/>
        <c:crosses val="max"/>
        <c:crossBetween val="between"/>
      </c:valAx>
      <c:dateAx>
        <c:axId val="181943358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819424320"/>
        <c:crosses val="max"/>
        <c:auto val="0"/>
        <c:lblOffset val="100"/>
        <c:baseTimeUnit val="years"/>
      </c:dateAx>
      <c:spPr>
        <a:noFill/>
        <a:ln>
          <a:solidFill>
            <a:schemeClr val="tx1"/>
          </a:solidFill>
        </a:ln>
        <a:effectLst/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60677493438320196"/>
          <c:y val="0.38877537182852101"/>
          <c:w val="0.261292104111986"/>
          <c:h val="0.2570964566929129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1600200</xdr:colOff>
      <xdr:row>22</xdr:row>
      <xdr:rowOff>88900</xdr:rowOff>
    </xdr:from>
    <xdr:to>
      <xdr:col>13</xdr:col>
      <xdr:colOff>38100</xdr:colOff>
      <xdr:row>43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558800</xdr:colOff>
      <xdr:row>22</xdr:row>
      <xdr:rowOff>50800</xdr:rowOff>
    </xdr:from>
    <xdr:to>
      <xdr:col>26</xdr:col>
      <xdr:colOff>50800</xdr:colOff>
      <xdr:row>43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266700</xdr:colOff>
      <xdr:row>22</xdr:row>
      <xdr:rowOff>12700</xdr:rowOff>
    </xdr:from>
    <xdr:to>
      <xdr:col>38</xdr:col>
      <xdr:colOff>508000</xdr:colOff>
      <xdr:row>43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0</xdr:colOff>
      <xdr:row>22</xdr:row>
      <xdr:rowOff>0</xdr:rowOff>
    </xdr:from>
    <xdr:to>
      <xdr:col>51</xdr:col>
      <xdr:colOff>393700</xdr:colOff>
      <xdr:row>43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18</xdr:row>
      <xdr:rowOff>101600</xdr:rowOff>
    </xdr:from>
    <xdr:to>
      <xdr:col>17</xdr:col>
      <xdr:colOff>381000</xdr:colOff>
      <xdr:row>36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114300</xdr:rowOff>
    </xdr:from>
    <xdr:to>
      <xdr:col>8</xdr:col>
      <xdr:colOff>711200</xdr:colOff>
      <xdr:row>24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0</xdr:rowOff>
    </xdr:from>
    <xdr:to>
      <xdr:col>8</xdr:col>
      <xdr:colOff>711200</xdr:colOff>
      <xdr:row>47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49</xdr:row>
      <xdr:rowOff>101600</xdr:rowOff>
    </xdr:from>
    <xdr:to>
      <xdr:col>8</xdr:col>
      <xdr:colOff>711200</xdr:colOff>
      <xdr:row>72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74</xdr:row>
      <xdr:rowOff>114300</xdr:rowOff>
    </xdr:from>
    <xdr:to>
      <xdr:col>8</xdr:col>
      <xdr:colOff>711200</xdr:colOff>
      <xdr:row>97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114300</xdr:rowOff>
    </xdr:from>
    <xdr:to>
      <xdr:col>8</xdr:col>
      <xdr:colOff>711200</xdr:colOff>
      <xdr:row>24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0</xdr:rowOff>
    </xdr:from>
    <xdr:to>
      <xdr:col>8</xdr:col>
      <xdr:colOff>711200</xdr:colOff>
      <xdr:row>47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49</xdr:row>
      <xdr:rowOff>101600</xdr:rowOff>
    </xdr:from>
    <xdr:to>
      <xdr:col>8</xdr:col>
      <xdr:colOff>711200</xdr:colOff>
      <xdr:row>72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74</xdr:row>
      <xdr:rowOff>114300</xdr:rowOff>
    </xdr:from>
    <xdr:to>
      <xdr:col>8</xdr:col>
      <xdr:colOff>711200</xdr:colOff>
      <xdr:row>97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tmernaLog" connectionId="1" xr16:uid="{00000000-0016-0000-07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8"/>
  <sheetViews>
    <sheetView tabSelected="1" topLeftCell="A24" zoomScale="160" workbookViewId="0">
      <selection activeCell="H13" sqref="H13"/>
    </sheetView>
  </sheetViews>
  <sheetFormatPr baseColWidth="10" defaultColWidth="10.83203125" defaultRowHeight="16" x14ac:dyDescent="0.2"/>
  <cols>
    <col min="1" max="1" width="22" style="1" customWidth="1"/>
    <col min="2" max="4" width="8.1640625" style="3" customWidth="1"/>
    <col min="5" max="5" width="6.1640625" style="3" bestFit="1" customWidth="1"/>
    <col min="6" max="14" width="8.1640625" style="3" customWidth="1"/>
    <col min="15" max="15" width="5.6640625" style="4" bestFit="1" customWidth="1"/>
    <col min="16" max="16" width="4.6640625" style="4" bestFit="1" customWidth="1"/>
    <col min="17" max="17" width="6.5" style="4" bestFit="1" customWidth="1"/>
    <col min="18" max="18" width="6.1640625" style="4" bestFit="1" customWidth="1"/>
    <col min="19" max="27" width="8.1640625" style="4" customWidth="1"/>
    <col min="28" max="28" width="5.6640625" style="1" bestFit="1" customWidth="1"/>
    <col min="29" max="29" width="4.6640625" style="1" bestFit="1" customWidth="1"/>
    <col min="30" max="30" width="6.5" style="1" bestFit="1" customWidth="1"/>
    <col min="31" max="31" width="6.1640625" style="1" bestFit="1" customWidth="1"/>
    <col min="32" max="32" width="7.5" style="1" bestFit="1" customWidth="1"/>
    <col min="33" max="38" width="8" style="1" customWidth="1"/>
    <col min="39" max="39" width="7.83203125" style="1" customWidth="1"/>
    <col min="40" max="40" width="8" style="1" customWidth="1"/>
    <col min="41" max="41" width="5.6640625" style="1" bestFit="1" customWidth="1"/>
    <col min="42" max="42" width="4.6640625" style="1" bestFit="1" customWidth="1"/>
    <col min="43" max="43" width="6.5" style="1" bestFit="1" customWidth="1"/>
    <col min="44" max="44" width="6.1640625" style="1" bestFit="1" customWidth="1"/>
    <col min="45" max="45" width="7.5" style="1" bestFit="1" customWidth="1"/>
    <col min="46" max="46" width="8" style="1" bestFit="1" customWidth="1"/>
    <col min="47" max="47" width="8.6640625" style="1" bestFit="1" customWidth="1"/>
    <col min="48" max="48" width="9.83203125" style="1" bestFit="1" customWidth="1"/>
    <col min="49" max="49" width="9.6640625" style="1" bestFit="1" customWidth="1"/>
    <col min="50" max="50" width="9.83203125" style="1" bestFit="1" customWidth="1"/>
    <col min="51" max="53" width="8.1640625" style="1" customWidth="1"/>
    <col min="54" max="16384" width="10.83203125" style="1"/>
  </cols>
  <sheetData>
    <row r="1" spans="1:53" x14ac:dyDescent="0.2">
      <c r="A1" s="2"/>
      <c r="O1" s="3"/>
      <c r="P1" s="3"/>
      <c r="Q1" s="3"/>
      <c r="R1" s="3"/>
    </row>
    <row r="2" spans="1:53" x14ac:dyDescent="0.2">
      <c r="B2" s="51" t="s">
        <v>57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 t="s">
        <v>58</v>
      </c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 t="s">
        <v>55</v>
      </c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 t="s">
        <v>56</v>
      </c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</row>
    <row r="3" spans="1:53" ht="36" customHeight="1" x14ac:dyDescent="0.2">
      <c r="B3" s="5" t="s">
        <v>0</v>
      </c>
      <c r="C3" s="5" t="s">
        <v>10</v>
      </c>
      <c r="D3" s="20" t="s">
        <v>16</v>
      </c>
      <c r="E3" s="13" t="s">
        <v>12</v>
      </c>
      <c r="F3" s="5" t="s">
        <v>8</v>
      </c>
      <c r="G3" s="26" t="s">
        <v>43</v>
      </c>
      <c r="H3" s="5" t="s">
        <v>5</v>
      </c>
      <c r="I3" s="26" t="s">
        <v>44</v>
      </c>
      <c r="J3" s="5" t="s">
        <v>6</v>
      </c>
      <c r="K3" s="5" t="s">
        <v>7</v>
      </c>
      <c r="L3" s="5" t="s">
        <v>1</v>
      </c>
      <c r="M3" s="5" t="s">
        <v>2</v>
      </c>
      <c r="N3" s="15" t="s">
        <v>11</v>
      </c>
      <c r="O3" s="5" t="s">
        <v>0</v>
      </c>
      <c r="P3" s="5" t="s">
        <v>10</v>
      </c>
      <c r="Q3" s="20" t="s">
        <v>16</v>
      </c>
      <c r="R3" s="13" t="s">
        <v>12</v>
      </c>
      <c r="S3" s="5" t="s">
        <v>8</v>
      </c>
      <c r="T3" s="26" t="s">
        <v>43</v>
      </c>
      <c r="U3" s="5" t="s">
        <v>5</v>
      </c>
      <c r="V3" s="26" t="s">
        <v>44</v>
      </c>
      <c r="W3" s="5" t="s">
        <v>6</v>
      </c>
      <c r="X3" s="5" t="s">
        <v>7</v>
      </c>
      <c r="Y3" s="5" t="s">
        <v>1</v>
      </c>
      <c r="Z3" s="5" t="s">
        <v>2</v>
      </c>
      <c r="AA3" s="5" t="s">
        <v>3</v>
      </c>
      <c r="AB3" s="32" t="s">
        <v>0</v>
      </c>
      <c r="AC3" s="32" t="s">
        <v>10</v>
      </c>
      <c r="AD3" s="32" t="s">
        <v>16</v>
      </c>
      <c r="AE3" s="32" t="s">
        <v>12</v>
      </c>
      <c r="AF3" s="32" t="s">
        <v>8</v>
      </c>
      <c r="AG3" s="32" t="s">
        <v>43</v>
      </c>
      <c r="AH3" s="32" t="s">
        <v>5</v>
      </c>
      <c r="AI3" s="32" t="s">
        <v>44</v>
      </c>
      <c r="AJ3" s="32" t="s">
        <v>6</v>
      </c>
      <c r="AK3" s="32" t="s">
        <v>7</v>
      </c>
      <c r="AL3" s="32" t="s">
        <v>1</v>
      </c>
      <c r="AM3" s="32" t="s">
        <v>2</v>
      </c>
      <c r="AN3" s="32" t="s">
        <v>3</v>
      </c>
      <c r="AO3" s="32" t="s">
        <v>0</v>
      </c>
      <c r="AP3" s="32" t="s">
        <v>10</v>
      </c>
      <c r="AQ3" s="32" t="s">
        <v>16</v>
      </c>
      <c r="AR3" s="32" t="s">
        <v>12</v>
      </c>
      <c r="AS3" s="32" t="s">
        <v>8</v>
      </c>
      <c r="AT3" s="32" t="s">
        <v>43</v>
      </c>
      <c r="AU3" s="32" t="s">
        <v>5</v>
      </c>
      <c r="AV3" s="32" t="s">
        <v>44</v>
      </c>
      <c r="AW3" s="32" t="s">
        <v>6</v>
      </c>
      <c r="AX3" s="32" t="s">
        <v>7</v>
      </c>
      <c r="AY3" s="32" t="s">
        <v>1</v>
      </c>
      <c r="AZ3" s="32" t="s">
        <v>2</v>
      </c>
      <c r="BA3" s="32" t="s">
        <v>3</v>
      </c>
    </row>
    <row r="4" spans="1:53" x14ac:dyDescent="0.2">
      <c r="B4" s="6">
        <v>0.44791666666666669</v>
      </c>
      <c r="C4" s="14">
        <f>B4-TIMEVALUE("10:45")</f>
        <v>0</v>
      </c>
      <c r="D4" s="19">
        <f>(B4-TIMEVALUE("10:45 am"))*12*2*60</f>
        <v>0</v>
      </c>
      <c r="E4" s="36">
        <v>61781</v>
      </c>
      <c r="F4" s="23">
        <f>Acetate!D9</f>
        <v>0</v>
      </c>
      <c r="G4" s="27">
        <f>F4/$K$4</f>
        <v>0</v>
      </c>
      <c r="H4" s="17">
        <v>8.7638500000000015</v>
      </c>
      <c r="I4" s="27">
        <f>H4/$K$4</f>
        <v>1.6189378078817838E-2</v>
      </c>
      <c r="J4" s="23">
        <f>'Additional info'!$B$5</f>
        <v>821.33333333332882</v>
      </c>
      <c r="K4" s="23">
        <f>'Additional info'!$B$6</f>
        <v>541.33333333332996</v>
      </c>
      <c r="N4" s="7">
        <v>0.17</v>
      </c>
      <c r="O4" s="6">
        <v>0.44791666666666669</v>
      </c>
      <c r="P4" s="14">
        <f>O4-TIMEVALUE("10:45")</f>
        <v>0</v>
      </c>
      <c r="Q4" s="19">
        <f>(O4-TIMEVALUE("10:45 am"))*12*2*60</f>
        <v>0</v>
      </c>
      <c r="R4" s="36">
        <v>61797</v>
      </c>
      <c r="S4" s="23">
        <f>Acetate!F9</f>
        <v>0</v>
      </c>
      <c r="T4" s="27">
        <f>S4/$X$4</f>
        <v>0</v>
      </c>
      <c r="U4" s="17">
        <v>8.0333500000000022</v>
      </c>
      <c r="V4" s="27">
        <f>U4/$X$4</f>
        <v>1.3012985961123049E-2</v>
      </c>
      <c r="W4" s="23">
        <f>'Additional info'!$C$5</f>
        <v>844.00000000000182</v>
      </c>
      <c r="X4" s="23">
        <f>'Additional info'!$C$6</f>
        <v>617.33333333333644</v>
      </c>
      <c r="Y4" s="3"/>
      <c r="Z4" s="3"/>
      <c r="AA4" s="7">
        <v>0.14000000000000001</v>
      </c>
      <c r="AB4" s="6">
        <v>0.44791666666666669</v>
      </c>
      <c r="AC4" s="14">
        <f>AB4-TIMEVALUE("10:56")</f>
        <v>-7.6388888888888618E-3</v>
      </c>
      <c r="AD4" s="19">
        <f>(AB4-TIMEVALUE("10:45 am"))*12*2*60</f>
        <v>0</v>
      </c>
      <c r="AE4" s="36">
        <v>61813</v>
      </c>
      <c r="AF4" s="23">
        <f>Acetate!H9</f>
        <v>0</v>
      </c>
      <c r="AG4" s="27">
        <f>AF4/$X$4</f>
        <v>0</v>
      </c>
      <c r="AH4" s="17">
        <v>8.5934000000000008</v>
      </c>
      <c r="AI4" s="27">
        <f>AH4/$X$4</f>
        <v>1.3920194384449176E-2</v>
      </c>
      <c r="AJ4" s="23">
        <f>'Additional info'!$D$5</f>
        <v>926.66666666666231</v>
      </c>
      <c r="AK4" s="23">
        <f>'Additional info'!$D$6</f>
        <v>570.66666666666595</v>
      </c>
      <c r="AL4" s="3"/>
      <c r="AM4" s="3"/>
      <c r="AN4" s="7">
        <v>0.43</v>
      </c>
      <c r="AO4" s="6">
        <v>0.44791666666666669</v>
      </c>
      <c r="AP4" s="14">
        <f>AO4-TIMEVALUE("10:56")</f>
        <v>-7.6388888888888618E-3</v>
      </c>
      <c r="AQ4" s="19">
        <f>(AO4-TIMEVALUE("10:45 am"))*12*2*60</f>
        <v>0</v>
      </c>
      <c r="AR4" s="36">
        <v>61829</v>
      </c>
      <c r="AS4" s="23">
        <f>Acetate!J9</f>
        <v>0</v>
      </c>
      <c r="AT4" s="27">
        <f>AS4/$X$4</f>
        <v>0</v>
      </c>
      <c r="AU4" s="17">
        <v>6.6454000000000004</v>
      </c>
      <c r="AV4" s="27">
        <f>AU4/$X$4</f>
        <v>1.0764686825053943E-2</v>
      </c>
      <c r="AW4" s="23">
        <f>'Additional info'!$E$5</f>
        <v>777.33333333333064</v>
      </c>
      <c r="AX4" s="23">
        <f>'Additional info'!$E$6</f>
        <v>499.99999999999829</v>
      </c>
      <c r="AY4" s="3"/>
      <c r="AZ4" s="3"/>
      <c r="BA4" s="7">
        <v>0.34</v>
      </c>
    </row>
    <row r="5" spans="1:53" x14ac:dyDescent="0.2">
      <c r="A5" s="1" t="s">
        <v>4</v>
      </c>
      <c r="B5" s="8">
        <v>0.45555555555555555</v>
      </c>
      <c r="C5" s="14">
        <f t="shared" ref="C5:C19" si="0">B5-TIMEVALUE("10:45")</f>
        <v>7.6388888888888618E-3</v>
      </c>
      <c r="D5" s="19">
        <f t="shared" ref="D5:D19" si="1">(B5-TIMEVALUE("10:45 am"))*12*2*60</f>
        <v>10.999999999999961</v>
      </c>
      <c r="E5" s="37">
        <v>61782</v>
      </c>
      <c r="F5" s="23">
        <f>Acetate!D10</f>
        <v>0</v>
      </c>
      <c r="G5" s="27">
        <f t="shared" ref="G5:G18" si="2">F5/$K$4</f>
        <v>0</v>
      </c>
      <c r="H5" s="17">
        <v>8.0333500000000022</v>
      </c>
      <c r="I5" s="27">
        <f t="shared" ref="I5:I18" si="3">H5/$K$4</f>
        <v>1.4839932266009949E-2</v>
      </c>
      <c r="N5" s="7">
        <v>0.16</v>
      </c>
      <c r="O5" s="8">
        <v>0.45555555555555555</v>
      </c>
      <c r="P5" s="14">
        <f t="shared" ref="P5:P19" si="4">O5-TIMEVALUE("10:45")</f>
        <v>7.6388888888888618E-3</v>
      </c>
      <c r="Q5" s="19">
        <f t="shared" ref="Q5:Q19" si="5">(O5-TIMEVALUE("10:45 am"))*12*2*60</f>
        <v>10.999999999999961</v>
      </c>
      <c r="R5" s="37">
        <v>61798</v>
      </c>
      <c r="S5" s="23">
        <f>Acetate!F10</f>
        <v>81.116575132126158</v>
      </c>
      <c r="T5" s="27">
        <f t="shared" ref="T5:V17" si="6">S5/$X$4</f>
        <v>0.13139833984685598</v>
      </c>
      <c r="U5" s="17">
        <v>10.32225</v>
      </c>
      <c r="V5" s="27">
        <f t="shared" si="6"/>
        <v>1.6720707343412442E-2</v>
      </c>
      <c r="W5" s="3"/>
      <c r="X5" s="3"/>
      <c r="Y5" s="3"/>
      <c r="Z5" s="3"/>
      <c r="AA5" s="7">
        <v>0.12</v>
      </c>
      <c r="AB5" s="8">
        <v>0.45555555555555555</v>
      </c>
      <c r="AC5" s="14">
        <f t="shared" ref="AC5:AC18" si="7">AB5-TIMEVALUE("10:56")</f>
        <v>0</v>
      </c>
      <c r="AD5" s="19">
        <f t="shared" ref="AD5:AD19" si="8">(AB5-TIMEVALUE("10:45 am"))*12*2*60</f>
        <v>10.999999999999961</v>
      </c>
      <c r="AE5" s="37">
        <v>61814</v>
      </c>
      <c r="AF5" s="23">
        <f>Acetate!H10</f>
        <v>82.391215859918276</v>
      </c>
      <c r="AG5" s="27">
        <f t="shared" ref="AG5:AG17" si="9">AF5/$X$4</f>
        <v>0.13346309264565528</v>
      </c>
      <c r="AH5" s="17">
        <v>7.1324000000000005</v>
      </c>
      <c r="AI5" s="27">
        <f t="shared" ref="AI5:AI17" si="10">AH5/$X$4</f>
        <v>1.1553563714902751E-2</v>
      </c>
      <c r="AJ5" s="3"/>
      <c r="AK5" s="3"/>
      <c r="AL5" s="3"/>
      <c r="AM5" s="3"/>
      <c r="AN5" s="7">
        <v>0.17</v>
      </c>
      <c r="AO5" s="8">
        <v>0.45555555555555555</v>
      </c>
      <c r="AP5" s="14">
        <f t="shared" ref="AP5:AP19" si="11">AO5-TIMEVALUE("10:56")</f>
        <v>0</v>
      </c>
      <c r="AQ5" s="19">
        <f t="shared" ref="AQ5:AQ19" si="12">(AO5-TIMEVALUE("10:45 am"))*12*2*60</f>
        <v>10.999999999999961</v>
      </c>
      <c r="AR5" s="37">
        <v>61830</v>
      </c>
      <c r="AS5" s="23">
        <f>Acetate!J10</f>
        <v>82.461451165327233</v>
      </c>
      <c r="AT5" s="27">
        <f t="shared" ref="AT5:AT17" si="13">AS5/$X$4</f>
        <v>0.13357686473865035</v>
      </c>
      <c r="AU5" s="17">
        <v>5.3548500000000008</v>
      </c>
      <c r="AV5" s="27">
        <f t="shared" ref="AV5:AV17" si="14">AU5/$X$4</f>
        <v>8.6741630669546019E-3</v>
      </c>
      <c r="AW5" s="3"/>
      <c r="AX5" s="3"/>
      <c r="AY5" s="3"/>
      <c r="AZ5" s="3"/>
      <c r="BA5" s="7">
        <v>0.35</v>
      </c>
    </row>
    <row r="6" spans="1:53" x14ac:dyDescent="0.2">
      <c r="B6" s="6">
        <v>0.45902777777777781</v>
      </c>
      <c r="C6" s="14">
        <f t="shared" si="0"/>
        <v>1.1111111111111127E-2</v>
      </c>
      <c r="D6" s="19">
        <f t="shared" si="1"/>
        <v>16.000000000000021</v>
      </c>
      <c r="E6" s="16">
        <v>61783</v>
      </c>
      <c r="F6" s="23">
        <f>Acetate!D11</f>
        <v>2.812013523965891</v>
      </c>
      <c r="G6" s="27">
        <f t="shared" si="2"/>
        <v>5.1946062634838207E-3</v>
      </c>
      <c r="H6" s="17">
        <v>8.4716500000000003</v>
      </c>
      <c r="I6" s="27">
        <f t="shared" si="3"/>
        <v>1.564959975369468E-2</v>
      </c>
      <c r="N6" s="7">
        <v>0.15</v>
      </c>
      <c r="O6" s="6">
        <v>0.45902777777777781</v>
      </c>
      <c r="P6" s="14">
        <f t="shared" si="4"/>
        <v>1.1111111111111127E-2</v>
      </c>
      <c r="Q6" s="19">
        <f t="shared" si="5"/>
        <v>16.000000000000021</v>
      </c>
      <c r="R6" s="16">
        <v>61799</v>
      </c>
      <c r="S6" s="23">
        <f>Acetate!F11</f>
        <v>89.786733388720336</v>
      </c>
      <c r="T6" s="27">
        <f t="shared" si="6"/>
        <v>0.14544287265991343</v>
      </c>
      <c r="U6" s="17">
        <v>14.169550000000001</v>
      </c>
      <c r="V6" s="27">
        <f t="shared" si="6"/>
        <v>2.295283477321803E-2</v>
      </c>
      <c r="W6" s="3"/>
      <c r="X6" s="3"/>
      <c r="Y6" s="3"/>
      <c r="Z6" s="3"/>
      <c r="AA6" s="7">
        <v>0.15</v>
      </c>
      <c r="AB6" s="6">
        <v>0.45902777777777781</v>
      </c>
      <c r="AC6" s="14">
        <f t="shared" si="7"/>
        <v>3.4722222222222654E-3</v>
      </c>
      <c r="AD6" s="19">
        <f t="shared" si="8"/>
        <v>16.000000000000021</v>
      </c>
      <c r="AE6" s="16">
        <v>61815</v>
      </c>
      <c r="AF6" s="23">
        <f>Acetate!H11</f>
        <v>81.444339890701272</v>
      </c>
      <c r="AG6" s="27">
        <f t="shared" si="9"/>
        <v>0.13192927628083292</v>
      </c>
      <c r="AH6" s="17">
        <v>11.978050000000001</v>
      </c>
      <c r="AI6" s="27">
        <f t="shared" si="10"/>
        <v>1.9402888768898393E-2</v>
      </c>
      <c r="AJ6" s="3"/>
      <c r="AK6" s="3"/>
      <c r="AL6" s="3"/>
      <c r="AM6" s="3"/>
      <c r="AN6" s="7">
        <v>0.19</v>
      </c>
      <c r="AO6" s="6">
        <v>0.45902777777777781</v>
      </c>
      <c r="AP6" s="14">
        <f t="shared" si="11"/>
        <v>3.4722222222222654E-3</v>
      </c>
      <c r="AQ6" s="19">
        <f t="shared" si="12"/>
        <v>16.000000000000021</v>
      </c>
      <c r="AR6" s="16">
        <v>61831</v>
      </c>
      <c r="AS6" s="23">
        <f>Acetate!J11</f>
        <v>79.672849409830988</v>
      </c>
      <c r="AT6" s="27">
        <f t="shared" si="13"/>
        <v>0.12905969126862407</v>
      </c>
      <c r="AU6" s="17">
        <v>11.539750000000002</v>
      </c>
      <c r="AV6" s="27">
        <f t="shared" si="14"/>
        <v>1.8692899568034466E-2</v>
      </c>
      <c r="AW6" s="3"/>
      <c r="AX6" s="3"/>
      <c r="AY6" s="3"/>
      <c r="AZ6" s="3"/>
      <c r="BA6" s="7">
        <v>0.21</v>
      </c>
    </row>
    <row r="7" spans="1:53" x14ac:dyDescent="0.2">
      <c r="B7" s="6">
        <v>0.46597222222222223</v>
      </c>
      <c r="C7" s="14">
        <f t="shared" si="0"/>
        <v>1.8055555555555547E-2</v>
      </c>
      <c r="D7" s="19">
        <f t="shared" si="1"/>
        <v>25.999999999999986</v>
      </c>
      <c r="E7" s="16">
        <v>61784</v>
      </c>
      <c r="F7" s="23">
        <f>Acetate!D12</f>
        <v>0</v>
      </c>
      <c r="G7" s="27">
        <f t="shared" si="2"/>
        <v>0</v>
      </c>
      <c r="H7" s="17">
        <v>7.1080500000000004</v>
      </c>
      <c r="I7" s="27">
        <f t="shared" si="3"/>
        <v>1.3130634236453284E-2</v>
      </c>
      <c r="N7" s="7">
        <v>0.18</v>
      </c>
      <c r="O7" s="6">
        <v>0.46597222222222223</v>
      </c>
      <c r="P7" s="14">
        <f t="shared" si="4"/>
        <v>1.8055555555555547E-2</v>
      </c>
      <c r="Q7" s="19">
        <f t="shared" si="5"/>
        <v>25.999999999999986</v>
      </c>
      <c r="R7" s="16">
        <v>61800</v>
      </c>
      <c r="S7" s="23">
        <f>Acetate!F12</f>
        <v>68.156860630370304</v>
      </c>
      <c r="T7" s="27">
        <f t="shared" si="6"/>
        <v>0.11040528179865544</v>
      </c>
      <c r="U7" s="17">
        <v>31.351200000000006</v>
      </c>
      <c r="V7" s="27">
        <f t="shared" si="6"/>
        <v>5.0784881209502995E-2</v>
      </c>
      <c r="W7" s="3"/>
      <c r="X7" s="3"/>
      <c r="Y7" s="3"/>
      <c r="Z7" s="3"/>
      <c r="AA7" s="7">
        <v>0.09</v>
      </c>
      <c r="AB7" s="6">
        <v>0.46597222222222223</v>
      </c>
      <c r="AC7" s="14">
        <f t="shared" si="7"/>
        <v>1.0416666666666685E-2</v>
      </c>
      <c r="AD7" s="19">
        <f t="shared" si="8"/>
        <v>25.999999999999986</v>
      </c>
      <c r="AE7" s="16">
        <v>61816</v>
      </c>
      <c r="AF7" s="23">
        <f>Acetate!H12</f>
        <v>50.803537579143246</v>
      </c>
      <c r="AG7" s="27">
        <f t="shared" si="9"/>
        <v>8.2295147266430335E-2</v>
      </c>
      <c r="AH7" s="17">
        <v>21.596300000000003</v>
      </c>
      <c r="AI7" s="27">
        <f t="shared" si="10"/>
        <v>3.4983207343412356E-2</v>
      </c>
      <c r="AJ7" s="3"/>
      <c r="AK7" s="3"/>
      <c r="AL7" s="3"/>
      <c r="AM7" s="3"/>
      <c r="AN7" s="7">
        <v>0.14000000000000001</v>
      </c>
      <c r="AO7" s="6">
        <v>0.46597222222222223</v>
      </c>
      <c r="AP7" s="14">
        <f t="shared" si="11"/>
        <v>1.0416666666666685E-2</v>
      </c>
      <c r="AQ7" s="19">
        <f t="shared" si="12"/>
        <v>25.999999999999986</v>
      </c>
      <c r="AR7" s="16">
        <v>61832</v>
      </c>
      <c r="AS7" s="23">
        <f>Acetate!J12</f>
        <v>54.297093696336759</v>
      </c>
      <c r="AT7" s="27">
        <f t="shared" si="13"/>
        <v>8.7954255447629304E-2</v>
      </c>
      <c r="AU7" s="17">
        <v>21.474550000000001</v>
      </c>
      <c r="AV7" s="27">
        <f t="shared" si="14"/>
        <v>3.478598812095015E-2</v>
      </c>
      <c r="AW7" s="3"/>
      <c r="AX7" s="3"/>
      <c r="AY7" s="3"/>
      <c r="AZ7" s="3"/>
      <c r="BA7" s="7">
        <v>0.19</v>
      </c>
    </row>
    <row r="8" spans="1:53" x14ac:dyDescent="0.2">
      <c r="B8" s="6">
        <v>0.4694444444444445</v>
      </c>
      <c r="C8" s="14">
        <f t="shared" si="0"/>
        <v>2.1527777777777812E-2</v>
      </c>
      <c r="D8" s="19">
        <f t="shared" si="1"/>
        <v>31.00000000000005</v>
      </c>
      <c r="E8" s="36">
        <v>61785</v>
      </c>
      <c r="F8" s="23">
        <f>Acetate!D13</f>
        <v>0</v>
      </c>
      <c r="G8" s="27">
        <f t="shared" si="2"/>
        <v>0</v>
      </c>
      <c r="H8" s="17">
        <v>7.4733000000000001</v>
      </c>
      <c r="I8" s="27">
        <f t="shared" si="3"/>
        <v>1.3805357142857229E-2</v>
      </c>
      <c r="N8" s="7">
        <v>0.21</v>
      </c>
      <c r="O8" s="6">
        <v>0.4694444444444445</v>
      </c>
      <c r="P8" s="14">
        <f t="shared" si="4"/>
        <v>2.1527777777777812E-2</v>
      </c>
      <c r="Q8" s="19">
        <f t="shared" si="5"/>
        <v>31.00000000000005</v>
      </c>
      <c r="R8" s="36">
        <v>61801</v>
      </c>
      <c r="S8" s="23">
        <f>Acetate!F13</f>
        <v>57.109107220302654</v>
      </c>
      <c r="T8" s="27">
        <f t="shared" si="6"/>
        <v>9.2509352948653936E-2</v>
      </c>
      <c r="U8" s="17">
        <v>42.178599999999996</v>
      </c>
      <c r="V8" s="27">
        <f t="shared" si="6"/>
        <v>6.8323866090712393E-2</v>
      </c>
      <c r="W8" s="3"/>
      <c r="X8" s="3"/>
      <c r="Y8" s="3"/>
      <c r="Z8" s="3"/>
      <c r="AA8" s="7">
        <v>0.13</v>
      </c>
      <c r="AB8" s="6">
        <v>0.4694444444444445</v>
      </c>
      <c r="AC8" s="14">
        <f t="shared" si="7"/>
        <v>1.3888888888888951E-2</v>
      </c>
      <c r="AD8" s="19">
        <f t="shared" si="8"/>
        <v>31.00000000000005</v>
      </c>
      <c r="AE8" s="36">
        <v>61817</v>
      </c>
      <c r="AF8" s="23">
        <f>Acetate!H13</f>
        <v>50.803537579143246</v>
      </c>
      <c r="AG8" s="27">
        <f t="shared" si="9"/>
        <v>8.2295147266430335E-2</v>
      </c>
      <c r="AH8" s="17">
        <v>32.610200000000006</v>
      </c>
      <c r="AI8" s="27">
        <f t="shared" si="10"/>
        <v>5.2824298056155253E-2</v>
      </c>
      <c r="AJ8" s="3"/>
      <c r="AK8" s="3"/>
      <c r="AL8" s="3"/>
      <c r="AM8" s="3"/>
      <c r="AN8" s="7">
        <v>7.0000000000000007E-2</v>
      </c>
      <c r="AO8" s="6">
        <v>0.4694444444444445</v>
      </c>
      <c r="AP8" s="14">
        <f t="shared" si="11"/>
        <v>1.3888888888888951E-2</v>
      </c>
      <c r="AQ8" s="19">
        <f t="shared" si="12"/>
        <v>31.00000000000005</v>
      </c>
      <c r="AR8" s="36">
        <v>61833</v>
      </c>
      <c r="AS8" s="23">
        <f>Acetate!J13</f>
        <v>40.325470535170432</v>
      </c>
      <c r="AT8" s="27">
        <f t="shared" si="13"/>
        <v>6.532203650405545E-2</v>
      </c>
      <c r="AU8" s="17">
        <v>36.135399999999997</v>
      </c>
      <c r="AV8" s="27">
        <f t="shared" si="14"/>
        <v>5.8534665226781558E-2</v>
      </c>
      <c r="AW8" s="3"/>
      <c r="AX8" s="3"/>
      <c r="AY8" s="3"/>
      <c r="AZ8" s="3"/>
      <c r="BA8" s="7">
        <v>7.0000000000000007E-2</v>
      </c>
    </row>
    <row r="9" spans="1:53" x14ac:dyDescent="0.2">
      <c r="B9" s="6">
        <v>0.47986111111111113</v>
      </c>
      <c r="C9" s="14">
        <f t="shared" si="0"/>
        <v>3.1944444444444442E-2</v>
      </c>
      <c r="D9" s="19">
        <f t="shared" si="1"/>
        <v>46</v>
      </c>
      <c r="E9" s="16">
        <v>61786</v>
      </c>
      <c r="F9" s="23">
        <f>Acetate!D14</f>
        <v>0</v>
      </c>
      <c r="G9" s="27">
        <f t="shared" si="2"/>
        <v>0</v>
      </c>
      <c r="H9" s="17">
        <v>7.6681000000000008</v>
      </c>
      <c r="I9" s="27">
        <f t="shared" si="3"/>
        <v>1.4165209359606001E-2</v>
      </c>
      <c r="N9" s="7">
        <v>0.15</v>
      </c>
      <c r="O9" s="6">
        <v>0.47986111111111113</v>
      </c>
      <c r="P9" s="14">
        <f t="shared" si="4"/>
        <v>3.1944444444444442E-2</v>
      </c>
      <c r="Q9" s="19">
        <f t="shared" si="5"/>
        <v>46</v>
      </c>
      <c r="R9" s="16">
        <v>61802</v>
      </c>
      <c r="S9" s="23">
        <f>Acetate!F14</f>
        <v>32.544959480422996</v>
      </c>
      <c r="T9" s="27">
        <f t="shared" si="6"/>
        <v>5.2718616868935475E-2</v>
      </c>
      <c r="U9" s="17">
        <v>59.552800000000005</v>
      </c>
      <c r="V9" s="27">
        <f t="shared" si="6"/>
        <v>9.6467818574513559E-2</v>
      </c>
      <c r="W9" s="3"/>
      <c r="X9" s="3"/>
      <c r="Y9" s="3"/>
      <c r="Z9" s="3"/>
      <c r="AA9" s="7">
        <v>0.09</v>
      </c>
      <c r="AB9" s="6">
        <v>0.47986111111111113</v>
      </c>
      <c r="AC9" s="14">
        <f t="shared" si="7"/>
        <v>2.430555555555558E-2</v>
      </c>
      <c r="AD9" s="19">
        <f t="shared" si="8"/>
        <v>46</v>
      </c>
      <c r="AE9" s="16">
        <v>61818</v>
      </c>
      <c r="AF9" s="23">
        <f>Acetate!H14</f>
        <v>6.9532952354864257</v>
      </c>
      <c r="AG9" s="27">
        <f t="shared" si="9"/>
        <v>1.1263437206511432E-2</v>
      </c>
      <c r="AH9" s="17">
        <v>33.617399999999996</v>
      </c>
      <c r="AI9" s="27">
        <f t="shared" si="10"/>
        <v>5.4455831533477043E-2</v>
      </c>
      <c r="AJ9" s="3"/>
      <c r="AK9" s="3"/>
      <c r="AL9" s="3"/>
      <c r="AM9" s="3"/>
      <c r="AN9" s="7">
        <v>4.3499999999999996</v>
      </c>
      <c r="AO9" s="6">
        <v>0.47986111111111113</v>
      </c>
      <c r="AP9" s="14">
        <f t="shared" si="11"/>
        <v>2.430555555555558E-2</v>
      </c>
      <c r="AQ9" s="19">
        <f t="shared" si="12"/>
        <v>46</v>
      </c>
      <c r="AR9" s="16">
        <v>61834</v>
      </c>
      <c r="AS9" s="23">
        <f>Acetate!J14</f>
        <v>18.817859234384137</v>
      </c>
      <c r="AT9" s="27">
        <f t="shared" si="13"/>
        <v>3.0482493360233329E-2</v>
      </c>
      <c r="AU9" s="17">
        <v>53.006</v>
      </c>
      <c r="AV9" s="27">
        <f t="shared" si="14"/>
        <v>8.5862850971921811E-2</v>
      </c>
      <c r="AW9" s="3"/>
      <c r="AX9" s="3"/>
      <c r="AY9" s="3"/>
      <c r="AZ9" s="3"/>
      <c r="BA9" s="7">
        <v>0.18</v>
      </c>
    </row>
    <row r="10" spans="1:53" x14ac:dyDescent="0.2">
      <c r="B10" s="34">
        <v>0.49652777777777773</v>
      </c>
      <c r="C10" s="14">
        <f t="shared" si="0"/>
        <v>4.8611111111111049E-2</v>
      </c>
      <c r="D10" s="19">
        <f t="shared" si="1"/>
        <v>69.999999999999915</v>
      </c>
      <c r="E10" s="36">
        <v>61787</v>
      </c>
      <c r="F10" s="23">
        <f>Acetate!D15</f>
        <v>0</v>
      </c>
      <c r="G10" s="27">
        <f t="shared" si="2"/>
        <v>0</v>
      </c>
      <c r="H10" s="17">
        <v>5.8418500000000009</v>
      </c>
      <c r="I10" s="27">
        <f t="shared" si="3"/>
        <v>1.0791594827586275E-2</v>
      </c>
      <c r="N10" s="7">
        <v>0.18</v>
      </c>
      <c r="O10" s="34">
        <v>0.49652777777777773</v>
      </c>
      <c r="P10" s="14">
        <f t="shared" si="4"/>
        <v>4.8611111111111049E-2</v>
      </c>
      <c r="Q10" s="19">
        <f t="shared" si="5"/>
        <v>69.999999999999915</v>
      </c>
      <c r="R10" s="36">
        <v>61803</v>
      </c>
      <c r="S10" s="23">
        <f>Acetate!F15</f>
        <v>8.6675569489864461</v>
      </c>
      <c r="T10" s="27">
        <f t="shared" si="6"/>
        <v>1.4040319031835426E-2</v>
      </c>
      <c r="U10" s="17">
        <v>72.898200000000003</v>
      </c>
      <c r="V10" s="27">
        <f t="shared" si="6"/>
        <v>0.11808563714902749</v>
      </c>
      <c r="W10" s="3"/>
      <c r="X10" s="3"/>
      <c r="Y10" s="3"/>
      <c r="Z10" s="3"/>
      <c r="AA10" s="7">
        <v>0.11</v>
      </c>
      <c r="AB10" s="34">
        <v>0.49652777777777773</v>
      </c>
      <c r="AC10" s="14">
        <f t="shared" si="7"/>
        <v>4.0972222222222188E-2</v>
      </c>
      <c r="AD10" s="19">
        <f t="shared" si="8"/>
        <v>69.999999999999915</v>
      </c>
      <c r="AE10" s="36">
        <v>61819</v>
      </c>
      <c r="AF10" s="23">
        <f>Acetate!H15</f>
        <v>0</v>
      </c>
      <c r="AG10" s="27">
        <f t="shared" si="9"/>
        <v>0</v>
      </c>
      <c r="AH10" s="17">
        <v>14.984200000000001</v>
      </c>
      <c r="AI10" s="27">
        <f t="shared" si="10"/>
        <v>2.4272462203023638E-2</v>
      </c>
      <c r="AJ10" s="3"/>
      <c r="AK10" s="3"/>
      <c r="AL10" s="3"/>
      <c r="AM10" s="3"/>
      <c r="AN10" s="7">
        <v>6.28</v>
      </c>
      <c r="AO10" s="34">
        <v>0.49652777777777773</v>
      </c>
      <c r="AP10" s="14">
        <f t="shared" si="11"/>
        <v>4.0972222222222188E-2</v>
      </c>
      <c r="AQ10" s="19">
        <f t="shared" si="12"/>
        <v>69.999999999999915</v>
      </c>
      <c r="AR10" s="36">
        <v>61835</v>
      </c>
      <c r="AS10" s="23">
        <f>Acetate!J15</f>
        <v>0</v>
      </c>
      <c r="AT10" s="27">
        <f t="shared" si="13"/>
        <v>0</v>
      </c>
      <c r="AU10" s="17">
        <v>59.049199999999999</v>
      </c>
      <c r="AV10" s="27">
        <f t="shared" si="14"/>
        <v>9.5652051835852653E-2</v>
      </c>
      <c r="AW10" s="3"/>
      <c r="AX10" s="3"/>
      <c r="AY10" s="3"/>
      <c r="AZ10" s="3"/>
      <c r="BA10" s="7">
        <v>0.31</v>
      </c>
    </row>
    <row r="11" spans="1:53" x14ac:dyDescent="0.2">
      <c r="A11" s="1" t="s">
        <v>9</v>
      </c>
      <c r="B11" s="35">
        <v>0.51736111111111105</v>
      </c>
      <c r="C11" s="14">
        <f t="shared" si="0"/>
        <v>6.9444444444444364E-2</v>
      </c>
      <c r="D11" s="19">
        <f t="shared" si="1"/>
        <v>99.999999999999886</v>
      </c>
      <c r="E11" s="16">
        <v>61788</v>
      </c>
      <c r="F11" s="23">
        <f>Acetate!D16</f>
        <v>83.325085291096585</v>
      </c>
      <c r="G11" s="27">
        <f t="shared" si="2"/>
        <v>0.15392565016828283</v>
      </c>
      <c r="H11" s="17">
        <v>7.8629000000000016</v>
      </c>
      <c r="I11" s="27">
        <f t="shared" si="3"/>
        <v>1.4525061576354774E-2</v>
      </c>
      <c r="N11" s="7">
        <v>0.17</v>
      </c>
      <c r="O11" s="35">
        <v>0.51736111111111105</v>
      </c>
      <c r="P11" s="14">
        <f t="shared" si="4"/>
        <v>6.9444444444444364E-2</v>
      </c>
      <c r="Q11" s="19">
        <f t="shared" si="5"/>
        <v>99.999999999999886</v>
      </c>
      <c r="R11" s="16">
        <v>61804</v>
      </c>
      <c r="S11" s="23">
        <f>Acetate!F16</f>
        <v>89.419949016029136</v>
      </c>
      <c r="T11" s="27">
        <f t="shared" si="6"/>
        <v>0.14484872950760586</v>
      </c>
      <c r="U11" s="17">
        <v>87.754400000000004</v>
      </c>
      <c r="V11" s="27">
        <f t="shared" si="6"/>
        <v>0.14215075593952414</v>
      </c>
      <c r="W11" s="3"/>
      <c r="X11" s="3"/>
      <c r="Y11" s="3"/>
      <c r="Z11" s="3"/>
      <c r="AA11" s="7">
        <v>0.1</v>
      </c>
      <c r="AB11" s="35">
        <v>0.51736111111111105</v>
      </c>
      <c r="AC11" s="14">
        <f t="shared" si="7"/>
        <v>6.1805555555555503E-2</v>
      </c>
      <c r="AD11" s="19">
        <f t="shared" si="8"/>
        <v>99.999999999999886</v>
      </c>
      <c r="AE11" s="16">
        <v>61820</v>
      </c>
      <c r="AF11" s="23">
        <f>Acetate!H16</f>
        <v>0</v>
      </c>
      <c r="AG11" s="27">
        <f t="shared" si="9"/>
        <v>0</v>
      </c>
      <c r="AH11" s="17">
        <v>0.48485</v>
      </c>
      <c r="AI11" s="27">
        <f t="shared" si="10"/>
        <v>7.8539416846651875E-4</v>
      </c>
      <c r="AJ11" s="3"/>
      <c r="AK11" s="3"/>
      <c r="AL11" s="3"/>
      <c r="AM11" s="3"/>
      <c r="AN11" s="7">
        <v>7.02</v>
      </c>
      <c r="AO11" s="35">
        <v>0.51736111111111105</v>
      </c>
      <c r="AP11" s="14">
        <f t="shared" si="11"/>
        <v>6.1805555555555503E-2</v>
      </c>
      <c r="AQ11" s="19">
        <f t="shared" si="12"/>
        <v>99.999999999999886</v>
      </c>
      <c r="AR11" s="16">
        <v>61836</v>
      </c>
      <c r="AS11" s="23">
        <f>Acetate!J16</f>
        <v>0</v>
      </c>
      <c r="AT11" s="27">
        <f t="shared" si="13"/>
        <v>0</v>
      </c>
      <c r="AU11" s="17">
        <v>59.552800000000005</v>
      </c>
      <c r="AV11" s="27">
        <f t="shared" si="14"/>
        <v>9.6467818574513559E-2</v>
      </c>
      <c r="AW11" s="3"/>
      <c r="AX11" s="3"/>
      <c r="AY11" s="3"/>
      <c r="AZ11" s="3"/>
      <c r="BA11" s="7">
        <v>1.48</v>
      </c>
    </row>
    <row r="12" spans="1:53" x14ac:dyDescent="0.2">
      <c r="B12" s="6">
        <v>0.52083333333333337</v>
      </c>
      <c r="C12" s="14">
        <f t="shared" si="0"/>
        <v>7.2916666666666685E-2</v>
      </c>
      <c r="D12" s="19">
        <f t="shared" si="1"/>
        <v>105.00000000000003</v>
      </c>
      <c r="E12" s="16">
        <v>61789</v>
      </c>
      <c r="F12" s="23">
        <f>Acetate!D17</f>
        <v>86.953909403892538</v>
      </c>
      <c r="G12" s="27">
        <f t="shared" si="2"/>
        <v>0.16062914298748721</v>
      </c>
      <c r="H12" s="17">
        <v>8.9586500000000004</v>
      </c>
      <c r="I12" s="27">
        <f t="shared" si="3"/>
        <v>1.6549230295566607E-2</v>
      </c>
      <c r="N12" s="7">
        <v>3.85</v>
      </c>
      <c r="O12" s="6">
        <v>0.52083333333333337</v>
      </c>
      <c r="P12" s="14">
        <f t="shared" si="4"/>
        <v>7.2916666666666685E-2</v>
      </c>
      <c r="Q12" s="19">
        <f t="shared" si="5"/>
        <v>105.00000000000003</v>
      </c>
      <c r="R12" s="16">
        <v>61805</v>
      </c>
      <c r="S12" s="23">
        <f>Acetate!F17</f>
        <v>108.84911553823194</v>
      </c>
      <c r="T12" s="27">
        <f t="shared" si="6"/>
        <v>0.17632146145501845</v>
      </c>
      <c r="U12" s="17">
        <v>83.222000000000008</v>
      </c>
      <c r="V12" s="27">
        <f t="shared" si="6"/>
        <v>0.13480885529157602</v>
      </c>
      <c r="W12" s="3"/>
      <c r="X12" s="3"/>
      <c r="Y12" s="3"/>
      <c r="Z12" s="3"/>
      <c r="AA12" s="7">
        <v>1.05</v>
      </c>
      <c r="AB12" s="6">
        <v>0.52083333333333337</v>
      </c>
      <c r="AC12" s="14">
        <f t="shared" si="7"/>
        <v>6.5277777777777823E-2</v>
      </c>
      <c r="AD12" s="19">
        <f t="shared" si="8"/>
        <v>105.00000000000003</v>
      </c>
      <c r="AE12" s="16">
        <v>61821</v>
      </c>
      <c r="AF12" s="23">
        <f>Acetate!H17</f>
        <v>0</v>
      </c>
      <c r="AG12" s="27">
        <f t="shared" si="9"/>
        <v>0</v>
      </c>
      <c r="AH12" s="17">
        <v>0.24135000000000006</v>
      </c>
      <c r="AI12" s="27">
        <f t="shared" si="10"/>
        <v>3.9095572354211474E-4</v>
      </c>
      <c r="AJ12" s="3"/>
      <c r="AK12" s="3"/>
      <c r="AL12" s="3"/>
      <c r="AM12" s="3"/>
      <c r="AN12" s="7">
        <v>7.03</v>
      </c>
      <c r="AO12" s="6">
        <v>0.52083333333333337</v>
      </c>
      <c r="AP12" s="14">
        <f t="shared" si="11"/>
        <v>6.5277777777777823E-2</v>
      </c>
      <c r="AQ12" s="19">
        <f t="shared" si="12"/>
        <v>105.00000000000003</v>
      </c>
      <c r="AR12" s="16">
        <v>61837</v>
      </c>
      <c r="AS12" s="23">
        <f>Acetate!J17</f>
        <v>0</v>
      </c>
      <c r="AT12" s="27">
        <f t="shared" si="13"/>
        <v>0</v>
      </c>
      <c r="AU12" s="17">
        <v>45.703800000000001</v>
      </c>
      <c r="AV12" s="27">
        <f t="shared" si="14"/>
        <v>7.4034233261338719E-2</v>
      </c>
      <c r="AW12" s="3"/>
      <c r="AX12" s="3"/>
      <c r="AY12" s="3"/>
      <c r="AZ12" s="3"/>
      <c r="BA12" s="7">
        <v>4.66</v>
      </c>
    </row>
    <row r="13" spans="1:53" x14ac:dyDescent="0.2">
      <c r="B13" s="6">
        <v>0.52777777777777779</v>
      </c>
      <c r="C13" s="14">
        <f t="shared" si="0"/>
        <v>7.9861111111111105E-2</v>
      </c>
      <c r="D13" s="19">
        <f t="shared" si="1"/>
        <v>114.99999999999999</v>
      </c>
      <c r="E13" s="36">
        <v>61790</v>
      </c>
      <c r="F13" s="23">
        <f>Acetate!D18</f>
        <v>76.637123431599548</v>
      </c>
      <c r="G13" s="27">
        <f t="shared" si="2"/>
        <v>0.14157104082192123</v>
      </c>
      <c r="H13" s="17">
        <v>12.075450000000002</v>
      </c>
      <c r="I13" s="27">
        <f t="shared" si="3"/>
        <v>2.230686576354694E-2</v>
      </c>
      <c r="N13" s="3">
        <v>4.0999999999999996</v>
      </c>
      <c r="O13" s="6">
        <v>0.52777777777777779</v>
      </c>
      <c r="P13" s="14">
        <f t="shared" si="4"/>
        <v>7.9861111111111105E-2</v>
      </c>
      <c r="Q13" s="19">
        <f t="shared" si="5"/>
        <v>114.99999999999999</v>
      </c>
      <c r="R13" s="36">
        <v>61806</v>
      </c>
      <c r="S13" s="23">
        <f>Acetate!F18</f>
        <v>69.051710447432541</v>
      </c>
      <c r="T13" s="27">
        <f t="shared" si="6"/>
        <v>0.11185482253903703</v>
      </c>
      <c r="U13" s="17">
        <v>81.963000000000008</v>
      </c>
      <c r="V13" s="27">
        <f t="shared" si="6"/>
        <v>0.13276943844492375</v>
      </c>
      <c r="W13" s="3"/>
      <c r="X13" s="3"/>
      <c r="Y13" s="3"/>
      <c r="Z13" s="3"/>
      <c r="AA13" s="7">
        <v>2.19</v>
      </c>
      <c r="AB13" s="6">
        <v>0.52777777777777779</v>
      </c>
      <c r="AC13" s="14">
        <f t="shared" si="7"/>
        <v>7.2222222222222243E-2</v>
      </c>
      <c r="AD13" s="19">
        <f t="shared" si="8"/>
        <v>114.99999999999999</v>
      </c>
      <c r="AE13" s="36">
        <v>61822</v>
      </c>
      <c r="AF13" s="23">
        <f>Acetate!H18</f>
        <v>0</v>
      </c>
      <c r="AG13" s="27">
        <f t="shared" si="9"/>
        <v>0</v>
      </c>
      <c r="AH13" s="17">
        <v>0.19264999999999999</v>
      </c>
      <c r="AI13" s="27">
        <f t="shared" si="10"/>
        <v>3.1206803455723385E-4</v>
      </c>
      <c r="AJ13" s="3"/>
      <c r="AK13" s="3"/>
      <c r="AL13" s="3"/>
      <c r="AM13" s="3"/>
      <c r="AN13" s="7">
        <v>7.18</v>
      </c>
      <c r="AO13" s="6">
        <v>0.52777777777777779</v>
      </c>
      <c r="AP13" s="14">
        <f t="shared" si="11"/>
        <v>7.2222222222222243E-2</v>
      </c>
      <c r="AQ13" s="19">
        <f t="shared" si="12"/>
        <v>114.99999999999999</v>
      </c>
      <c r="AR13" s="36">
        <v>61838</v>
      </c>
      <c r="AS13" s="23">
        <f>Acetate!J18</f>
        <v>0</v>
      </c>
      <c r="AT13" s="27">
        <f t="shared" si="13"/>
        <v>0</v>
      </c>
      <c r="AU13" s="17">
        <v>37.6462</v>
      </c>
      <c r="AV13" s="27">
        <f t="shared" si="14"/>
        <v>6.0981965442764276E-2</v>
      </c>
      <c r="AW13" s="3"/>
      <c r="AX13" s="3"/>
      <c r="AY13" s="3"/>
      <c r="AZ13" s="3"/>
      <c r="BA13" s="7">
        <v>6.15</v>
      </c>
    </row>
    <row r="14" spans="1:53" x14ac:dyDescent="0.2">
      <c r="B14" s="6">
        <v>0.53819444444444442</v>
      </c>
      <c r="C14" s="14">
        <f t="shared" si="0"/>
        <v>9.0277777777777735E-2</v>
      </c>
      <c r="D14" s="19">
        <f t="shared" si="1"/>
        <v>129.99999999999994</v>
      </c>
      <c r="E14" s="16">
        <v>61791</v>
      </c>
      <c r="F14" s="23">
        <f>Acetate!D19</f>
        <v>39.836424704915494</v>
      </c>
      <c r="G14" s="27">
        <f t="shared" si="2"/>
        <v>7.3589454504154703E-2</v>
      </c>
      <c r="H14" s="17">
        <v>16.458450000000003</v>
      </c>
      <c r="I14" s="27">
        <f t="shared" si="3"/>
        <v>3.0403540640394282E-2</v>
      </c>
      <c r="N14" s="7">
        <v>5.4</v>
      </c>
      <c r="O14" s="6">
        <v>0.53819444444444442</v>
      </c>
      <c r="P14" s="14">
        <f t="shared" si="4"/>
        <v>9.0277777777777735E-2</v>
      </c>
      <c r="Q14" s="19">
        <f t="shared" si="5"/>
        <v>129.99999999999994</v>
      </c>
      <c r="R14" s="16">
        <v>61807</v>
      </c>
      <c r="S14" s="23">
        <f>Acetate!F19</f>
        <v>33.143260230202976</v>
      </c>
      <c r="T14" s="27">
        <f t="shared" si="6"/>
        <v>5.368778655000455E-2</v>
      </c>
      <c r="U14" s="17">
        <v>79.445000000000007</v>
      </c>
      <c r="V14" s="27">
        <f t="shared" si="6"/>
        <v>0.12869060475161923</v>
      </c>
      <c r="W14" s="3"/>
      <c r="X14" s="3"/>
      <c r="Y14" s="3"/>
      <c r="Z14" s="3"/>
      <c r="AA14" s="7">
        <v>4.0999999999999996</v>
      </c>
      <c r="AB14" s="6">
        <v>0.53819444444444442</v>
      </c>
      <c r="AC14" s="14">
        <f t="shared" si="7"/>
        <v>8.2638888888888873E-2</v>
      </c>
      <c r="AD14" s="19">
        <f t="shared" si="8"/>
        <v>129.99999999999994</v>
      </c>
      <c r="AE14" s="16">
        <v>61823</v>
      </c>
      <c r="AF14" s="23">
        <f>Acetate!H19</f>
        <v>0</v>
      </c>
      <c r="AG14" s="27">
        <f t="shared" si="9"/>
        <v>0</v>
      </c>
      <c r="AH14" s="17">
        <v>0.24135000000000006</v>
      </c>
      <c r="AI14" s="27">
        <f t="shared" si="10"/>
        <v>3.9095572354211474E-4</v>
      </c>
      <c r="AJ14" s="3"/>
      <c r="AK14" s="3"/>
      <c r="AL14" s="3"/>
      <c r="AM14" s="3"/>
      <c r="AN14" s="7">
        <v>7.23</v>
      </c>
      <c r="AO14" s="6">
        <v>0.53819444444444442</v>
      </c>
      <c r="AP14" s="14">
        <f t="shared" si="11"/>
        <v>8.2638888888888873E-2</v>
      </c>
      <c r="AQ14" s="19">
        <f t="shared" si="12"/>
        <v>129.99999999999994</v>
      </c>
      <c r="AR14" s="16">
        <v>61839</v>
      </c>
      <c r="AS14" s="23">
        <f>Acetate!J19</f>
        <v>0</v>
      </c>
      <c r="AT14" s="27">
        <f t="shared" si="13"/>
        <v>0</v>
      </c>
      <c r="AU14" s="17">
        <v>34.372799999999998</v>
      </c>
      <c r="AV14" s="27">
        <f t="shared" si="14"/>
        <v>5.5679481641468402E-2</v>
      </c>
      <c r="AW14" s="3"/>
      <c r="AX14" s="3"/>
      <c r="AY14" s="3"/>
      <c r="AZ14" s="3"/>
      <c r="BA14" s="7">
        <v>6.47</v>
      </c>
    </row>
    <row r="15" spans="1:53" x14ac:dyDescent="0.2">
      <c r="B15" s="6">
        <v>0.55208333333333337</v>
      </c>
      <c r="C15" s="14">
        <f t="shared" si="0"/>
        <v>0.10416666666666669</v>
      </c>
      <c r="D15" s="19">
        <f t="shared" si="1"/>
        <v>150.00000000000003</v>
      </c>
      <c r="E15" s="36">
        <v>61792</v>
      </c>
      <c r="F15" s="23">
        <f>Acetate!D20</f>
        <v>6.1130728781867187</v>
      </c>
      <c r="G15" s="27">
        <f t="shared" si="2"/>
        <v>1.1292622311921349E-2</v>
      </c>
      <c r="H15" s="17">
        <v>18.016850000000002</v>
      </c>
      <c r="I15" s="27">
        <f t="shared" si="3"/>
        <v>3.3282358374384445E-2</v>
      </c>
      <c r="N15" s="7">
        <v>7.28</v>
      </c>
      <c r="O15" s="6">
        <v>0.55208333333333337</v>
      </c>
      <c r="P15" s="14">
        <f t="shared" si="4"/>
        <v>0.10416666666666669</v>
      </c>
      <c r="Q15" s="19">
        <f t="shared" si="5"/>
        <v>150.00000000000003</v>
      </c>
      <c r="R15" s="36">
        <v>61808</v>
      </c>
      <c r="S15" s="23">
        <f>Acetate!F20</f>
        <v>3.7198698790668119</v>
      </c>
      <c r="T15" s="27">
        <f t="shared" si="6"/>
        <v>6.0257071475164035E-3</v>
      </c>
      <c r="U15" s="17">
        <v>71.639200000000002</v>
      </c>
      <c r="V15" s="27">
        <f t="shared" si="6"/>
        <v>0.11604622030237523</v>
      </c>
      <c r="W15" s="3"/>
      <c r="X15" s="3"/>
      <c r="Y15" s="3"/>
      <c r="Z15" s="3"/>
      <c r="AA15" s="7">
        <v>7.28</v>
      </c>
      <c r="AB15" s="6">
        <v>0.55208333333333337</v>
      </c>
      <c r="AC15" s="14">
        <f t="shared" si="7"/>
        <v>9.6527777777777823E-2</v>
      </c>
      <c r="AD15" s="19">
        <f t="shared" si="8"/>
        <v>150.00000000000003</v>
      </c>
      <c r="AE15" s="36">
        <v>61824</v>
      </c>
      <c r="AF15" s="23">
        <f>Acetate!H20</f>
        <v>0</v>
      </c>
      <c r="AG15" s="27">
        <f t="shared" si="9"/>
        <v>0</v>
      </c>
      <c r="AH15" s="17">
        <v>0.14395000000000002</v>
      </c>
      <c r="AI15" s="27">
        <f t="shared" si="10"/>
        <v>2.3318034557235308E-4</v>
      </c>
      <c r="AJ15" s="3"/>
      <c r="AK15" s="3"/>
      <c r="AL15" s="3"/>
      <c r="AM15" s="3"/>
      <c r="AN15" s="7">
        <v>7.34</v>
      </c>
      <c r="AO15" s="6">
        <v>0.55208333333333337</v>
      </c>
      <c r="AP15" s="14">
        <f t="shared" si="11"/>
        <v>9.6527777777777823E-2</v>
      </c>
      <c r="AQ15" s="19">
        <f t="shared" si="12"/>
        <v>150.00000000000003</v>
      </c>
      <c r="AR15" s="36">
        <v>61840</v>
      </c>
      <c r="AS15" s="23">
        <f>Acetate!J20</f>
        <v>0</v>
      </c>
      <c r="AT15" s="27">
        <f t="shared" si="13"/>
        <v>0</v>
      </c>
      <c r="AU15" s="17">
        <v>11.466700000000001</v>
      </c>
      <c r="AV15" s="27">
        <f t="shared" si="14"/>
        <v>1.8574568034557145E-2</v>
      </c>
      <c r="AW15" s="3"/>
      <c r="AX15" s="3"/>
      <c r="AY15" s="3"/>
      <c r="AZ15" s="3"/>
      <c r="BA15" s="7">
        <v>6.61</v>
      </c>
    </row>
    <row r="16" spans="1:53" x14ac:dyDescent="0.2">
      <c r="B16" s="6">
        <v>0.57986111111111105</v>
      </c>
      <c r="C16" s="14">
        <f t="shared" si="0"/>
        <v>0.13194444444444436</v>
      </c>
      <c r="D16" s="19">
        <f t="shared" si="1"/>
        <v>189.99999999999989</v>
      </c>
      <c r="E16" s="45">
        <v>61793</v>
      </c>
      <c r="F16" s="23">
        <f>Acetate!D21</f>
        <v>0</v>
      </c>
      <c r="G16" s="27">
        <f t="shared" si="2"/>
        <v>0</v>
      </c>
      <c r="H16" s="17">
        <v>4.940900000000001</v>
      </c>
      <c r="I16" s="27">
        <f t="shared" si="3"/>
        <v>9.1272783251232122E-3</v>
      </c>
      <c r="N16" s="7">
        <v>7.73</v>
      </c>
      <c r="O16" s="6">
        <v>0.57986111111111105</v>
      </c>
      <c r="P16" s="14">
        <f t="shared" si="4"/>
        <v>0.13194444444444436</v>
      </c>
      <c r="Q16" s="19">
        <f t="shared" si="5"/>
        <v>189.99999999999989</v>
      </c>
      <c r="R16" s="45">
        <v>61809</v>
      </c>
      <c r="S16" s="23">
        <f>Acetate!F21</f>
        <v>0</v>
      </c>
      <c r="T16" s="27">
        <f t="shared" si="6"/>
        <v>0</v>
      </c>
      <c r="U16" s="17">
        <v>49.984400000000001</v>
      </c>
      <c r="V16" s="27">
        <f t="shared" si="6"/>
        <v>8.0968250539956391E-2</v>
      </c>
      <c r="W16" s="3"/>
      <c r="X16" s="3"/>
      <c r="Y16" s="3"/>
      <c r="Z16" s="3"/>
      <c r="AA16" s="7">
        <v>7.11</v>
      </c>
      <c r="AB16" s="6">
        <v>0.57986111111111105</v>
      </c>
      <c r="AC16" s="14">
        <f t="shared" si="7"/>
        <v>0.1243055555555555</v>
      </c>
      <c r="AD16" s="19">
        <f t="shared" si="8"/>
        <v>189.99999999999989</v>
      </c>
      <c r="AE16" s="45">
        <v>61825</v>
      </c>
      <c r="AF16" s="23">
        <f>Acetate!H21</f>
        <v>0</v>
      </c>
      <c r="AG16" s="27">
        <f t="shared" si="9"/>
        <v>0</v>
      </c>
      <c r="AH16" s="17">
        <v>-2.1500000000000408E-3</v>
      </c>
      <c r="AI16" s="27">
        <f t="shared" si="10"/>
        <v>-3.4827213822894654E-6</v>
      </c>
      <c r="AJ16" s="3"/>
      <c r="AK16" s="3"/>
      <c r="AL16" s="3"/>
      <c r="AM16" s="3"/>
      <c r="AN16" s="7">
        <v>7.49</v>
      </c>
      <c r="AO16" s="6">
        <v>0.57986111111111105</v>
      </c>
      <c r="AP16" s="14">
        <f t="shared" si="11"/>
        <v>0.1243055555555555</v>
      </c>
      <c r="AQ16" s="19">
        <f t="shared" si="12"/>
        <v>189.99999999999989</v>
      </c>
      <c r="AR16" s="45">
        <v>61841</v>
      </c>
      <c r="AS16" s="23">
        <f>Acetate!J21</f>
        <v>0</v>
      </c>
      <c r="AT16" s="27">
        <f t="shared" si="13"/>
        <v>0</v>
      </c>
      <c r="AU16" s="17">
        <v>0.48485</v>
      </c>
      <c r="AV16" s="27">
        <f t="shared" si="14"/>
        <v>7.8539416846651875E-4</v>
      </c>
      <c r="AW16" s="3"/>
      <c r="AX16" s="3"/>
      <c r="AY16" s="3"/>
      <c r="AZ16" s="3"/>
      <c r="BA16" s="7">
        <v>7.11</v>
      </c>
    </row>
    <row r="17" spans="2:53" x14ac:dyDescent="0.2">
      <c r="B17" s="6">
        <v>0.60069444444444442</v>
      </c>
      <c r="C17" s="14">
        <f t="shared" si="0"/>
        <v>0.15277777777777773</v>
      </c>
      <c r="D17" s="19">
        <f t="shared" si="1"/>
        <v>219.99999999999994</v>
      </c>
      <c r="E17" s="16">
        <v>61794</v>
      </c>
      <c r="F17" s="23">
        <f>Acetate!D22</f>
        <v>0</v>
      </c>
      <c r="G17" s="27">
        <f t="shared" si="2"/>
        <v>0</v>
      </c>
      <c r="H17" s="17" t="e">
        <v>#VALUE!</v>
      </c>
      <c r="I17" s="27" t="e">
        <f t="shared" si="3"/>
        <v>#VALUE!</v>
      </c>
      <c r="N17" s="7">
        <v>7.9</v>
      </c>
      <c r="O17" s="6">
        <v>0.60069444444444442</v>
      </c>
      <c r="P17" s="14">
        <f t="shared" si="4"/>
        <v>0.15277777777777773</v>
      </c>
      <c r="Q17" s="19">
        <f t="shared" si="5"/>
        <v>219.99999999999994</v>
      </c>
      <c r="R17" s="16">
        <v>61810</v>
      </c>
      <c r="S17" s="23">
        <f>Acetate!F22</f>
        <v>0</v>
      </c>
      <c r="T17" s="27">
        <f t="shared" si="6"/>
        <v>0</v>
      </c>
      <c r="U17" s="17" t="e">
        <v>#VALUE!</v>
      </c>
      <c r="V17" s="27" t="e">
        <f t="shared" si="6"/>
        <v>#VALUE!</v>
      </c>
      <c r="W17" s="3"/>
      <c r="X17" s="3"/>
      <c r="Y17" s="3"/>
      <c r="Z17" s="3"/>
      <c r="AA17" s="7">
        <v>7.04</v>
      </c>
      <c r="AB17" s="6">
        <v>0.60069444444444442</v>
      </c>
      <c r="AC17" s="14">
        <f t="shared" si="7"/>
        <v>0.14513888888888887</v>
      </c>
      <c r="AD17" s="19">
        <f t="shared" si="8"/>
        <v>219.99999999999994</v>
      </c>
      <c r="AE17" s="16">
        <v>61826</v>
      </c>
      <c r="AF17" s="23">
        <f>Acetate!H22</f>
        <v>0</v>
      </c>
      <c r="AG17" s="27">
        <f t="shared" si="9"/>
        <v>0</v>
      </c>
      <c r="AH17" s="17">
        <v>0.24135000000000006</v>
      </c>
      <c r="AI17" s="27">
        <f t="shared" si="10"/>
        <v>3.9095572354211474E-4</v>
      </c>
      <c r="AJ17" s="3"/>
      <c r="AK17" s="3"/>
      <c r="AL17" s="3"/>
      <c r="AM17" s="3"/>
      <c r="AN17" s="7">
        <v>7.73</v>
      </c>
      <c r="AO17" s="6">
        <v>0.60069444444444442</v>
      </c>
      <c r="AP17" s="14">
        <f t="shared" si="11"/>
        <v>0.14513888888888887</v>
      </c>
      <c r="AQ17" s="19">
        <f t="shared" si="12"/>
        <v>219.99999999999994</v>
      </c>
      <c r="AR17" s="16">
        <v>61842</v>
      </c>
      <c r="AS17" s="23">
        <f>Acetate!J22</f>
        <v>0</v>
      </c>
      <c r="AT17" s="27">
        <f t="shared" si="13"/>
        <v>0</v>
      </c>
      <c r="AU17" s="17">
        <v>7.0900000000000019E-2</v>
      </c>
      <c r="AV17" s="27">
        <f t="shared" si="14"/>
        <v>1.1484881209503186E-4</v>
      </c>
      <c r="AW17" s="3"/>
      <c r="AX17" s="3"/>
      <c r="AY17" s="3"/>
      <c r="AZ17" s="3"/>
      <c r="BA17" s="7">
        <v>7.27</v>
      </c>
    </row>
    <row r="18" spans="2:53" x14ac:dyDescent="0.2">
      <c r="B18" s="6">
        <v>0.62152777777777779</v>
      </c>
      <c r="C18" s="14">
        <f t="shared" si="0"/>
        <v>0.1736111111111111</v>
      </c>
      <c r="D18" s="19">
        <f t="shared" si="1"/>
        <v>249.99999999999997</v>
      </c>
      <c r="E18" s="36">
        <v>61795</v>
      </c>
      <c r="F18" s="23">
        <f>Acetate!D23</f>
        <v>0</v>
      </c>
      <c r="G18" s="27">
        <f t="shared" si="2"/>
        <v>0</v>
      </c>
      <c r="H18" s="17">
        <v>7.0900000000000019E-2</v>
      </c>
      <c r="I18" s="27">
        <f t="shared" si="3"/>
        <v>1.3097290640394174E-4</v>
      </c>
      <c r="N18" s="7">
        <v>7.95</v>
      </c>
      <c r="O18" s="6">
        <v>0.62152777777777779</v>
      </c>
      <c r="P18" s="14">
        <f t="shared" si="4"/>
        <v>0.1736111111111111</v>
      </c>
      <c r="Q18" s="19">
        <f t="shared" si="5"/>
        <v>249.99999999999997</v>
      </c>
      <c r="R18" s="36">
        <v>61811</v>
      </c>
      <c r="S18" s="23">
        <f>Acetate!F23</f>
        <v>0</v>
      </c>
      <c r="T18" s="27">
        <f t="shared" ref="T18:T19" si="15">S18/$X$4</f>
        <v>0</v>
      </c>
      <c r="U18" s="17">
        <v>5.6227</v>
      </c>
      <c r="V18" s="27">
        <f t="shared" ref="V18:V19" si="16">U18/$X$4</f>
        <v>9.1080453563714449E-3</v>
      </c>
      <c r="W18" s="3"/>
      <c r="X18" s="3"/>
      <c r="Y18" s="3"/>
      <c r="Z18" s="3"/>
      <c r="AA18" s="7">
        <v>7.26</v>
      </c>
      <c r="AB18" s="6">
        <v>0.62152777777777779</v>
      </c>
      <c r="AC18" s="14">
        <f t="shared" si="7"/>
        <v>0.16597222222222224</v>
      </c>
      <c r="AD18" s="19">
        <f t="shared" si="8"/>
        <v>249.99999999999997</v>
      </c>
      <c r="AE18" s="36">
        <v>61827</v>
      </c>
      <c r="AF18" s="23">
        <f>Acetate!H23</f>
        <v>0</v>
      </c>
      <c r="AG18" s="27">
        <f t="shared" ref="AG18:AG19" si="17">AF18/$X$4</f>
        <v>0</v>
      </c>
      <c r="AH18" s="17">
        <v>0.29005000000000003</v>
      </c>
      <c r="AI18" s="27">
        <f t="shared" ref="AI18:AI19" si="18">AH18/$X$4</f>
        <v>4.6984341252699554E-4</v>
      </c>
      <c r="AJ18" s="3"/>
      <c r="AK18" s="3"/>
      <c r="AL18" s="3"/>
      <c r="AM18" s="3"/>
      <c r="AN18" s="7">
        <v>7.62</v>
      </c>
      <c r="AO18" s="6">
        <v>0.62152777777777779</v>
      </c>
      <c r="AP18" s="14">
        <f t="shared" si="11"/>
        <v>0.16597222222222224</v>
      </c>
      <c r="AQ18" s="19">
        <f t="shared" si="12"/>
        <v>249.99999999999997</v>
      </c>
      <c r="AR18" s="36">
        <v>61843</v>
      </c>
      <c r="AS18" s="23">
        <f>Acetate!J23</f>
        <v>0</v>
      </c>
      <c r="AT18" s="27">
        <f t="shared" ref="AT18:AT19" si="19">AS18/$X$4</f>
        <v>0</v>
      </c>
      <c r="AU18" s="17">
        <v>0.21700000000000003</v>
      </c>
      <c r="AV18" s="27">
        <f t="shared" ref="AV18:AV19" si="20">AU18/$X$4</f>
        <v>3.515118790496743E-4</v>
      </c>
      <c r="AW18" s="3"/>
      <c r="AX18" s="3"/>
      <c r="AY18" s="3"/>
      <c r="AZ18" s="3"/>
      <c r="BA18" s="7">
        <v>7.42</v>
      </c>
    </row>
    <row r="19" spans="2:53" x14ac:dyDescent="0.2">
      <c r="B19" s="6">
        <v>0.64236111111111105</v>
      </c>
      <c r="C19" s="14">
        <f t="shared" si="0"/>
        <v>0.19444444444444436</v>
      </c>
      <c r="D19" s="19">
        <f t="shared" si="1"/>
        <v>279.99999999999989</v>
      </c>
      <c r="E19" s="16">
        <v>61796</v>
      </c>
      <c r="F19" s="23">
        <f>Acetate!D24</f>
        <v>0</v>
      </c>
      <c r="G19" s="27">
        <f t="shared" ref="G19" si="21">F19/$K$4</f>
        <v>0</v>
      </c>
      <c r="H19" s="17">
        <v>0.26569999999999994</v>
      </c>
      <c r="I19" s="27">
        <f t="shared" ref="I19" si="22">H19/$K$4</f>
        <v>4.9082512315271228E-4</v>
      </c>
      <c r="N19" s="7">
        <v>8.02</v>
      </c>
      <c r="O19" s="6">
        <v>0.64236111111111105</v>
      </c>
      <c r="P19" s="14">
        <f t="shared" si="4"/>
        <v>0.19444444444444436</v>
      </c>
      <c r="Q19" s="19">
        <f t="shared" si="5"/>
        <v>279.99999999999989</v>
      </c>
      <c r="R19" s="16">
        <v>61812</v>
      </c>
      <c r="S19" s="23">
        <f>Acetate!F24</f>
        <v>0</v>
      </c>
      <c r="T19" s="27">
        <f t="shared" si="15"/>
        <v>0</v>
      </c>
      <c r="U19" s="17">
        <v>0.5092000000000001</v>
      </c>
      <c r="V19" s="27">
        <f t="shared" si="16"/>
        <v>8.2483801295895926E-4</v>
      </c>
      <c r="W19" s="3"/>
      <c r="X19" s="3"/>
      <c r="Y19" s="3"/>
      <c r="Z19" s="3"/>
      <c r="AA19" s="7">
        <v>7.4</v>
      </c>
      <c r="AB19" s="6">
        <v>0.64236111111111105</v>
      </c>
      <c r="AC19" s="14">
        <f>AB19-TIMEVALUE("10:56")</f>
        <v>0.1868055555555555</v>
      </c>
      <c r="AD19" s="19">
        <f t="shared" si="8"/>
        <v>279.99999999999989</v>
      </c>
      <c r="AE19" s="16">
        <v>61828</v>
      </c>
      <c r="AF19" s="23">
        <f>Acetate!H24</f>
        <v>0</v>
      </c>
      <c r="AG19" s="27">
        <f t="shared" si="17"/>
        <v>0</v>
      </c>
      <c r="AH19" s="17">
        <v>2.0676000000000001</v>
      </c>
      <c r="AI19" s="27">
        <f t="shared" si="18"/>
        <v>3.3492440604751452E-3</v>
      </c>
      <c r="AJ19" s="3"/>
      <c r="AK19" s="3"/>
      <c r="AL19" s="3"/>
      <c r="AM19" s="3"/>
      <c r="AN19" s="7">
        <v>7.75</v>
      </c>
      <c r="AO19" s="6">
        <v>0.64236111111111105</v>
      </c>
      <c r="AP19" s="14">
        <f t="shared" si="11"/>
        <v>0.1868055555555555</v>
      </c>
      <c r="AQ19" s="19">
        <f t="shared" si="12"/>
        <v>279.99999999999989</v>
      </c>
      <c r="AR19" s="16">
        <v>61844</v>
      </c>
      <c r="AS19" s="23">
        <f>Acetate!J24</f>
        <v>0</v>
      </c>
      <c r="AT19" s="27">
        <f t="shared" si="19"/>
        <v>0</v>
      </c>
      <c r="AU19" s="17">
        <v>0.41180000000000005</v>
      </c>
      <c r="AV19" s="27">
        <f t="shared" si="20"/>
        <v>6.6706263498919757E-4</v>
      </c>
      <c r="AW19" s="3"/>
      <c r="AX19" s="3"/>
      <c r="AY19" s="3"/>
      <c r="AZ19" s="3"/>
      <c r="BA19" s="7">
        <v>7.42</v>
      </c>
    </row>
    <row r="20" spans="2:53" x14ac:dyDescent="0.2">
      <c r="B20" s="9"/>
      <c r="N20" s="7"/>
      <c r="O20" s="9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7"/>
      <c r="AB20" s="9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7"/>
      <c r="AO20" s="9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7"/>
    </row>
    <row r="21" spans="2:53" x14ac:dyDescent="0.2"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2"/>
      <c r="O21" s="10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2"/>
      <c r="AB21" s="10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2"/>
      <c r="AO21" s="10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2"/>
    </row>
    <row r="22" spans="2:53" x14ac:dyDescent="0.2">
      <c r="B22" s="38" t="s">
        <v>59</v>
      </c>
    </row>
    <row r="23" spans="2:53" x14ac:dyDescent="0.2">
      <c r="B23" s="18"/>
    </row>
    <row r="25" spans="2:53" x14ac:dyDescent="0.2">
      <c r="B25" s="14"/>
      <c r="C25" s="14"/>
      <c r="D25" s="14"/>
      <c r="E25" s="14"/>
    </row>
    <row r="26" spans="2:53" x14ac:dyDescent="0.2">
      <c r="B26" s="14"/>
      <c r="C26" s="14"/>
      <c r="D26" s="14"/>
      <c r="E26" s="14"/>
    </row>
    <row r="27" spans="2:53" x14ac:dyDescent="0.2">
      <c r="B27" s="14"/>
      <c r="C27" s="14"/>
      <c r="D27" s="14"/>
    </row>
    <row r="28" spans="2:53" x14ac:dyDescent="0.2">
      <c r="B28" s="14"/>
      <c r="C28" s="14"/>
      <c r="D28" s="14"/>
    </row>
  </sheetData>
  <mergeCells count="4">
    <mergeCell ref="B2:N2"/>
    <mergeCell ref="O2:AA2"/>
    <mergeCell ref="AB2:AN2"/>
    <mergeCell ref="AO2:BA2"/>
  </mergeCells>
  <pageMargins left="0.75" right="0.75" top="1" bottom="1" header="0.5" footer="0.5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workbookViewId="0">
      <selection activeCell="N22" sqref="N22"/>
    </sheetView>
  </sheetViews>
  <sheetFormatPr baseColWidth="10" defaultRowHeight="16" x14ac:dyDescent="0.2"/>
  <cols>
    <col min="1" max="1" width="38.6640625" customWidth="1"/>
    <col min="8" max="8" width="11.6640625" customWidth="1"/>
    <col min="13" max="13" width="11.6640625" bestFit="1" customWidth="1"/>
  </cols>
  <sheetData>
    <row r="1" spans="1:12" x14ac:dyDescent="0.2">
      <c r="B1" t="s">
        <v>27</v>
      </c>
      <c r="C1" t="s">
        <v>28</v>
      </c>
      <c r="D1" t="s">
        <v>48</v>
      </c>
      <c r="E1" t="s">
        <v>49</v>
      </c>
    </row>
    <row r="2" spans="1:12" x14ac:dyDescent="0.2">
      <c r="A2" s="24" t="s">
        <v>50</v>
      </c>
      <c r="B2" t="s">
        <v>53</v>
      </c>
      <c r="C2" t="s">
        <v>52</v>
      </c>
      <c r="D2" t="s">
        <v>54</v>
      </c>
      <c r="E2" t="s">
        <v>51</v>
      </c>
    </row>
    <row r="4" spans="1:12" x14ac:dyDescent="0.2">
      <c r="A4" s="24" t="s">
        <v>22</v>
      </c>
    </row>
    <row r="5" spans="1:12" x14ac:dyDescent="0.2">
      <c r="A5" t="s">
        <v>6</v>
      </c>
      <c r="B5" s="23">
        <f>AVERAGE(I16:I18)/25*1000*1000</f>
        <v>821.33333333332882</v>
      </c>
      <c r="C5" s="23">
        <f t="shared" ref="C5:E5" si="0">AVERAGE(J16:J18)/25*1000*1000</f>
        <v>844.00000000000182</v>
      </c>
      <c r="D5" s="23">
        <f t="shared" si="0"/>
        <v>926.66666666666231</v>
      </c>
      <c r="E5" s="23">
        <f t="shared" si="0"/>
        <v>777.33333333333064</v>
      </c>
      <c r="H5" t="s">
        <v>22</v>
      </c>
    </row>
    <row r="6" spans="1:12" x14ac:dyDescent="0.2">
      <c r="A6" t="s">
        <v>7</v>
      </c>
      <c r="B6" s="23">
        <f>AVERAGE(I19:I21)/25*1000*1000</f>
        <v>541.33333333332996</v>
      </c>
      <c r="C6" s="23">
        <f t="shared" ref="C6:E6" si="1">AVERAGE(J19:J21)/25*1000*1000</f>
        <v>617.33333333333644</v>
      </c>
      <c r="D6" s="23">
        <f t="shared" si="1"/>
        <v>570.66666666666595</v>
      </c>
      <c r="E6" s="23">
        <f t="shared" si="1"/>
        <v>499.99999999999829</v>
      </c>
      <c r="I6" t="s">
        <v>27</v>
      </c>
      <c r="J6" t="s">
        <v>28</v>
      </c>
      <c r="K6" t="s">
        <v>48</v>
      </c>
      <c r="L6" t="s">
        <v>49</v>
      </c>
    </row>
    <row r="7" spans="1:12" x14ac:dyDescent="0.2">
      <c r="A7" t="s">
        <v>23</v>
      </c>
      <c r="B7" s="25">
        <f>B6/B5</f>
        <v>0.65909090909090862</v>
      </c>
      <c r="C7" s="25">
        <f>C6/C5</f>
        <v>0.73143759873617908</v>
      </c>
      <c r="D7" s="25">
        <f t="shared" ref="D7:E7" si="2">D6/D5</f>
        <v>0.61582733812949852</v>
      </c>
      <c r="E7" s="25">
        <f t="shared" si="2"/>
        <v>0.64322469982847341</v>
      </c>
      <c r="H7" t="s">
        <v>29</v>
      </c>
      <c r="I7" s="27">
        <v>1.0356000000000001</v>
      </c>
      <c r="J7" s="27">
        <v>1.0361</v>
      </c>
      <c r="K7" s="33">
        <v>1.046</v>
      </c>
      <c r="L7">
        <v>1.0658000000000001</v>
      </c>
    </row>
    <row r="8" spans="1:12" x14ac:dyDescent="0.2">
      <c r="I8" s="27">
        <v>1.0196000000000001</v>
      </c>
      <c r="J8" s="27">
        <v>1.0805</v>
      </c>
      <c r="K8">
        <v>1.0681</v>
      </c>
      <c r="L8">
        <v>1.1145</v>
      </c>
    </row>
    <row r="9" spans="1:12" x14ac:dyDescent="0.2">
      <c r="A9" s="24" t="s">
        <v>24</v>
      </c>
      <c r="I9" s="27">
        <v>1.0762</v>
      </c>
      <c r="J9" s="27">
        <v>1.1192</v>
      </c>
      <c r="K9">
        <v>1.1061000000000001</v>
      </c>
      <c r="L9">
        <v>1.1107</v>
      </c>
    </row>
    <row r="10" spans="1:12" x14ac:dyDescent="0.2">
      <c r="A10" t="s">
        <v>25</v>
      </c>
      <c r="B10">
        <v>0.245</v>
      </c>
      <c r="C10">
        <v>0.25900000000000001</v>
      </c>
      <c r="D10">
        <v>0.22700000000000001</v>
      </c>
      <c r="E10">
        <v>0.251</v>
      </c>
      <c r="H10" t="s">
        <v>30</v>
      </c>
      <c r="I10" s="39">
        <v>1.0549999999999999</v>
      </c>
      <c r="J10" s="39">
        <v>1.0577000000000001</v>
      </c>
      <c r="K10" s="40">
        <v>1.0685</v>
      </c>
      <c r="L10" s="40">
        <v>1.0827</v>
      </c>
    </row>
    <row r="11" spans="1:12" x14ac:dyDescent="0.2">
      <c r="A11" t="s">
        <v>34</v>
      </c>
      <c r="B11" s="17">
        <f>B10*251.8-2.39</f>
        <v>59.301000000000002</v>
      </c>
      <c r="C11" s="17">
        <f>C10*251.8-2.39</f>
        <v>62.8262</v>
      </c>
      <c r="D11" s="17">
        <f t="shared" ref="D11:E11" si="3">D10*251.8-2.39</f>
        <v>54.768600000000006</v>
      </c>
      <c r="E11" s="17">
        <f t="shared" si="3"/>
        <v>60.811800000000005</v>
      </c>
      <c r="I11" s="39">
        <v>1.0404</v>
      </c>
      <c r="J11" s="39">
        <v>1.1006</v>
      </c>
      <c r="K11" s="40">
        <v>1.0915999999999999</v>
      </c>
      <c r="L11" s="40">
        <v>1.1355</v>
      </c>
    </row>
    <row r="12" spans="1:12" x14ac:dyDescent="0.2">
      <c r="A12" t="s">
        <v>26</v>
      </c>
      <c r="B12" s="17">
        <f>B11*9/5</f>
        <v>106.74180000000001</v>
      </c>
      <c r="C12" s="17">
        <f>C11*9/5</f>
        <v>113.08716</v>
      </c>
      <c r="D12" s="17">
        <f t="shared" ref="D12:E12" si="4">D11*9/5</f>
        <v>98.583480000000009</v>
      </c>
      <c r="E12" s="17">
        <f t="shared" si="4"/>
        <v>109.46124</v>
      </c>
      <c r="I12" s="39">
        <v>1.0975999999999999</v>
      </c>
      <c r="J12" s="39">
        <v>1.1408</v>
      </c>
      <c r="K12" s="40">
        <v>1.1295999999999999</v>
      </c>
      <c r="L12" s="40">
        <v>1.1311</v>
      </c>
    </row>
    <row r="13" spans="1:12" x14ac:dyDescent="0.2">
      <c r="A13" t="s">
        <v>47</v>
      </c>
      <c r="B13" s="27">
        <f>B12/B6</f>
        <v>0.19718312807881899</v>
      </c>
      <c r="C13" s="27">
        <f>C12/C6</f>
        <v>0.18318654427645695</v>
      </c>
      <c r="D13" s="27">
        <f t="shared" ref="D13:E13" si="5">D12/D6</f>
        <v>0.17275142523364509</v>
      </c>
      <c r="E13" s="27">
        <f t="shared" si="5"/>
        <v>0.21892248000000075</v>
      </c>
      <c r="H13" t="s">
        <v>31</v>
      </c>
      <c r="I13" s="42">
        <v>1.0409999999999999</v>
      </c>
      <c r="J13" s="42">
        <v>1.0408999999999999</v>
      </c>
      <c r="K13" s="42">
        <v>1.0545</v>
      </c>
      <c r="L13" s="43">
        <v>1.0711999999999999</v>
      </c>
    </row>
    <row r="14" spans="1:12" x14ac:dyDescent="0.2">
      <c r="I14" s="42">
        <v>1.0274000000000001</v>
      </c>
      <c r="J14" s="42">
        <v>1.0867</v>
      </c>
      <c r="K14" s="42">
        <v>1.077</v>
      </c>
      <c r="L14" s="43">
        <v>1.1222000000000001</v>
      </c>
    </row>
    <row r="15" spans="1:12" x14ac:dyDescent="0.2">
      <c r="I15" s="42">
        <v>1.0840000000000001</v>
      </c>
      <c r="J15" s="42">
        <v>1.1252</v>
      </c>
      <c r="K15" s="43">
        <v>1.1153999999999999</v>
      </c>
      <c r="L15" s="43">
        <v>1.1184000000000001</v>
      </c>
    </row>
    <row r="16" spans="1:12" x14ac:dyDescent="0.2">
      <c r="A16" s="24" t="s">
        <v>35</v>
      </c>
      <c r="H16" t="s">
        <v>60</v>
      </c>
      <c r="I16" s="39">
        <f>I10-I7</f>
        <v>1.9399999999999862E-2</v>
      </c>
      <c r="J16" s="39">
        <f>J10-J7</f>
        <v>2.1600000000000064E-2</v>
      </c>
      <c r="K16" s="39">
        <f t="shared" ref="K16:L16" si="6">K10-K7</f>
        <v>2.2499999999999964E-2</v>
      </c>
      <c r="L16" s="39">
        <f t="shared" si="6"/>
        <v>1.6899999999999915E-2</v>
      </c>
    </row>
    <row r="17" spans="1:13" x14ac:dyDescent="0.2">
      <c r="A17" t="s">
        <v>36</v>
      </c>
      <c r="B17">
        <v>0</v>
      </c>
      <c r="C17">
        <v>10</v>
      </c>
      <c r="D17">
        <v>10</v>
      </c>
      <c r="E17">
        <v>10</v>
      </c>
      <c r="I17" s="39">
        <f t="shared" ref="I17:J18" si="7">I11-I8</f>
        <v>2.079999999999993E-2</v>
      </c>
      <c r="J17" s="39">
        <f t="shared" si="7"/>
        <v>2.0100000000000007E-2</v>
      </c>
      <c r="K17" s="39">
        <f t="shared" ref="K17:L17" si="8">K11-K8</f>
        <v>2.3499999999999854E-2</v>
      </c>
      <c r="L17" s="39">
        <f t="shared" si="8"/>
        <v>2.0999999999999908E-2</v>
      </c>
    </row>
    <row r="18" spans="1:13" x14ac:dyDescent="0.2">
      <c r="A18" t="s">
        <v>37</v>
      </c>
      <c r="B18">
        <v>10</v>
      </c>
      <c r="C18">
        <v>10</v>
      </c>
      <c r="D18">
        <v>0</v>
      </c>
      <c r="E18">
        <v>0</v>
      </c>
      <c r="I18" s="39">
        <f t="shared" si="7"/>
        <v>2.1399999999999864E-2</v>
      </c>
      <c r="J18" s="39">
        <f t="shared" si="7"/>
        <v>2.1600000000000064E-2</v>
      </c>
      <c r="K18" s="39">
        <f t="shared" ref="K18:L18" si="9">K12-K9</f>
        <v>2.3499999999999854E-2</v>
      </c>
      <c r="L18" s="39">
        <f t="shared" si="9"/>
        <v>2.0399999999999974E-2</v>
      </c>
    </row>
    <row r="19" spans="1:13" x14ac:dyDescent="0.2">
      <c r="A19" t="s">
        <v>38</v>
      </c>
      <c r="B19" s="23"/>
      <c r="C19" s="23"/>
      <c r="D19" s="23"/>
      <c r="E19" s="23"/>
      <c r="H19" t="s">
        <v>61</v>
      </c>
      <c r="I19" s="27">
        <f t="shared" ref="I19:I21" si="10">I10-I13</f>
        <v>1.4000000000000012E-2</v>
      </c>
      <c r="J19" s="27">
        <f t="shared" ref="J19:L19" si="11">J10-J13</f>
        <v>1.6800000000000148E-2</v>
      </c>
      <c r="K19" s="27">
        <f t="shared" si="11"/>
        <v>1.4000000000000012E-2</v>
      </c>
      <c r="L19" s="27">
        <f t="shared" si="11"/>
        <v>1.1500000000000066E-2</v>
      </c>
      <c r="M19" s="27"/>
    </row>
    <row r="20" spans="1:13" x14ac:dyDescent="0.2">
      <c r="I20" s="27">
        <f t="shared" si="10"/>
        <v>1.2999999999999901E-2</v>
      </c>
      <c r="J20" s="27">
        <f t="shared" ref="J20:L20" si="12">J11-J14</f>
        <v>1.3900000000000023E-2</v>
      </c>
      <c r="K20" s="27">
        <f t="shared" si="12"/>
        <v>1.4599999999999946E-2</v>
      </c>
      <c r="L20" s="27">
        <f t="shared" si="12"/>
        <v>1.3299999999999867E-2</v>
      </c>
      <c r="M20" s="27"/>
    </row>
    <row r="21" spans="1:13" x14ac:dyDescent="0.2">
      <c r="A21" s="24" t="s">
        <v>39</v>
      </c>
      <c r="I21" s="27">
        <f t="shared" si="10"/>
        <v>1.3599999999999834E-2</v>
      </c>
      <c r="J21" s="27">
        <f t="shared" ref="J21:L21" si="13">J12-J15</f>
        <v>1.5600000000000058E-2</v>
      </c>
      <c r="K21" s="27">
        <f t="shared" si="13"/>
        <v>1.419999999999999E-2</v>
      </c>
      <c r="L21" s="27">
        <f t="shared" si="13"/>
        <v>1.2699999999999934E-2</v>
      </c>
    </row>
    <row r="22" spans="1:13" x14ac:dyDescent="0.2">
      <c r="A22" t="s">
        <v>40</v>
      </c>
      <c r="B22" s="29"/>
      <c r="H22" t="s">
        <v>32</v>
      </c>
      <c r="I22" s="41">
        <f>I19/I16</f>
        <v>0.72164948453608824</v>
      </c>
      <c r="J22" s="41">
        <f t="shared" ref="J22:L22" si="14">J19/J16</f>
        <v>0.77777777777778234</v>
      </c>
      <c r="K22" s="41">
        <f t="shared" si="14"/>
        <v>0.62222222222222379</v>
      </c>
      <c r="L22" s="41">
        <f t="shared" si="14"/>
        <v>0.68047337278107245</v>
      </c>
    </row>
    <row r="23" spans="1:13" x14ac:dyDescent="0.2">
      <c r="A23" t="s">
        <v>41</v>
      </c>
      <c r="B23">
        <v>8.5</v>
      </c>
      <c r="I23" s="41">
        <f t="shared" ref="I23" si="15">I20/I17</f>
        <v>0.62499999999999734</v>
      </c>
      <c r="J23" s="41">
        <f t="shared" ref="J23:L23" si="16">J20/J17</f>
        <v>0.69154228855721489</v>
      </c>
      <c r="K23" s="41">
        <f t="shared" si="16"/>
        <v>0.62127659574468241</v>
      </c>
      <c r="L23" s="41">
        <f t="shared" si="16"/>
        <v>0.63333333333332986</v>
      </c>
    </row>
    <row r="24" spans="1:13" x14ac:dyDescent="0.2">
      <c r="A24" t="s">
        <v>45</v>
      </c>
      <c r="B24" s="29">
        <f>IF(B23=8.5,B22*24.35-0.27,IF(B23=8.95,B22*251.8-2.39,"-"))</f>
        <v>-0.27</v>
      </c>
      <c r="I24" s="41">
        <f t="shared" ref="I24" si="17">I21/I18</f>
        <v>0.63551401869158508</v>
      </c>
      <c r="J24" s="41">
        <f t="shared" ref="J24:L24" si="18">J21/J18</f>
        <v>0.72222222222222276</v>
      </c>
      <c r="K24" s="41">
        <f t="shared" si="18"/>
        <v>0.60425531914893948</v>
      </c>
      <c r="L24" s="41">
        <f t="shared" si="18"/>
        <v>0.6225490196078407</v>
      </c>
    </row>
    <row r="25" spans="1:13" x14ac:dyDescent="0.2">
      <c r="A25" t="s">
        <v>46</v>
      </c>
      <c r="B25">
        <f>B24*20</f>
        <v>-5.4</v>
      </c>
      <c r="H25" t="s">
        <v>33</v>
      </c>
      <c r="I25" s="28">
        <f>AVERAGE(I22:I24)</f>
        <v>0.66072116774255696</v>
      </c>
      <c r="J25" s="28">
        <f t="shared" ref="J25:L25" si="19">AVERAGE(J22:J24)</f>
        <v>0.73051409618574004</v>
      </c>
      <c r="K25" s="28">
        <f t="shared" si="19"/>
        <v>0.61591804570528186</v>
      </c>
      <c r="L25" s="28">
        <f t="shared" si="19"/>
        <v>0.64545190857408097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1"/>
  <sheetViews>
    <sheetView topLeftCell="A6" workbookViewId="0">
      <selection activeCell="N41" sqref="N41"/>
    </sheetView>
  </sheetViews>
  <sheetFormatPr baseColWidth="10" defaultRowHeight="16" x14ac:dyDescent="0.2"/>
  <sheetData>
    <row r="1" spans="1:18" x14ac:dyDescent="0.2">
      <c r="C1" t="s">
        <v>27</v>
      </c>
      <c r="G1" t="s">
        <v>28</v>
      </c>
      <c r="K1" t="s">
        <v>48</v>
      </c>
      <c r="O1" t="s">
        <v>49</v>
      </c>
    </row>
    <row r="2" spans="1:18" x14ac:dyDescent="0.2">
      <c r="A2" t="s">
        <v>0</v>
      </c>
      <c r="B2" t="s">
        <v>16</v>
      </c>
      <c r="C2" t="s">
        <v>13</v>
      </c>
      <c r="D2" t="s">
        <v>14</v>
      </c>
      <c r="E2" t="s">
        <v>15</v>
      </c>
      <c r="F2" t="s">
        <v>42</v>
      </c>
      <c r="G2" t="s">
        <v>13</v>
      </c>
      <c r="H2" t="s">
        <v>14</v>
      </c>
      <c r="I2" t="s">
        <v>15</v>
      </c>
      <c r="J2" t="s">
        <v>42</v>
      </c>
      <c r="K2" t="s">
        <v>13</v>
      </c>
      <c r="L2" t="s">
        <v>14</v>
      </c>
      <c r="M2" t="s">
        <v>15</v>
      </c>
      <c r="N2" t="s">
        <v>42</v>
      </c>
      <c r="O2" t="s">
        <v>13</v>
      </c>
      <c r="P2" t="s">
        <v>14</v>
      </c>
      <c r="Q2" t="s">
        <v>15</v>
      </c>
      <c r="R2" t="s">
        <v>42</v>
      </c>
    </row>
    <row r="3" spans="1:18" x14ac:dyDescent="0.2">
      <c r="A3" s="6">
        <v>0.44791666666666669</v>
      </c>
      <c r="B3" s="19">
        <f>(A3-TIMEVALUE("10:56 am"))*12*2*60</f>
        <v>-10.999999999999961</v>
      </c>
      <c r="C3">
        <v>8.5</v>
      </c>
      <c r="D3">
        <v>0.371</v>
      </c>
      <c r="E3" s="17">
        <f>IF(C3=8.5,D3*24.35-0.27,IF(C3=8.95,D3*251.8-2.39,"-"))</f>
        <v>8.7638500000000015</v>
      </c>
      <c r="F3" s="27">
        <f>E3/'Additional info'!$B$6</f>
        <v>1.6189378078817838E-2</v>
      </c>
      <c r="G3">
        <v>8.5</v>
      </c>
      <c r="H3">
        <v>0.34100000000000003</v>
      </c>
      <c r="I3" s="17">
        <f>IF(G3=8.5,H3*24.35-0.27,IF(G3=8.95,H3*251.8-2.39,"-"))</f>
        <v>8.0333500000000022</v>
      </c>
      <c r="J3" s="27">
        <f>I3/'Additional info'!$C$6</f>
        <v>1.3012985961123049E-2</v>
      </c>
      <c r="K3">
        <v>8.5</v>
      </c>
      <c r="L3">
        <v>0.36399999999999999</v>
      </c>
      <c r="M3" s="17">
        <f>IF(K3=8.5,L3*24.35-0.27,IF(K3=8.95,L3*251.8-2.39,"-"))</f>
        <v>8.5934000000000008</v>
      </c>
      <c r="N3" s="27">
        <f>M3/'Additional info'!$D$6</f>
        <v>1.5058528037383199E-2</v>
      </c>
      <c r="O3">
        <v>8.5</v>
      </c>
      <c r="P3">
        <v>0.28399999999999997</v>
      </c>
      <c r="Q3" s="17">
        <f>IF(O3=8.5,P3*24.35-0.27,IF(O3=8.95,P3*251.8-2.39,"-"))</f>
        <v>6.6454000000000004</v>
      </c>
      <c r="R3" s="27">
        <f>Q3/'Additional info'!$E$6</f>
        <v>1.3290800000000047E-2</v>
      </c>
    </row>
    <row r="4" spans="1:18" x14ac:dyDescent="0.2">
      <c r="A4" s="8">
        <v>0.45555555555555555</v>
      </c>
      <c r="B4" s="19">
        <f t="shared" ref="B4:B18" si="0">(A4-TIMEVALUE("10:56 am"))*12*2*60</f>
        <v>0</v>
      </c>
      <c r="C4">
        <v>8.5</v>
      </c>
      <c r="D4">
        <v>0.34100000000000003</v>
      </c>
      <c r="E4" s="17">
        <f t="shared" ref="E4:E14" si="1">IF(C4=8.5,D4*24.35-0.27,IF(C4=8.95,D4*251.8-2.39,"-"))</f>
        <v>8.0333500000000022</v>
      </c>
      <c r="F4" s="27">
        <f>E4/'Additional info'!$B$6</f>
        <v>1.4839932266009949E-2</v>
      </c>
      <c r="G4">
        <v>8.5</v>
      </c>
      <c r="H4">
        <v>0.435</v>
      </c>
      <c r="I4" s="17">
        <f t="shared" ref="I4:I14" si="2">IF(G4=8.5,H4*24.35-0.27,IF(G4=8.95,H4*251.8-2.39,"-"))</f>
        <v>10.32225</v>
      </c>
      <c r="J4" s="27">
        <f>I4/'Additional info'!$C$6</f>
        <v>1.6720707343412442E-2</v>
      </c>
      <c r="K4">
        <v>8.5</v>
      </c>
      <c r="L4">
        <v>0.30399999999999999</v>
      </c>
      <c r="M4" s="17">
        <f t="shared" ref="M4:M18" si="3">IF(K4=8.5,L4*24.35-0.27,IF(K4=8.95,L4*251.8-2.39,"-"))</f>
        <v>7.1324000000000005</v>
      </c>
      <c r="N4" s="27">
        <f>M4/'Additional info'!$D$6</f>
        <v>1.2498364485981324E-2</v>
      </c>
      <c r="O4">
        <v>8.5</v>
      </c>
      <c r="P4">
        <v>0.23100000000000001</v>
      </c>
      <c r="Q4" s="17">
        <f t="shared" ref="Q4:Q18" si="4">IF(O4=8.5,P4*24.35-0.27,IF(O4=8.95,P4*251.8-2.39,"-"))</f>
        <v>5.3548500000000008</v>
      </c>
      <c r="R4" s="27">
        <f>Q4/'Additional info'!$E$6</f>
        <v>1.0709700000000037E-2</v>
      </c>
    </row>
    <row r="5" spans="1:18" x14ac:dyDescent="0.2">
      <c r="A5" s="6">
        <v>0.45902777777777781</v>
      </c>
      <c r="B5" s="19">
        <f t="shared" si="0"/>
        <v>5.0000000000000622</v>
      </c>
      <c r="C5">
        <v>8.5</v>
      </c>
      <c r="D5" s="29">
        <v>0.35899999999999999</v>
      </c>
      <c r="E5" s="17">
        <f t="shared" si="1"/>
        <v>8.4716500000000003</v>
      </c>
      <c r="F5" s="27">
        <f>E5/'Additional info'!$B$6</f>
        <v>1.564959975369468E-2</v>
      </c>
      <c r="G5">
        <v>8.5</v>
      </c>
      <c r="H5">
        <v>0.59299999999999997</v>
      </c>
      <c r="I5" s="17">
        <f t="shared" si="2"/>
        <v>14.169550000000001</v>
      </c>
      <c r="J5" s="27">
        <f>I5/'Additional info'!$C$6</f>
        <v>2.295283477321803E-2</v>
      </c>
      <c r="K5">
        <v>8.5</v>
      </c>
      <c r="L5">
        <v>0.503</v>
      </c>
      <c r="M5" s="17">
        <f t="shared" si="3"/>
        <v>11.978050000000001</v>
      </c>
      <c r="N5" s="27">
        <f>M5/'Additional info'!$D$6</f>
        <v>2.0989573598130869E-2</v>
      </c>
      <c r="O5">
        <v>8.5</v>
      </c>
      <c r="P5">
        <v>0.48499999999999999</v>
      </c>
      <c r="Q5" s="17">
        <f t="shared" si="4"/>
        <v>11.539750000000002</v>
      </c>
      <c r="R5" s="27">
        <f>Q5/'Additional info'!$E$6</f>
        <v>2.3079500000000083E-2</v>
      </c>
    </row>
    <row r="6" spans="1:18" x14ac:dyDescent="0.2">
      <c r="A6" s="6">
        <v>0.46597222222222223</v>
      </c>
      <c r="B6" s="19">
        <f t="shared" si="0"/>
        <v>15.000000000000027</v>
      </c>
      <c r="C6">
        <v>8.5</v>
      </c>
      <c r="D6">
        <v>0.30299999999999999</v>
      </c>
      <c r="E6" s="17">
        <f t="shared" si="1"/>
        <v>7.1080500000000004</v>
      </c>
      <c r="F6" s="27">
        <f>E6/'Additional info'!$B$6</f>
        <v>1.3130634236453284E-2</v>
      </c>
      <c r="G6">
        <v>8.9499999999999993</v>
      </c>
      <c r="H6" s="30">
        <v>0.13400000000000001</v>
      </c>
      <c r="I6" s="17">
        <f t="shared" si="2"/>
        <v>31.351200000000006</v>
      </c>
      <c r="J6" s="27">
        <f>I6/'Additional info'!$C$6</f>
        <v>5.0784881209502995E-2</v>
      </c>
      <c r="K6">
        <v>8.5</v>
      </c>
      <c r="L6" s="29">
        <v>0.89800000000000002</v>
      </c>
      <c r="M6" s="17">
        <f t="shared" si="3"/>
        <v>21.596300000000003</v>
      </c>
      <c r="N6" s="27">
        <f>M6/'Additional info'!$D$6</f>
        <v>3.7843983644859865E-2</v>
      </c>
      <c r="O6">
        <v>8.5</v>
      </c>
      <c r="P6">
        <v>0.89300000000000002</v>
      </c>
      <c r="Q6" s="17">
        <f t="shared" si="4"/>
        <v>21.474550000000001</v>
      </c>
      <c r="R6" s="27">
        <f>Q6/'Additional info'!$E$6</f>
        <v>4.294910000000015E-2</v>
      </c>
    </row>
    <row r="7" spans="1:18" x14ac:dyDescent="0.2">
      <c r="A7" s="6">
        <v>0.4694444444444445</v>
      </c>
      <c r="B7" s="19">
        <f t="shared" si="0"/>
        <v>20.000000000000089</v>
      </c>
      <c r="C7">
        <v>8.5</v>
      </c>
      <c r="D7">
        <v>0.318</v>
      </c>
      <c r="E7" s="17">
        <f t="shared" si="1"/>
        <v>7.4733000000000001</v>
      </c>
      <c r="F7" s="27">
        <f>E7/'Additional info'!$B$6</f>
        <v>1.3805357142857229E-2</v>
      </c>
      <c r="G7">
        <v>8.9499999999999993</v>
      </c>
      <c r="H7" s="30">
        <v>0.17699999999999999</v>
      </c>
      <c r="I7" s="17">
        <f t="shared" si="2"/>
        <v>42.178599999999996</v>
      </c>
      <c r="J7" s="27">
        <f>I7/'Additional info'!$C$6</f>
        <v>6.8323866090712393E-2</v>
      </c>
      <c r="K7">
        <v>8.9499999999999993</v>
      </c>
      <c r="L7" s="30">
        <v>0.13900000000000001</v>
      </c>
      <c r="M7" s="17">
        <f t="shared" si="3"/>
        <v>32.610200000000006</v>
      </c>
      <c r="N7" s="27">
        <f>M7/'Additional info'!$D$6</f>
        <v>5.7144042056074852E-2</v>
      </c>
      <c r="O7">
        <v>8.9499999999999993</v>
      </c>
      <c r="P7" s="44">
        <v>0.153</v>
      </c>
      <c r="Q7" s="17">
        <f t="shared" si="4"/>
        <v>36.135399999999997</v>
      </c>
      <c r="R7" s="27">
        <f>Q7/'Additional info'!$E$6</f>
        <v>7.2270800000000246E-2</v>
      </c>
    </row>
    <row r="8" spans="1:18" x14ac:dyDescent="0.2">
      <c r="A8" s="6">
        <v>0.47986111111111113</v>
      </c>
      <c r="B8" s="19">
        <f t="shared" si="0"/>
        <v>35.000000000000036</v>
      </c>
      <c r="C8">
        <v>8.5</v>
      </c>
      <c r="D8">
        <v>0.32600000000000001</v>
      </c>
      <c r="E8" s="17">
        <f t="shared" si="1"/>
        <v>7.6681000000000008</v>
      </c>
      <c r="F8" s="27">
        <f>E8/'Additional info'!$B$6</f>
        <v>1.4165209359606001E-2</v>
      </c>
      <c r="G8">
        <v>8.9499999999999993</v>
      </c>
      <c r="H8">
        <v>0.246</v>
      </c>
      <c r="I8" s="17">
        <f t="shared" si="2"/>
        <v>59.552800000000005</v>
      </c>
      <c r="J8" s="27">
        <f>I8/'Additional info'!$C$6</f>
        <v>9.6467818574513559E-2</v>
      </c>
      <c r="K8">
        <v>8.9499999999999993</v>
      </c>
      <c r="L8">
        <v>0.14299999999999999</v>
      </c>
      <c r="M8" s="17">
        <f t="shared" si="3"/>
        <v>33.617399999999996</v>
      </c>
      <c r="N8" s="27">
        <f>M8/'Additional info'!$D$6</f>
        <v>5.8908995327102871E-2</v>
      </c>
      <c r="O8">
        <v>8.9499999999999993</v>
      </c>
      <c r="P8" s="29">
        <v>0.22</v>
      </c>
      <c r="Q8" s="17">
        <f t="shared" si="4"/>
        <v>53.006</v>
      </c>
      <c r="R8" s="27">
        <f>Q8/'Additional info'!$E$6</f>
        <v>0.10601200000000036</v>
      </c>
    </row>
    <row r="9" spans="1:18" x14ac:dyDescent="0.2">
      <c r="A9" s="34">
        <v>0.49652777777777773</v>
      </c>
      <c r="B9" s="19">
        <f t="shared" si="0"/>
        <v>58.99999999999995</v>
      </c>
      <c r="C9">
        <v>8.5</v>
      </c>
      <c r="D9" s="30">
        <v>0.251</v>
      </c>
      <c r="E9" s="17">
        <f t="shared" si="1"/>
        <v>5.8418500000000009</v>
      </c>
      <c r="F9" s="27">
        <f>E9/'Additional info'!$B$6</f>
        <v>1.0791594827586275E-2</v>
      </c>
      <c r="G9">
        <v>8.9499999999999993</v>
      </c>
      <c r="H9">
        <v>0.29899999999999999</v>
      </c>
      <c r="I9" s="17">
        <f t="shared" si="2"/>
        <v>72.898200000000003</v>
      </c>
      <c r="J9" s="27">
        <f>I9/'Additional info'!$C$6</f>
        <v>0.11808563714902749</v>
      </c>
      <c r="K9">
        <v>8.9499999999999993</v>
      </c>
      <c r="L9">
        <v>6.9000000000000006E-2</v>
      </c>
      <c r="M9" s="17">
        <f t="shared" si="3"/>
        <v>14.984200000000001</v>
      </c>
      <c r="N9" s="27">
        <f>M9/'Additional info'!$D$6</f>
        <v>2.6257359813084146E-2</v>
      </c>
      <c r="O9">
        <v>8.9499999999999993</v>
      </c>
      <c r="P9">
        <v>0.24399999999999999</v>
      </c>
      <c r="Q9" s="17">
        <f t="shared" si="4"/>
        <v>59.049199999999999</v>
      </c>
      <c r="R9" s="27">
        <f>Q9/'Additional info'!$E$6</f>
        <v>0.11809840000000039</v>
      </c>
    </row>
    <row r="10" spans="1:18" x14ac:dyDescent="0.2">
      <c r="A10" s="35">
        <v>0.51736111111111105</v>
      </c>
      <c r="B10" s="19">
        <f t="shared" si="0"/>
        <v>88.999999999999929</v>
      </c>
      <c r="C10">
        <v>8.5</v>
      </c>
      <c r="D10">
        <v>0.33400000000000002</v>
      </c>
      <c r="E10" s="17">
        <f t="shared" si="1"/>
        <v>7.8629000000000016</v>
      </c>
      <c r="F10" s="27">
        <f>E10/'Additional info'!$B$6</f>
        <v>1.4525061576354774E-2</v>
      </c>
      <c r="G10">
        <v>8.9499999999999993</v>
      </c>
      <c r="H10">
        <v>0.35799999999999998</v>
      </c>
      <c r="I10" s="17">
        <f t="shared" si="2"/>
        <v>87.754400000000004</v>
      </c>
      <c r="J10" s="27">
        <f>I10/'Additional info'!$C$6</f>
        <v>0.14215075593952414</v>
      </c>
      <c r="K10">
        <v>8.5</v>
      </c>
      <c r="L10" s="30">
        <v>3.1E-2</v>
      </c>
      <c r="M10" s="17">
        <f t="shared" si="3"/>
        <v>0.48485</v>
      </c>
      <c r="N10" s="27">
        <f>M10/'Additional info'!$D$6</f>
        <v>8.4962032710280484E-4</v>
      </c>
      <c r="O10">
        <v>8.9499999999999993</v>
      </c>
      <c r="P10">
        <v>0.246</v>
      </c>
      <c r="Q10" s="17">
        <f t="shared" si="4"/>
        <v>59.552800000000005</v>
      </c>
      <c r="R10" s="27">
        <f>Q10/'Additional info'!$E$6</f>
        <v>0.11910560000000042</v>
      </c>
    </row>
    <row r="11" spans="1:18" x14ac:dyDescent="0.2">
      <c r="A11" s="6">
        <v>0.52083333333333337</v>
      </c>
      <c r="B11" s="19">
        <f t="shared" si="0"/>
        <v>94.000000000000071</v>
      </c>
      <c r="C11">
        <v>8.5</v>
      </c>
      <c r="D11">
        <v>0.379</v>
      </c>
      <c r="E11" s="17">
        <f t="shared" si="1"/>
        <v>8.9586500000000004</v>
      </c>
      <c r="F11" s="27">
        <f>E11/'Additional info'!$B$6</f>
        <v>1.6549230295566607E-2</v>
      </c>
      <c r="G11">
        <v>8.9499999999999993</v>
      </c>
      <c r="H11" s="29">
        <v>0.34</v>
      </c>
      <c r="I11" s="17">
        <f t="shared" si="2"/>
        <v>83.222000000000008</v>
      </c>
      <c r="J11" s="27">
        <f>I11/'Additional info'!$C$6</f>
        <v>0.13480885529157602</v>
      </c>
      <c r="K11">
        <v>8.5</v>
      </c>
      <c r="L11" s="30">
        <v>2.1000000000000001E-2</v>
      </c>
      <c r="M11" s="17">
        <f t="shared" si="3"/>
        <v>0.24135000000000006</v>
      </c>
      <c r="N11" s="27">
        <f>M11/'Additional info'!$D$6</f>
        <v>4.2292640186915954E-4</v>
      </c>
      <c r="O11">
        <v>8.9499999999999993</v>
      </c>
      <c r="P11">
        <v>0.191</v>
      </c>
      <c r="Q11" s="17">
        <f t="shared" si="4"/>
        <v>45.703800000000001</v>
      </c>
      <c r="R11" s="27">
        <f>Q11/'Additional info'!$E$6</f>
        <v>9.1407600000000311E-2</v>
      </c>
    </row>
    <row r="12" spans="1:18" x14ac:dyDescent="0.2">
      <c r="A12" s="6">
        <v>0.52777777777777779</v>
      </c>
      <c r="B12" s="19">
        <f t="shared" si="0"/>
        <v>104.00000000000003</v>
      </c>
      <c r="C12">
        <v>8.5</v>
      </c>
      <c r="D12">
        <v>0.50700000000000001</v>
      </c>
      <c r="E12" s="17">
        <f t="shared" si="1"/>
        <v>12.075450000000002</v>
      </c>
      <c r="F12" s="27">
        <f>E12/'Additional info'!$B$6</f>
        <v>2.230686576354694E-2</v>
      </c>
      <c r="G12">
        <v>8.9499999999999993</v>
      </c>
      <c r="H12">
        <v>0.33500000000000002</v>
      </c>
      <c r="I12" s="17">
        <f t="shared" si="2"/>
        <v>81.963000000000008</v>
      </c>
      <c r="J12" s="27">
        <f>I12/'Additional info'!$C$6</f>
        <v>0.13276943844492375</v>
      </c>
      <c r="K12">
        <v>8.5</v>
      </c>
      <c r="L12" s="30">
        <v>1.9E-2</v>
      </c>
      <c r="M12" s="17">
        <f t="shared" si="3"/>
        <v>0.19264999999999999</v>
      </c>
      <c r="N12" s="27">
        <f>M12/'Additional info'!$D$6</f>
        <v>3.375876168224303E-4</v>
      </c>
      <c r="O12">
        <v>8.9499999999999993</v>
      </c>
      <c r="P12">
        <v>0.159</v>
      </c>
      <c r="Q12" s="17">
        <f t="shared" si="4"/>
        <v>37.6462</v>
      </c>
      <c r="R12" s="27">
        <f>Q12/'Additional info'!$E$6</f>
        <v>7.5292400000000259E-2</v>
      </c>
    </row>
    <row r="13" spans="1:18" x14ac:dyDescent="0.2">
      <c r="A13" s="6">
        <v>0.53819444444444442</v>
      </c>
      <c r="B13" s="19">
        <f t="shared" si="0"/>
        <v>118.99999999999997</v>
      </c>
      <c r="C13">
        <v>8.5</v>
      </c>
      <c r="D13">
        <v>0.68700000000000006</v>
      </c>
      <c r="E13" s="17">
        <f t="shared" si="1"/>
        <v>16.458450000000003</v>
      </c>
      <c r="F13" s="27">
        <f>E13/'Additional info'!$B$6</f>
        <v>3.0403540640394282E-2</v>
      </c>
      <c r="G13">
        <v>8.9499999999999993</v>
      </c>
      <c r="H13">
        <v>0.32500000000000001</v>
      </c>
      <c r="I13" s="17">
        <f t="shared" si="2"/>
        <v>79.445000000000007</v>
      </c>
      <c r="J13" s="27">
        <f>I13/'Additional info'!$C$6</f>
        <v>0.12869060475161923</v>
      </c>
      <c r="K13">
        <v>8.5</v>
      </c>
      <c r="L13" s="30">
        <v>2.1000000000000001E-2</v>
      </c>
      <c r="M13" s="17">
        <f t="shared" si="3"/>
        <v>0.24135000000000006</v>
      </c>
      <c r="N13" s="27">
        <f>M13/'Additional info'!$D$6</f>
        <v>4.2292640186915954E-4</v>
      </c>
      <c r="O13">
        <v>8.9499999999999993</v>
      </c>
      <c r="P13">
        <v>0.14599999999999999</v>
      </c>
      <c r="Q13" s="17">
        <f t="shared" si="4"/>
        <v>34.372799999999998</v>
      </c>
      <c r="R13" s="27">
        <f>Q13/'Additional info'!$E$6</f>
        <v>6.8745600000000226E-2</v>
      </c>
    </row>
    <row r="14" spans="1:18" x14ac:dyDescent="0.2">
      <c r="A14" s="6">
        <v>0.55208333333333337</v>
      </c>
      <c r="B14" s="19">
        <f t="shared" si="0"/>
        <v>139.00000000000006</v>
      </c>
      <c r="C14">
        <v>8.5</v>
      </c>
      <c r="D14">
        <v>0.751</v>
      </c>
      <c r="E14" s="17">
        <f t="shared" si="1"/>
        <v>18.016850000000002</v>
      </c>
      <c r="F14" s="27">
        <f>E14/'Additional info'!$B$6</f>
        <v>3.3282358374384445E-2</v>
      </c>
      <c r="G14">
        <v>8.9499999999999993</v>
      </c>
      <c r="H14">
        <v>0.29399999999999998</v>
      </c>
      <c r="I14" s="17">
        <f t="shared" si="2"/>
        <v>71.639200000000002</v>
      </c>
      <c r="J14" s="27">
        <f>I14/'Additional info'!$C$6</f>
        <v>0.11604622030237523</v>
      </c>
      <c r="K14">
        <v>8.5</v>
      </c>
      <c r="L14" s="30">
        <v>1.7000000000000001E-2</v>
      </c>
      <c r="M14" s="17">
        <f t="shared" si="3"/>
        <v>0.14395000000000002</v>
      </c>
      <c r="N14" s="27">
        <f>M14/'Additional info'!$D$6</f>
        <v>2.5224883177570127E-4</v>
      </c>
      <c r="O14">
        <v>8.5</v>
      </c>
      <c r="P14">
        <v>0.48199999999999998</v>
      </c>
      <c r="Q14" s="17">
        <f t="shared" si="4"/>
        <v>11.466700000000001</v>
      </c>
      <c r="R14" s="27">
        <f>Q14/'Additional info'!$E$6</f>
        <v>2.2933400000000079E-2</v>
      </c>
    </row>
    <row r="15" spans="1:18" x14ac:dyDescent="0.2">
      <c r="A15" s="6">
        <v>0.57986111111111105</v>
      </c>
      <c r="B15" s="19">
        <f t="shared" si="0"/>
        <v>178.99999999999991</v>
      </c>
      <c r="C15">
        <v>8.5</v>
      </c>
      <c r="D15">
        <v>0.214</v>
      </c>
      <c r="E15" s="17">
        <f t="shared" ref="E15:E18" si="5">IF(C15=8.5,D15*24.35-0.27,IF(C15=8.95,D15*251.8-2.39,"-"))</f>
        <v>4.940900000000001</v>
      </c>
      <c r="F15" s="27">
        <f>E15/'Additional info'!$B$6</f>
        <v>9.1272783251232122E-3</v>
      </c>
      <c r="G15">
        <v>8.9499999999999993</v>
      </c>
      <c r="H15">
        <v>0.20799999999999999</v>
      </c>
      <c r="I15" s="17">
        <f t="shared" ref="I15:I18" si="6">IF(G15=8.5,H15*24.35-0.27,IF(G15=8.95,H15*251.8-2.39,"-"))</f>
        <v>49.984400000000001</v>
      </c>
      <c r="J15" s="27">
        <f>I15/'Additional info'!$C$6</f>
        <v>8.0968250539956391E-2</v>
      </c>
      <c r="K15">
        <v>8.5</v>
      </c>
      <c r="L15" s="30">
        <v>1.0999999999999999E-2</v>
      </c>
      <c r="M15" s="17">
        <f t="shared" si="3"/>
        <v>-2.1500000000000408E-3</v>
      </c>
      <c r="N15" s="27">
        <f>M15/'Additional info'!$D$6</f>
        <v>-3.7675233644860576E-6</v>
      </c>
      <c r="O15">
        <v>8.5</v>
      </c>
      <c r="P15">
        <v>3.1E-2</v>
      </c>
      <c r="Q15" s="17">
        <f t="shared" si="4"/>
        <v>0.48485</v>
      </c>
      <c r="R15" s="27">
        <f>Q15/'Additional info'!$E$6</f>
        <v>9.6970000000000335E-4</v>
      </c>
    </row>
    <row r="16" spans="1:18" x14ac:dyDescent="0.2">
      <c r="A16" s="6">
        <v>0.60069444444444442</v>
      </c>
      <c r="B16" s="19">
        <f t="shared" si="0"/>
        <v>208.99999999999997</v>
      </c>
      <c r="C16">
        <v>8.5</v>
      </c>
      <c r="D16" t="s">
        <v>62</v>
      </c>
      <c r="E16" s="17" t="e">
        <f t="shared" si="5"/>
        <v>#VALUE!</v>
      </c>
      <c r="F16" s="27" t="e">
        <f>E16/'Additional info'!$B$6</f>
        <v>#VALUE!</v>
      </c>
      <c r="G16">
        <v>8.5</v>
      </c>
      <c r="H16" t="s">
        <v>62</v>
      </c>
      <c r="I16" s="17" t="e">
        <f t="shared" si="6"/>
        <v>#VALUE!</v>
      </c>
      <c r="J16" s="27" t="e">
        <f>I16/'Additional info'!$C$6</f>
        <v>#VALUE!</v>
      </c>
      <c r="K16">
        <v>8.5</v>
      </c>
      <c r="L16">
        <v>2.1000000000000001E-2</v>
      </c>
      <c r="M16" s="17">
        <f t="shared" si="3"/>
        <v>0.24135000000000006</v>
      </c>
      <c r="N16" s="27">
        <f>M16/'Additional info'!$D$6</f>
        <v>4.2292640186915954E-4</v>
      </c>
      <c r="O16">
        <v>8.5</v>
      </c>
      <c r="P16">
        <v>1.4E-2</v>
      </c>
      <c r="Q16" s="17">
        <f t="shared" si="4"/>
        <v>7.0900000000000019E-2</v>
      </c>
      <c r="R16" s="27">
        <f>Q16/'Additional info'!$E$6</f>
        <v>1.4180000000000052E-4</v>
      </c>
    </row>
    <row r="17" spans="1:18" x14ac:dyDescent="0.2">
      <c r="A17" s="6">
        <v>0.62152777777777779</v>
      </c>
      <c r="B17" s="19">
        <f>(A17-TIMEVALUE("10:56 am"))*12*2*60</f>
        <v>239.00000000000003</v>
      </c>
      <c r="C17">
        <v>8.5</v>
      </c>
      <c r="D17">
        <v>1.4E-2</v>
      </c>
      <c r="E17" s="17">
        <f t="shared" si="5"/>
        <v>7.0900000000000019E-2</v>
      </c>
      <c r="F17" s="27">
        <f>E17/'Additional info'!$B$6</f>
        <v>1.3097290640394174E-4</v>
      </c>
      <c r="G17">
        <v>8.5</v>
      </c>
      <c r="H17">
        <v>0.24199999999999999</v>
      </c>
      <c r="I17" s="17">
        <f t="shared" si="6"/>
        <v>5.6227</v>
      </c>
      <c r="J17" s="27">
        <f>I17/'Additional info'!$C$6</f>
        <v>9.1080453563714449E-3</v>
      </c>
      <c r="K17">
        <v>8.5</v>
      </c>
      <c r="L17">
        <v>2.3E-2</v>
      </c>
      <c r="M17" s="17">
        <f t="shared" si="3"/>
        <v>0.29005000000000003</v>
      </c>
      <c r="N17" s="27">
        <f>M17/'Additional info'!$D$6</f>
        <v>5.0826518691588852E-4</v>
      </c>
      <c r="O17">
        <v>8.5</v>
      </c>
      <c r="P17" s="29">
        <v>0.02</v>
      </c>
      <c r="Q17" s="17">
        <f t="shared" si="4"/>
        <v>0.21700000000000003</v>
      </c>
      <c r="R17" s="27">
        <f>Q17/'Additional info'!$E$6</f>
        <v>4.3400000000000155E-4</v>
      </c>
    </row>
    <row r="18" spans="1:18" x14ac:dyDescent="0.2">
      <c r="A18" s="6">
        <v>0.64236111111111105</v>
      </c>
      <c r="B18" s="19">
        <f t="shared" si="0"/>
        <v>268.99999999999994</v>
      </c>
      <c r="C18">
        <v>8.5</v>
      </c>
      <c r="D18">
        <v>2.1999999999999999E-2</v>
      </c>
      <c r="E18" s="17">
        <f t="shared" si="5"/>
        <v>0.26569999999999994</v>
      </c>
      <c r="F18" s="27">
        <f>E18/'Additional info'!$B$6</f>
        <v>4.9082512315271228E-4</v>
      </c>
      <c r="G18">
        <v>8.5</v>
      </c>
      <c r="H18">
        <v>3.2000000000000001E-2</v>
      </c>
      <c r="I18" s="17">
        <f t="shared" si="6"/>
        <v>0.5092000000000001</v>
      </c>
      <c r="J18" s="27">
        <f>I18/'Additional info'!$C$6</f>
        <v>8.2483801295895926E-4</v>
      </c>
      <c r="K18">
        <v>8.5</v>
      </c>
      <c r="L18">
        <v>9.6000000000000002E-2</v>
      </c>
      <c r="M18" s="17">
        <f t="shared" si="3"/>
        <v>2.0676000000000001</v>
      </c>
      <c r="N18" s="27">
        <f>M18/'Additional info'!$D$6</f>
        <v>3.6231308411215002E-3</v>
      </c>
      <c r="O18">
        <v>8.5</v>
      </c>
      <c r="P18">
        <v>2.8000000000000001E-2</v>
      </c>
      <c r="Q18" s="17">
        <f t="shared" si="4"/>
        <v>0.41180000000000005</v>
      </c>
      <c r="R18" s="27">
        <f>Q18/'Additional info'!$E$6</f>
        <v>8.2360000000000289E-4</v>
      </c>
    </row>
    <row r="21" spans="1:18" x14ac:dyDescent="0.2">
      <c r="A21" s="31"/>
      <c r="E21" s="17"/>
      <c r="I21" s="1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4"/>
  <sheetViews>
    <sheetView workbookViewId="0">
      <selection activeCell="D9" sqref="D9"/>
    </sheetView>
  </sheetViews>
  <sheetFormatPr baseColWidth="10" defaultRowHeight="16" x14ac:dyDescent="0.2"/>
  <cols>
    <col min="5" max="5" width="10.5" customWidth="1"/>
  </cols>
  <sheetData>
    <row r="1" spans="1:12" x14ac:dyDescent="0.2">
      <c r="A1" t="s">
        <v>19</v>
      </c>
      <c r="B1" t="s">
        <v>20</v>
      </c>
      <c r="C1" t="s">
        <v>17</v>
      </c>
    </row>
    <row r="2" spans="1:12" x14ac:dyDescent="0.2">
      <c r="B2">
        <v>50</v>
      </c>
      <c r="C2" s="30">
        <v>27893</v>
      </c>
      <c r="E2" t="s">
        <v>21</v>
      </c>
    </row>
    <row r="3" spans="1:12" x14ac:dyDescent="0.2">
      <c r="B3">
        <v>100</v>
      </c>
      <c r="C3">
        <v>36911</v>
      </c>
      <c r="E3" s="21">
        <f t="array" ref="E3:E4">LINEST(B2:B5,C2:C5,0,1)</f>
        <v>2.6013076077390294E-3</v>
      </c>
    </row>
    <row r="4" spans="1:12" x14ac:dyDescent="0.2">
      <c r="B4">
        <v>200</v>
      </c>
      <c r="C4">
        <v>70828</v>
      </c>
      <c r="E4" s="22">
        <v>9.1719246187572668E-5</v>
      </c>
    </row>
    <row r="5" spans="1:12" x14ac:dyDescent="0.2">
      <c r="B5">
        <v>400</v>
      </c>
      <c r="C5">
        <v>155337</v>
      </c>
    </row>
    <row r="7" spans="1:12" x14ac:dyDescent="0.2">
      <c r="C7" t="s">
        <v>27</v>
      </c>
      <c r="E7" t="s">
        <v>28</v>
      </c>
      <c r="G7" t="s">
        <v>48</v>
      </c>
      <c r="I7" t="s">
        <v>49</v>
      </c>
    </row>
    <row r="8" spans="1:12" x14ac:dyDescent="0.2">
      <c r="A8" t="s">
        <v>0</v>
      </c>
      <c r="B8" t="s">
        <v>16</v>
      </c>
      <c r="C8" t="s">
        <v>17</v>
      </c>
      <c r="D8" t="s">
        <v>18</v>
      </c>
      <c r="E8" t="s">
        <v>17</v>
      </c>
      <c r="F8" t="s">
        <v>18</v>
      </c>
      <c r="G8" t="s">
        <v>17</v>
      </c>
      <c r="H8" t="s">
        <v>18</v>
      </c>
      <c r="I8" t="s">
        <v>17</v>
      </c>
      <c r="J8" t="s">
        <v>18</v>
      </c>
    </row>
    <row r="9" spans="1:12" x14ac:dyDescent="0.2">
      <c r="A9" s="6">
        <v>0.44791666666666669</v>
      </c>
      <c r="B9" s="19">
        <v>-10.999999999999961</v>
      </c>
      <c r="C9">
        <v>0</v>
      </c>
      <c r="D9" s="23">
        <f>C9*$E$3</f>
        <v>0</v>
      </c>
      <c r="E9">
        <v>0</v>
      </c>
      <c r="F9" s="23">
        <f t="shared" ref="F9:F24" si="0">E9*$E$3</f>
        <v>0</v>
      </c>
      <c r="G9">
        <v>0</v>
      </c>
      <c r="H9" s="23">
        <f t="shared" ref="H9:H24" si="1">G9*$E$3</f>
        <v>0</v>
      </c>
      <c r="I9">
        <v>0</v>
      </c>
      <c r="J9" s="23">
        <f t="shared" ref="J9:J24" si="2">I9*$E$3</f>
        <v>0</v>
      </c>
    </row>
    <row r="10" spans="1:12" x14ac:dyDescent="0.2">
      <c r="A10" s="8">
        <v>0.45555555555555555</v>
      </c>
      <c r="B10" s="19">
        <v>0</v>
      </c>
      <c r="C10">
        <v>0</v>
      </c>
      <c r="D10" s="23">
        <f t="shared" ref="D10:D24" si="3">C10*$E$3</f>
        <v>0</v>
      </c>
      <c r="E10">
        <v>31183</v>
      </c>
      <c r="F10" s="23">
        <f t="shared" si="0"/>
        <v>81.116575132126158</v>
      </c>
      <c r="G10">
        <v>31673</v>
      </c>
      <c r="H10" s="23">
        <f t="shared" si="1"/>
        <v>82.391215859918276</v>
      </c>
      <c r="I10">
        <v>31700</v>
      </c>
      <c r="J10" s="23">
        <f t="shared" si="2"/>
        <v>82.461451165327233</v>
      </c>
      <c r="L10" s="17"/>
    </row>
    <row r="11" spans="1:12" x14ac:dyDescent="0.2">
      <c r="A11" s="6">
        <v>0.45902777777777781</v>
      </c>
      <c r="B11" s="19">
        <v>5.0000000000000622</v>
      </c>
      <c r="C11">
        <v>1081</v>
      </c>
      <c r="D11" s="23">
        <f t="shared" si="3"/>
        <v>2.812013523965891</v>
      </c>
      <c r="E11">
        <v>34516</v>
      </c>
      <c r="F11" s="23">
        <f t="shared" si="0"/>
        <v>89.786733388720336</v>
      </c>
      <c r="G11">
        <v>31309</v>
      </c>
      <c r="H11" s="23">
        <f t="shared" si="1"/>
        <v>81.444339890701272</v>
      </c>
      <c r="I11">
        <v>30628</v>
      </c>
      <c r="J11" s="23">
        <f t="shared" si="2"/>
        <v>79.672849409830988</v>
      </c>
      <c r="L11" s="17"/>
    </row>
    <row r="12" spans="1:12" x14ac:dyDescent="0.2">
      <c r="A12" s="6">
        <v>0.46597222222222223</v>
      </c>
      <c r="B12" s="19">
        <v>15.000000000000027</v>
      </c>
      <c r="C12">
        <v>0</v>
      </c>
      <c r="D12" s="23">
        <f t="shared" si="3"/>
        <v>0</v>
      </c>
      <c r="E12">
        <v>26201</v>
      </c>
      <c r="F12" s="23">
        <f t="shared" si="0"/>
        <v>68.156860630370304</v>
      </c>
      <c r="G12">
        <v>19530</v>
      </c>
      <c r="H12" s="23">
        <f t="shared" si="1"/>
        <v>50.803537579143246</v>
      </c>
      <c r="I12">
        <v>20873</v>
      </c>
      <c r="J12" s="23">
        <f t="shared" si="2"/>
        <v>54.297093696336759</v>
      </c>
      <c r="L12" s="17"/>
    </row>
    <row r="13" spans="1:12" x14ac:dyDescent="0.2">
      <c r="A13" s="6">
        <v>0.4694444444444445</v>
      </c>
      <c r="B13" s="19">
        <v>20.000000000000089</v>
      </c>
      <c r="C13">
        <v>0</v>
      </c>
      <c r="D13" s="23">
        <f t="shared" si="3"/>
        <v>0</v>
      </c>
      <c r="E13">
        <v>21954</v>
      </c>
      <c r="F13" s="23">
        <f t="shared" si="0"/>
        <v>57.109107220302654</v>
      </c>
      <c r="G13">
        <v>19530</v>
      </c>
      <c r="H13" s="23">
        <f t="shared" si="1"/>
        <v>50.803537579143246</v>
      </c>
      <c r="I13">
        <v>15502</v>
      </c>
      <c r="J13" s="23">
        <f t="shared" si="2"/>
        <v>40.325470535170432</v>
      </c>
      <c r="L13" s="17"/>
    </row>
    <row r="14" spans="1:12" x14ac:dyDescent="0.2">
      <c r="A14" s="6">
        <v>0.47986111111111113</v>
      </c>
      <c r="B14" s="19">
        <v>35.000000000000036</v>
      </c>
      <c r="C14">
        <v>0</v>
      </c>
      <c r="D14" s="23">
        <f t="shared" si="3"/>
        <v>0</v>
      </c>
      <c r="E14">
        <v>12511</v>
      </c>
      <c r="F14" s="23">
        <f t="shared" si="0"/>
        <v>32.544959480422996</v>
      </c>
      <c r="G14">
        <v>2673</v>
      </c>
      <c r="H14" s="23">
        <f t="shared" si="1"/>
        <v>6.9532952354864257</v>
      </c>
      <c r="I14">
        <v>7234</v>
      </c>
      <c r="J14" s="23">
        <f t="shared" si="2"/>
        <v>18.817859234384137</v>
      </c>
      <c r="L14" s="17"/>
    </row>
    <row r="15" spans="1:12" x14ac:dyDescent="0.2">
      <c r="A15" s="34">
        <v>0.49652777777777773</v>
      </c>
      <c r="B15" s="19">
        <v>58.99999999999995</v>
      </c>
      <c r="C15">
        <v>0</v>
      </c>
      <c r="D15" s="23">
        <f t="shared" si="3"/>
        <v>0</v>
      </c>
      <c r="E15">
        <v>3332</v>
      </c>
      <c r="F15" s="23">
        <f t="shared" si="0"/>
        <v>8.6675569489864461</v>
      </c>
      <c r="G15">
        <v>0</v>
      </c>
      <c r="H15" s="23">
        <f t="shared" si="1"/>
        <v>0</v>
      </c>
      <c r="I15">
        <v>0</v>
      </c>
      <c r="J15" s="23">
        <f t="shared" si="2"/>
        <v>0</v>
      </c>
      <c r="L15" s="17"/>
    </row>
    <row r="16" spans="1:12" x14ac:dyDescent="0.2">
      <c r="A16" s="35">
        <v>0.51736111111111105</v>
      </c>
      <c r="B16" s="19">
        <v>88.999999999999929</v>
      </c>
      <c r="C16">
        <v>32032</v>
      </c>
      <c r="D16" s="23">
        <f t="shared" si="3"/>
        <v>83.325085291096585</v>
      </c>
      <c r="E16">
        <v>34375</v>
      </c>
      <c r="F16" s="23">
        <f t="shared" si="0"/>
        <v>89.419949016029136</v>
      </c>
      <c r="G16">
        <v>0</v>
      </c>
      <c r="H16" s="23">
        <f t="shared" si="1"/>
        <v>0</v>
      </c>
      <c r="I16">
        <v>0</v>
      </c>
      <c r="J16" s="23">
        <f t="shared" si="2"/>
        <v>0</v>
      </c>
      <c r="L16" s="17"/>
    </row>
    <row r="17" spans="1:12" x14ac:dyDescent="0.2">
      <c r="A17" s="6">
        <v>0.52083333333333337</v>
      </c>
      <c r="B17" s="19">
        <v>94.000000000000071</v>
      </c>
      <c r="C17">
        <v>33427</v>
      </c>
      <c r="D17" s="23">
        <f t="shared" si="3"/>
        <v>86.953909403892538</v>
      </c>
      <c r="E17">
        <v>41844</v>
      </c>
      <c r="F17" s="23">
        <f t="shared" si="0"/>
        <v>108.84911553823194</v>
      </c>
      <c r="G17">
        <v>0</v>
      </c>
      <c r="H17" s="23">
        <f t="shared" si="1"/>
        <v>0</v>
      </c>
      <c r="I17">
        <v>0</v>
      </c>
      <c r="J17" s="23">
        <f t="shared" si="2"/>
        <v>0</v>
      </c>
      <c r="L17" s="17"/>
    </row>
    <row r="18" spans="1:12" x14ac:dyDescent="0.2">
      <c r="A18" s="6">
        <v>0.52777777777777779</v>
      </c>
      <c r="B18" s="19">
        <v>104.00000000000003</v>
      </c>
      <c r="C18">
        <v>29461</v>
      </c>
      <c r="D18" s="23">
        <f t="shared" si="3"/>
        <v>76.637123431599548</v>
      </c>
      <c r="E18">
        <v>26545</v>
      </c>
      <c r="F18" s="23">
        <f t="shared" si="0"/>
        <v>69.051710447432541</v>
      </c>
      <c r="G18">
        <v>0</v>
      </c>
      <c r="H18" s="23">
        <f t="shared" si="1"/>
        <v>0</v>
      </c>
      <c r="I18">
        <v>0</v>
      </c>
      <c r="J18" s="23">
        <f t="shared" si="2"/>
        <v>0</v>
      </c>
      <c r="L18" s="17"/>
    </row>
    <row r="19" spans="1:12" x14ac:dyDescent="0.2">
      <c r="A19" s="6">
        <v>0.53819444444444442</v>
      </c>
      <c r="B19" s="19">
        <v>118.99999999999997</v>
      </c>
      <c r="C19">
        <v>15314</v>
      </c>
      <c r="D19" s="23">
        <f t="shared" si="3"/>
        <v>39.836424704915494</v>
      </c>
      <c r="E19">
        <v>12741</v>
      </c>
      <c r="F19" s="23">
        <f t="shared" si="0"/>
        <v>33.143260230202976</v>
      </c>
      <c r="G19">
        <v>0</v>
      </c>
      <c r="H19" s="23">
        <f t="shared" si="1"/>
        <v>0</v>
      </c>
      <c r="I19">
        <v>0</v>
      </c>
      <c r="J19" s="23">
        <f t="shared" si="2"/>
        <v>0</v>
      </c>
      <c r="L19" s="17"/>
    </row>
    <row r="20" spans="1:12" x14ac:dyDescent="0.2">
      <c r="A20" s="6">
        <v>0.55208333333333337</v>
      </c>
      <c r="B20" s="19">
        <v>139.00000000000006</v>
      </c>
      <c r="C20">
        <v>2350</v>
      </c>
      <c r="D20" s="23">
        <f t="shared" si="3"/>
        <v>6.1130728781867187</v>
      </c>
      <c r="E20">
        <v>1430</v>
      </c>
      <c r="F20" s="23">
        <f t="shared" si="0"/>
        <v>3.7198698790668119</v>
      </c>
      <c r="G20">
        <v>0</v>
      </c>
      <c r="H20" s="23">
        <f t="shared" si="1"/>
        <v>0</v>
      </c>
      <c r="I20">
        <v>0</v>
      </c>
      <c r="J20" s="23">
        <f t="shared" si="2"/>
        <v>0</v>
      </c>
      <c r="L20" s="17"/>
    </row>
    <row r="21" spans="1:12" x14ac:dyDescent="0.2">
      <c r="A21" s="6">
        <v>0.57986111111111105</v>
      </c>
      <c r="B21" s="19">
        <v>178.99999999999991</v>
      </c>
      <c r="C21">
        <v>0</v>
      </c>
      <c r="D21" s="23">
        <f t="shared" si="3"/>
        <v>0</v>
      </c>
      <c r="E21">
        <v>0</v>
      </c>
      <c r="F21" s="23">
        <f t="shared" si="0"/>
        <v>0</v>
      </c>
      <c r="G21">
        <v>0</v>
      </c>
      <c r="H21" s="23">
        <f t="shared" si="1"/>
        <v>0</v>
      </c>
      <c r="I21">
        <v>0</v>
      </c>
      <c r="J21" s="23">
        <f t="shared" si="2"/>
        <v>0</v>
      </c>
      <c r="L21" s="17"/>
    </row>
    <row r="22" spans="1:12" x14ac:dyDescent="0.2">
      <c r="A22" s="6">
        <v>0.60069444444444442</v>
      </c>
      <c r="B22" s="19">
        <v>208.99999999999997</v>
      </c>
      <c r="D22" s="23">
        <f t="shared" si="3"/>
        <v>0</v>
      </c>
      <c r="F22" s="23">
        <f t="shared" si="0"/>
        <v>0</v>
      </c>
      <c r="G22">
        <v>0</v>
      </c>
      <c r="H22" s="23">
        <f t="shared" si="1"/>
        <v>0</v>
      </c>
      <c r="I22">
        <v>0</v>
      </c>
      <c r="J22" s="23">
        <f t="shared" si="2"/>
        <v>0</v>
      </c>
      <c r="L22" s="17"/>
    </row>
    <row r="23" spans="1:12" x14ac:dyDescent="0.2">
      <c r="A23" s="6">
        <v>0.62152777777777779</v>
      </c>
      <c r="B23" s="19">
        <v>239.00000000000003</v>
      </c>
      <c r="C23">
        <v>0</v>
      </c>
      <c r="D23" s="23">
        <f t="shared" si="3"/>
        <v>0</v>
      </c>
      <c r="E23">
        <v>0</v>
      </c>
      <c r="F23" s="23">
        <f t="shared" si="0"/>
        <v>0</v>
      </c>
      <c r="G23">
        <v>0</v>
      </c>
      <c r="H23" s="23">
        <f t="shared" si="1"/>
        <v>0</v>
      </c>
      <c r="I23">
        <v>0</v>
      </c>
      <c r="J23" s="23">
        <f t="shared" si="2"/>
        <v>0</v>
      </c>
    </row>
    <row r="24" spans="1:12" x14ac:dyDescent="0.2">
      <c r="A24" s="6">
        <v>0.64236111111111105</v>
      </c>
      <c r="B24" s="19">
        <v>268.99999999999994</v>
      </c>
      <c r="C24">
        <v>0</v>
      </c>
      <c r="D24" s="23">
        <f t="shared" si="3"/>
        <v>0</v>
      </c>
      <c r="E24">
        <v>0</v>
      </c>
      <c r="F24" s="23">
        <f t="shared" si="0"/>
        <v>0</v>
      </c>
      <c r="G24">
        <v>0</v>
      </c>
      <c r="H24" s="23">
        <f t="shared" si="1"/>
        <v>0</v>
      </c>
      <c r="I24">
        <v>0</v>
      </c>
      <c r="J24" s="23">
        <f t="shared" si="2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92"/>
  <sheetViews>
    <sheetView topLeftCell="A17" workbookViewId="0">
      <selection activeCell="K23" sqref="K23"/>
    </sheetView>
  </sheetViews>
  <sheetFormatPr baseColWidth="10" defaultRowHeight="16" x14ac:dyDescent="0.2"/>
  <sheetData>
    <row r="1" spans="1:15" x14ac:dyDescent="0.2">
      <c r="A1" t="s">
        <v>63</v>
      </c>
    </row>
    <row r="3" spans="1:15" x14ac:dyDescent="0.2">
      <c r="K3" s="7">
        <v>0</v>
      </c>
      <c r="L3">
        <f>K3*1000</f>
        <v>0</v>
      </c>
      <c r="N3" s="7">
        <v>0.17</v>
      </c>
      <c r="O3">
        <f>N3/TmeLog!$K$4*5</f>
        <v>1.5701970443349853E-3</v>
      </c>
    </row>
    <row r="4" spans="1:15" x14ac:dyDescent="0.2">
      <c r="K4" s="7">
        <v>10.999999999999961</v>
      </c>
      <c r="L4">
        <f t="shared" ref="L4:L18" si="0">K4*1000</f>
        <v>10999.999999999962</v>
      </c>
      <c r="N4" s="7">
        <v>0.16</v>
      </c>
      <c r="O4">
        <f>N4/TmeLog!$K$4</f>
        <v>2.9556650246305606E-4</v>
      </c>
    </row>
    <row r="5" spans="1:15" x14ac:dyDescent="0.2">
      <c r="K5" s="7">
        <v>16.000000000000021</v>
      </c>
      <c r="L5">
        <f t="shared" si="0"/>
        <v>16000.000000000022</v>
      </c>
      <c r="N5" s="7">
        <v>0.15</v>
      </c>
      <c r="O5">
        <f>N5/TmeLog!$K$4</f>
        <v>2.77093596059115E-4</v>
      </c>
    </row>
    <row r="6" spans="1:15" x14ac:dyDescent="0.2">
      <c r="K6" s="7">
        <v>25.999999999999986</v>
      </c>
      <c r="L6">
        <f t="shared" si="0"/>
        <v>25999.999999999985</v>
      </c>
      <c r="N6" s="7">
        <v>0.18</v>
      </c>
      <c r="O6">
        <f>N6/TmeLog!$K$4</f>
        <v>3.3251231527093802E-4</v>
      </c>
    </row>
    <row r="7" spans="1:15" x14ac:dyDescent="0.2">
      <c r="K7" s="7">
        <v>31.00000000000005</v>
      </c>
      <c r="L7">
        <f t="shared" si="0"/>
        <v>31000.000000000051</v>
      </c>
      <c r="N7" s="7">
        <v>0.21</v>
      </c>
      <c r="O7">
        <f>N7/TmeLog!$K$4</f>
        <v>3.8793103448276104E-4</v>
      </c>
    </row>
    <row r="8" spans="1:15" x14ac:dyDescent="0.2">
      <c r="K8" s="7">
        <v>46</v>
      </c>
      <c r="L8">
        <f t="shared" si="0"/>
        <v>46000</v>
      </c>
      <c r="N8" s="7">
        <v>0.15</v>
      </c>
      <c r="O8">
        <f>N8/TmeLog!$K$4</f>
        <v>2.77093596059115E-4</v>
      </c>
    </row>
    <row r="9" spans="1:15" x14ac:dyDescent="0.2">
      <c r="K9" s="7">
        <v>69.999999999999915</v>
      </c>
      <c r="L9">
        <f t="shared" si="0"/>
        <v>69999.999999999913</v>
      </c>
      <c r="N9" s="7">
        <v>0.18</v>
      </c>
      <c r="O9">
        <f>N9/TmeLog!$K$4</f>
        <v>3.3251231527093802E-4</v>
      </c>
    </row>
    <row r="10" spans="1:15" x14ac:dyDescent="0.2">
      <c r="K10" s="7">
        <v>99.999999999999886</v>
      </c>
      <c r="L10">
        <f t="shared" si="0"/>
        <v>99999.999999999884</v>
      </c>
      <c r="N10" s="7">
        <v>0.17</v>
      </c>
      <c r="O10">
        <f>N10/TmeLog!$K$4</f>
        <v>3.1403940886699707E-4</v>
      </c>
    </row>
    <row r="11" spans="1:15" x14ac:dyDescent="0.2">
      <c r="K11" s="7">
        <v>105.00000000000003</v>
      </c>
      <c r="L11">
        <f t="shared" si="0"/>
        <v>105000.00000000003</v>
      </c>
      <c r="N11" s="7">
        <v>3.85</v>
      </c>
      <c r="O11">
        <f>N11/TmeLog!$K$4</f>
        <v>7.1120689655172859E-3</v>
      </c>
    </row>
    <row r="12" spans="1:15" x14ac:dyDescent="0.2">
      <c r="K12" s="3">
        <v>114.99999999999999</v>
      </c>
      <c r="L12">
        <f t="shared" si="0"/>
        <v>114999.99999999999</v>
      </c>
      <c r="N12" s="3">
        <v>4.0999999999999996</v>
      </c>
      <c r="O12">
        <f>N12/TmeLog!$K$4</f>
        <v>7.5738916256158102E-3</v>
      </c>
    </row>
    <row r="13" spans="1:15" x14ac:dyDescent="0.2">
      <c r="K13" s="7">
        <v>129.99999999999994</v>
      </c>
      <c r="L13">
        <f t="shared" si="0"/>
        <v>129999.99999999994</v>
      </c>
      <c r="N13" s="7">
        <v>5.4</v>
      </c>
      <c r="O13">
        <f>N13/TmeLog!$K$4</f>
        <v>9.9753694581281409E-3</v>
      </c>
    </row>
    <row r="14" spans="1:15" x14ac:dyDescent="0.2">
      <c r="K14" s="7">
        <v>150.00000000000003</v>
      </c>
      <c r="L14">
        <f t="shared" si="0"/>
        <v>150000.00000000003</v>
      </c>
      <c r="N14" s="7">
        <v>7.28</v>
      </c>
      <c r="O14">
        <f>N14/TmeLog!$K$4</f>
        <v>1.3448275862069049E-2</v>
      </c>
    </row>
    <row r="15" spans="1:15" x14ac:dyDescent="0.2">
      <c r="K15" s="7">
        <v>189.99999999999989</v>
      </c>
      <c r="L15">
        <f t="shared" si="0"/>
        <v>189999.99999999988</v>
      </c>
      <c r="N15" s="7">
        <v>7.73</v>
      </c>
      <c r="O15">
        <f>N15/TmeLog!$K$4</f>
        <v>1.4279556650246395E-2</v>
      </c>
    </row>
    <row r="16" spans="1:15" x14ac:dyDescent="0.2">
      <c r="K16" s="7">
        <v>219.99999999999994</v>
      </c>
      <c r="L16">
        <f t="shared" si="0"/>
        <v>219999.99999999994</v>
      </c>
      <c r="N16" s="7">
        <v>7.9</v>
      </c>
      <c r="O16">
        <f>N16/TmeLog!$K$4</f>
        <v>1.4593596059113392E-2</v>
      </c>
    </row>
    <row r="17" spans="1:15" x14ac:dyDescent="0.2">
      <c r="K17" s="7">
        <v>249.99999999999997</v>
      </c>
      <c r="L17">
        <f t="shared" si="0"/>
        <v>249999.99999999997</v>
      </c>
      <c r="N17" s="7">
        <v>7.95</v>
      </c>
      <c r="O17">
        <f>N17/TmeLog!$K$4</f>
        <v>1.4685960591133097E-2</v>
      </c>
    </row>
    <row r="18" spans="1:15" x14ac:dyDescent="0.2">
      <c r="K18" s="7">
        <v>279.99999999999989</v>
      </c>
      <c r="L18">
        <f t="shared" si="0"/>
        <v>279999.99999999988</v>
      </c>
      <c r="N18" s="7">
        <v>8.02</v>
      </c>
      <c r="O18">
        <f>N18/TmeLog!$K$4</f>
        <v>1.4815270935960682E-2</v>
      </c>
    </row>
    <row r="25" spans="1:15" x14ac:dyDescent="0.2">
      <c r="A25" t="s">
        <v>64</v>
      </c>
    </row>
    <row r="27" spans="1:15" x14ac:dyDescent="0.2">
      <c r="K27">
        <v>0</v>
      </c>
      <c r="L27">
        <f>K27*1000</f>
        <v>0</v>
      </c>
      <c r="N27" s="7">
        <v>0.14000000000000001</v>
      </c>
      <c r="O27">
        <f>N27/TmeLog!$X$4</f>
        <v>2.2678185745140278E-4</v>
      </c>
    </row>
    <row r="28" spans="1:15" x14ac:dyDescent="0.2">
      <c r="K28">
        <v>10.999999999999961</v>
      </c>
      <c r="L28">
        <f t="shared" ref="L28:L42" si="1">K28*1000</f>
        <v>10999.999999999962</v>
      </c>
      <c r="N28" s="7">
        <v>0.12</v>
      </c>
      <c r="O28">
        <f>N28/TmeLog!$X$4</f>
        <v>1.9438444924405949E-4</v>
      </c>
    </row>
    <row r="29" spans="1:15" x14ac:dyDescent="0.2">
      <c r="K29">
        <v>16.000000000000021</v>
      </c>
      <c r="L29">
        <f t="shared" si="1"/>
        <v>16000.000000000022</v>
      </c>
      <c r="N29" s="7">
        <v>0.15</v>
      </c>
      <c r="O29">
        <f>N29/TmeLog!$X$4</f>
        <v>2.4298056155507437E-4</v>
      </c>
    </row>
    <row r="30" spans="1:15" x14ac:dyDescent="0.2">
      <c r="K30">
        <v>25.999999999999986</v>
      </c>
      <c r="L30">
        <f t="shared" si="1"/>
        <v>25999.999999999985</v>
      </c>
      <c r="N30" s="7">
        <v>0.09</v>
      </c>
      <c r="O30">
        <f>N30/TmeLog!$X$4</f>
        <v>1.4578833693304461E-4</v>
      </c>
    </row>
    <row r="31" spans="1:15" x14ac:dyDescent="0.2">
      <c r="K31">
        <v>31.00000000000005</v>
      </c>
      <c r="L31">
        <f t="shared" si="1"/>
        <v>31000.000000000051</v>
      </c>
      <c r="N31" s="7">
        <v>0.13</v>
      </c>
      <c r="O31">
        <f>N31/TmeLog!$X$4</f>
        <v>2.1058315334773113E-4</v>
      </c>
    </row>
    <row r="32" spans="1:15" x14ac:dyDescent="0.2">
      <c r="K32">
        <v>46</v>
      </c>
      <c r="L32">
        <f t="shared" si="1"/>
        <v>46000</v>
      </c>
      <c r="N32" s="7">
        <v>0.09</v>
      </c>
      <c r="O32">
        <f>N32/TmeLog!$X$4</f>
        <v>1.4578833693304461E-4</v>
      </c>
    </row>
    <row r="33" spans="11:15" x14ac:dyDescent="0.2">
      <c r="K33">
        <v>69.999999999999915</v>
      </c>
      <c r="L33">
        <f t="shared" si="1"/>
        <v>69999.999999999913</v>
      </c>
      <c r="N33" s="7">
        <v>0.11</v>
      </c>
      <c r="O33">
        <f>N33/TmeLog!$X$4</f>
        <v>1.7818574514038787E-4</v>
      </c>
    </row>
    <row r="34" spans="11:15" x14ac:dyDescent="0.2">
      <c r="K34">
        <v>99.999999999999886</v>
      </c>
      <c r="L34">
        <f t="shared" si="1"/>
        <v>99999.999999999884</v>
      </c>
      <c r="N34" s="7">
        <v>0.1</v>
      </c>
      <c r="O34">
        <f>N34/TmeLog!$X$4</f>
        <v>1.6198704103671625E-4</v>
      </c>
    </row>
    <row r="35" spans="11:15" x14ac:dyDescent="0.2">
      <c r="K35">
        <v>105.00000000000003</v>
      </c>
      <c r="L35">
        <f t="shared" si="1"/>
        <v>105000.00000000003</v>
      </c>
      <c r="N35" s="7">
        <v>1.05</v>
      </c>
      <c r="O35">
        <f>N35/TmeLog!$X$4</f>
        <v>1.7008639308855207E-3</v>
      </c>
    </row>
    <row r="36" spans="11:15" x14ac:dyDescent="0.2">
      <c r="K36">
        <v>114.99999999999999</v>
      </c>
      <c r="L36">
        <f t="shared" si="1"/>
        <v>114999.99999999999</v>
      </c>
      <c r="N36" s="7">
        <v>2.19</v>
      </c>
      <c r="O36">
        <f>N36/TmeLog!$X$4</f>
        <v>3.5475161987040859E-3</v>
      </c>
    </row>
    <row r="37" spans="11:15" x14ac:dyDescent="0.2">
      <c r="K37">
        <v>129.99999999999994</v>
      </c>
      <c r="L37">
        <f t="shared" si="1"/>
        <v>129999.99999999994</v>
      </c>
      <c r="N37" s="7">
        <v>4.0999999999999996</v>
      </c>
      <c r="O37">
        <f>N37/TmeLog!$X$4</f>
        <v>6.6414686825053658E-3</v>
      </c>
    </row>
    <row r="38" spans="11:15" x14ac:dyDescent="0.2">
      <c r="K38">
        <v>150.00000000000003</v>
      </c>
      <c r="L38">
        <f t="shared" si="1"/>
        <v>150000.00000000003</v>
      </c>
      <c r="N38" s="7">
        <v>7.28</v>
      </c>
      <c r="O38">
        <f>N38/TmeLog!$X$4</f>
        <v>1.1792656587472944E-2</v>
      </c>
    </row>
    <row r="39" spans="11:15" x14ac:dyDescent="0.2">
      <c r="K39">
        <v>189.99999999999989</v>
      </c>
      <c r="L39">
        <f t="shared" si="1"/>
        <v>189999.99999999988</v>
      </c>
      <c r="N39" s="7">
        <v>7.11</v>
      </c>
      <c r="O39">
        <f>N39/TmeLog!$X$4</f>
        <v>1.1517278617710526E-2</v>
      </c>
    </row>
    <row r="40" spans="11:15" x14ac:dyDescent="0.2">
      <c r="K40">
        <v>219.99999999999994</v>
      </c>
      <c r="L40">
        <f t="shared" si="1"/>
        <v>219999.99999999994</v>
      </c>
      <c r="N40" s="7">
        <v>7.04</v>
      </c>
      <c r="O40">
        <f>N40/TmeLog!$X$4</f>
        <v>1.1403887688984824E-2</v>
      </c>
    </row>
    <row r="41" spans="11:15" x14ac:dyDescent="0.2">
      <c r="K41">
        <v>249.99999999999997</v>
      </c>
      <c r="L41">
        <f t="shared" si="1"/>
        <v>249999.99999999997</v>
      </c>
      <c r="N41" s="7">
        <v>7.26</v>
      </c>
      <c r="O41">
        <f>N41/TmeLog!$X$4</f>
        <v>1.1760259179265599E-2</v>
      </c>
    </row>
    <row r="42" spans="11:15" x14ac:dyDescent="0.2">
      <c r="K42">
        <v>279.99999999999989</v>
      </c>
      <c r="L42">
        <f t="shared" si="1"/>
        <v>279999.99999999988</v>
      </c>
      <c r="N42" s="7">
        <v>7.4</v>
      </c>
      <c r="O42">
        <f>N42/TmeLog!$X$4</f>
        <v>1.1987041036717003E-2</v>
      </c>
    </row>
    <row r="49" spans="1:16" x14ac:dyDescent="0.2">
      <c r="A49" t="s">
        <v>65</v>
      </c>
    </row>
    <row r="51" spans="1:16" x14ac:dyDescent="0.2">
      <c r="K51" s="19">
        <v>0</v>
      </c>
      <c r="L51">
        <f>K51*1000</f>
        <v>0</v>
      </c>
      <c r="O51" s="7">
        <v>0.43</v>
      </c>
      <c r="P51">
        <f>O51/TmeLog!$AK$4</f>
        <v>7.5350467289719716E-4</v>
      </c>
    </row>
    <row r="52" spans="1:16" x14ac:dyDescent="0.2">
      <c r="K52" s="19">
        <v>10.999999999999961</v>
      </c>
      <c r="L52">
        <f t="shared" ref="L52:L66" si="2">K52*1000</f>
        <v>10999.999999999962</v>
      </c>
      <c r="O52" s="7">
        <v>0.17</v>
      </c>
      <c r="P52">
        <f>O52/TmeLog!$AK$4</f>
        <v>2.9789719626168262E-4</v>
      </c>
    </row>
    <row r="53" spans="1:16" x14ac:dyDescent="0.2">
      <c r="K53" s="19">
        <v>16.000000000000021</v>
      </c>
      <c r="L53">
        <f t="shared" si="2"/>
        <v>16000.000000000022</v>
      </c>
      <c r="O53" s="7">
        <v>0.19</v>
      </c>
      <c r="P53">
        <f>O53/TmeLog!$AK$4</f>
        <v>3.3294392523364527E-4</v>
      </c>
    </row>
    <row r="54" spans="1:16" x14ac:dyDescent="0.2">
      <c r="K54" s="19">
        <v>25.999999999999986</v>
      </c>
      <c r="L54">
        <f t="shared" si="2"/>
        <v>25999.999999999985</v>
      </c>
      <c r="O54" s="7">
        <v>0.14000000000000001</v>
      </c>
      <c r="P54">
        <f>O54/TmeLog!$AK$4</f>
        <v>2.4532710280373866E-4</v>
      </c>
    </row>
    <row r="55" spans="1:16" x14ac:dyDescent="0.2">
      <c r="K55" s="19">
        <v>31.00000000000005</v>
      </c>
      <c r="L55">
        <f t="shared" si="2"/>
        <v>31000.000000000051</v>
      </c>
      <c r="O55" s="7">
        <v>7.0000000000000007E-2</v>
      </c>
      <c r="P55">
        <f>O55/TmeLog!$AK$4</f>
        <v>1.2266355140186933E-4</v>
      </c>
    </row>
    <row r="56" spans="1:16" x14ac:dyDescent="0.2">
      <c r="K56" s="19">
        <v>46</v>
      </c>
      <c r="L56">
        <f t="shared" si="2"/>
        <v>46000</v>
      </c>
      <c r="O56" s="7">
        <v>4.3499999999999996</v>
      </c>
      <c r="P56">
        <f>O56/TmeLog!$AK$4</f>
        <v>7.6226635514018782E-3</v>
      </c>
    </row>
    <row r="57" spans="1:16" x14ac:dyDescent="0.2">
      <c r="K57" s="19">
        <v>69.999999999999915</v>
      </c>
      <c r="L57">
        <f t="shared" si="2"/>
        <v>69999.999999999913</v>
      </c>
      <c r="O57" s="7">
        <v>6.28</v>
      </c>
      <c r="P57">
        <f>O57/TmeLog!$AK$4</f>
        <v>1.1004672897196276E-2</v>
      </c>
    </row>
    <row r="58" spans="1:16" x14ac:dyDescent="0.2">
      <c r="K58" s="19">
        <v>99.999999999999886</v>
      </c>
      <c r="L58">
        <f t="shared" si="2"/>
        <v>99999.999999999884</v>
      </c>
      <c r="O58" s="7">
        <v>7.02</v>
      </c>
      <c r="P58">
        <f>O58/TmeLog!$AK$4</f>
        <v>1.2301401869158892E-2</v>
      </c>
    </row>
    <row r="59" spans="1:16" x14ac:dyDescent="0.2">
      <c r="K59" s="19">
        <v>105.00000000000003</v>
      </c>
      <c r="L59">
        <f t="shared" si="2"/>
        <v>105000.00000000003</v>
      </c>
      <c r="O59" s="7">
        <v>7.03</v>
      </c>
      <c r="P59">
        <f>O59/TmeLog!$AK$4</f>
        <v>1.2318925233644876E-2</v>
      </c>
    </row>
    <row r="60" spans="1:16" x14ac:dyDescent="0.2">
      <c r="K60" s="19">
        <v>114.99999999999999</v>
      </c>
      <c r="L60">
        <f t="shared" si="2"/>
        <v>114999.99999999999</v>
      </c>
      <c r="O60" s="7">
        <v>7.18</v>
      </c>
      <c r="P60">
        <f>O60/TmeLog!$AK$4</f>
        <v>1.2581775700934595E-2</v>
      </c>
    </row>
    <row r="61" spans="1:16" x14ac:dyDescent="0.2">
      <c r="K61" s="19">
        <v>129.99999999999994</v>
      </c>
      <c r="L61">
        <f t="shared" si="2"/>
        <v>129999.99999999994</v>
      </c>
      <c r="O61" s="7">
        <v>7.23</v>
      </c>
      <c r="P61">
        <f>O61/TmeLog!$AK$4</f>
        <v>1.2669392523364503E-2</v>
      </c>
    </row>
    <row r="62" spans="1:16" x14ac:dyDescent="0.2">
      <c r="K62" s="19">
        <v>150.00000000000003</v>
      </c>
      <c r="L62">
        <f t="shared" si="2"/>
        <v>150000.00000000003</v>
      </c>
      <c r="O62" s="7">
        <v>7.34</v>
      </c>
      <c r="P62">
        <f>O62/TmeLog!$AK$4</f>
        <v>1.2862149532710296E-2</v>
      </c>
    </row>
    <row r="63" spans="1:16" x14ac:dyDescent="0.2">
      <c r="K63" s="19">
        <v>189.99999999999989</v>
      </c>
      <c r="L63">
        <f t="shared" si="2"/>
        <v>189999.99999999988</v>
      </c>
      <c r="O63" s="7">
        <v>7.49</v>
      </c>
      <c r="P63">
        <f>O63/TmeLog!$AK$4</f>
        <v>1.3125000000000017E-2</v>
      </c>
    </row>
    <row r="64" spans="1:16" x14ac:dyDescent="0.2">
      <c r="K64" s="19">
        <v>219.99999999999994</v>
      </c>
      <c r="L64">
        <f t="shared" si="2"/>
        <v>219999.99999999994</v>
      </c>
      <c r="O64" s="7">
        <v>7.73</v>
      </c>
      <c r="P64">
        <f>O64/TmeLog!$AK$4</f>
        <v>1.354556074766357E-2</v>
      </c>
    </row>
    <row r="65" spans="1:16" x14ac:dyDescent="0.2">
      <c r="K65" s="19">
        <v>249.99999999999997</v>
      </c>
      <c r="L65">
        <f t="shared" si="2"/>
        <v>249999.99999999997</v>
      </c>
      <c r="O65" s="7">
        <v>7.62</v>
      </c>
      <c r="P65">
        <f>O65/TmeLog!$AK$4</f>
        <v>1.3352803738317775E-2</v>
      </c>
    </row>
    <row r="66" spans="1:16" x14ac:dyDescent="0.2">
      <c r="K66" s="19">
        <v>279.99999999999989</v>
      </c>
      <c r="L66">
        <f t="shared" si="2"/>
        <v>279999.99999999988</v>
      </c>
      <c r="O66" s="7">
        <v>7.75</v>
      </c>
      <c r="P66">
        <f>O66/TmeLog!$AK$4</f>
        <v>1.3580607476635531E-2</v>
      </c>
    </row>
    <row r="73" spans="1:16" x14ac:dyDescent="0.2">
      <c r="A73" t="s">
        <v>66</v>
      </c>
    </row>
    <row r="77" spans="1:16" x14ac:dyDescent="0.2">
      <c r="M77" s="7">
        <v>0.34</v>
      </c>
      <c r="N77">
        <f>M77/TmeLog!$AX$4</f>
        <v>6.8000000000000233E-4</v>
      </c>
    </row>
    <row r="78" spans="1:16" x14ac:dyDescent="0.2">
      <c r="M78" s="7">
        <v>0.35</v>
      </c>
      <c r="N78">
        <f>M78/TmeLog!$AX$4</f>
        <v>7.0000000000000238E-4</v>
      </c>
    </row>
    <row r="79" spans="1:16" x14ac:dyDescent="0.2">
      <c r="M79" s="7">
        <v>0.21</v>
      </c>
      <c r="N79">
        <f>M79/TmeLog!$AX$4</f>
        <v>4.2000000000000143E-4</v>
      </c>
    </row>
    <row r="80" spans="1:16" x14ac:dyDescent="0.2">
      <c r="M80" s="7">
        <v>0.19</v>
      </c>
      <c r="N80">
        <f>M80/TmeLog!$AX$4</f>
        <v>3.8000000000000132E-4</v>
      </c>
    </row>
    <row r="81" spans="13:14" x14ac:dyDescent="0.2">
      <c r="M81" s="7">
        <v>7.0000000000000007E-2</v>
      </c>
      <c r="N81">
        <f>M81/TmeLog!$AX$4</f>
        <v>1.400000000000005E-4</v>
      </c>
    </row>
    <row r="82" spans="13:14" x14ac:dyDescent="0.2">
      <c r="M82" s="7">
        <v>0.18</v>
      </c>
      <c r="N82">
        <f>M82/TmeLog!$AX$4</f>
        <v>3.6000000000000122E-4</v>
      </c>
    </row>
    <row r="83" spans="13:14" x14ac:dyDescent="0.2">
      <c r="M83" s="7">
        <v>0.31</v>
      </c>
      <c r="N83">
        <f>M83/TmeLog!$AX$4</f>
        <v>6.2000000000000206E-4</v>
      </c>
    </row>
    <row r="84" spans="13:14" x14ac:dyDescent="0.2">
      <c r="M84" s="7">
        <v>1.48</v>
      </c>
      <c r="N84">
        <f>M84/TmeLog!$AX$4</f>
        <v>2.9600000000000099E-3</v>
      </c>
    </row>
    <row r="85" spans="13:14" x14ac:dyDescent="0.2">
      <c r="M85" s="7">
        <v>4.66</v>
      </c>
      <c r="N85">
        <f>M85/TmeLog!$AX$4</f>
        <v>9.3200000000000314E-3</v>
      </c>
    </row>
    <row r="86" spans="13:14" x14ac:dyDescent="0.2">
      <c r="M86" s="7">
        <v>6.15</v>
      </c>
      <c r="N86">
        <f>M86/TmeLog!$AX$4</f>
        <v>1.2300000000000042E-2</v>
      </c>
    </row>
    <row r="87" spans="13:14" x14ac:dyDescent="0.2">
      <c r="M87" s="7">
        <v>6.47</v>
      </c>
      <c r="N87">
        <f>M87/TmeLog!$AX$4</f>
        <v>1.2940000000000043E-2</v>
      </c>
    </row>
    <row r="88" spans="13:14" x14ac:dyDescent="0.2">
      <c r="M88" s="7">
        <v>6.61</v>
      </c>
      <c r="N88">
        <f>M88/TmeLog!$AX$4</f>
        <v>1.3220000000000046E-2</v>
      </c>
    </row>
    <row r="89" spans="13:14" x14ac:dyDescent="0.2">
      <c r="M89" s="7">
        <v>7.11</v>
      </c>
      <c r="N89">
        <f>M89/TmeLog!$AX$4</f>
        <v>1.4220000000000049E-2</v>
      </c>
    </row>
    <row r="90" spans="13:14" x14ac:dyDescent="0.2">
      <c r="M90" s="7">
        <v>7.27</v>
      </c>
      <c r="N90">
        <f>M90/TmeLog!$AX$4</f>
        <v>1.4540000000000049E-2</v>
      </c>
    </row>
    <row r="91" spans="13:14" x14ac:dyDescent="0.2">
      <c r="M91" s="7">
        <v>7.42</v>
      </c>
      <c r="N91">
        <f>M91/TmeLog!$AX$4</f>
        <v>1.4840000000000051E-2</v>
      </c>
    </row>
    <row r="92" spans="13:14" x14ac:dyDescent="0.2">
      <c r="M92" s="7">
        <v>7.42</v>
      </c>
      <c r="N92">
        <f>M92/TmeLog!$AX$4</f>
        <v>1.4840000000000051E-2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92"/>
  <sheetViews>
    <sheetView workbookViewId="0">
      <selection activeCell="J11" sqref="J11"/>
    </sheetView>
  </sheetViews>
  <sheetFormatPr baseColWidth="10" defaultRowHeight="16" x14ac:dyDescent="0.2"/>
  <sheetData>
    <row r="1" spans="1:15" x14ac:dyDescent="0.2">
      <c r="A1" t="s">
        <v>63</v>
      </c>
    </row>
    <row r="3" spans="1:15" x14ac:dyDescent="0.2">
      <c r="K3" s="7">
        <v>0</v>
      </c>
      <c r="L3">
        <f>K3*1000</f>
        <v>0</v>
      </c>
      <c r="N3" s="7">
        <v>0.17</v>
      </c>
      <c r="O3">
        <v>0</v>
      </c>
    </row>
    <row r="4" spans="1:15" x14ac:dyDescent="0.2">
      <c r="K4" s="7">
        <v>10.999999999999961</v>
      </c>
      <c r="L4">
        <f t="shared" ref="L4:L18" si="0">K4*1000</f>
        <v>10999.999999999962</v>
      </c>
      <c r="N4" s="7">
        <v>0.16</v>
      </c>
      <c r="O4">
        <v>0</v>
      </c>
    </row>
    <row r="5" spans="1:15" x14ac:dyDescent="0.2">
      <c r="K5" s="7">
        <v>16.000000000000021</v>
      </c>
      <c r="L5">
        <f t="shared" si="0"/>
        <v>16000.000000000022</v>
      </c>
      <c r="N5" s="7">
        <v>0.15</v>
      </c>
      <c r="O5">
        <v>0</v>
      </c>
    </row>
    <row r="6" spans="1:15" x14ac:dyDescent="0.2">
      <c r="K6" s="7">
        <v>25.999999999999986</v>
      </c>
      <c r="L6">
        <f t="shared" si="0"/>
        <v>25999.999999999985</v>
      </c>
      <c r="N6" s="7">
        <v>0.18</v>
      </c>
      <c r="O6">
        <v>0</v>
      </c>
    </row>
    <row r="7" spans="1:15" x14ac:dyDescent="0.2">
      <c r="K7" s="7">
        <v>31.00000000000005</v>
      </c>
      <c r="L7">
        <f t="shared" si="0"/>
        <v>31000.000000000051</v>
      </c>
      <c r="N7" s="7">
        <v>0.21</v>
      </c>
      <c r="O7">
        <v>0</v>
      </c>
    </row>
    <row r="8" spans="1:15" x14ac:dyDescent="0.2">
      <c r="K8" s="7">
        <v>46</v>
      </c>
      <c r="L8">
        <f t="shared" si="0"/>
        <v>46000</v>
      </c>
      <c r="N8" s="7">
        <v>0.15</v>
      </c>
      <c r="O8">
        <v>0</v>
      </c>
    </row>
    <row r="9" spans="1:15" x14ac:dyDescent="0.2">
      <c r="K9" s="7">
        <v>69.999999999999915</v>
      </c>
      <c r="L9">
        <f t="shared" si="0"/>
        <v>69999.999999999913</v>
      </c>
      <c r="N9" s="7">
        <v>0.18</v>
      </c>
      <c r="O9">
        <v>0</v>
      </c>
    </row>
    <row r="10" spans="1:15" x14ac:dyDescent="0.2">
      <c r="K10" s="7">
        <v>99.999999999999886</v>
      </c>
      <c r="L10">
        <f t="shared" si="0"/>
        <v>99999.999999999884</v>
      </c>
      <c r="N10" s="7">
        <v>0.17</v>
      </c>
      <c r="O10">
        <v>0</v>
      </c>
    </row>
    <row r="11" spans="1:15" x14ac:dyDescent="0.2">
      <c r="K11" s="7">
        <v>100</v>
      </c>
      <c r="L11">
        <f t="shared" si="0"/>
        <v>100000</v>
      </c>
      <c r="N11" s="7">
        <v>3.85</v>
      </c>
      <c r="O11">
        <v>0.3</v>
      </c>
    </row>
    <row r="12" spans="1:15" x14ac:dyDescent="0.2">
      <c r="K12" s="3">
        <v>114.99999999999999</v>
      </c>
      <c r="L12">
        <f t="shared" si="0"/>
        <v>114999.99999999999</v>
      </c>
      <c r="N12" s="3">
        <v>4.0999999999999996</v>
      </c>
      <c r="O12">
        <v>0.3</v>
      </c>
    </row>
    <row r="13" spans="1:15" x14ac:dyDescent="0.2">
      <c r="K13" s="7">
        <v>129.99999999999994</v>
      </c>
      <c r="L13">
        <f t="shared" si="0"/>
        <v>129999.99999999994</v>
      </c>
      <c r="N13" s="7">
        <v>5.4</v>
      </c>
      <c r="O13">
        <v>0.3</v>
      </c>
    </row>
    <row r="14" spans="1:15" x14ac:dyDescent="0.2">
      <c r="K14" s="7">
        <v>150.00000000000003</v>
      </c>
      <c r="L14">
        <f t="shared" si="0"/>
        <v>150000.00000000003</v>
      </c>
      <c r="N14" s="7">
        <v>7.28</v>
      </c>
      <c r="O14">
        <v>0.3</v>
      </c>
    </row>
    <row r="15" spans="1:15" x14ac:dyDescent="0.2">
      <c r="K15" s="7">
        <v>189.99999999999989</v>
      </c>
      <c r="L15">
        <f t="shared" si="0"/>
        <v>189999.99999999988</v>
      </c>
      <c r="N15" s="7">
        <v>7.73</v>
      </c>
      <c r="O15">
        <v>0.3</v>
      </c>
    </row>
    <row r="16" spans="1:15" x14ac:dyDescent="0.2">
      <c r="K16" s="7">
        <v>219.99999999999994</v>
      </c>
      <c r="L16">
        <f t="shared" si="0"/>
        <v>219999.99999999994</v>
      </c>
      <c r="N16" s="7">
        <v>7.9</v>
      </c>
      <c r="O16">
        <v>0.3</v>
      </c>
    </row>
    <row r="17" spans="1:15" x14ac:dyDescent="0.2">
      <c r="K17" s="7">
        <v>249.99999999999997</v>
      </c>
      <c r="L17">
        <f t="shared" si="0"/>
        <v>249999.99999999997</v>
      </c>
      <c r="N17" s="7">
        <v>7.95</v>
      </c>
      <c r="O17">
        <v>0.3</v>
      </c>
    </row>
    <row r="18" spans="1:15" x14ac:dyDescent="0.2">
      <c r="K18" s="7">
        <v>279.99999999999989</v>
      </c>
      <c r="L18">
        <f t="shared" si="0"/>
        <v>279999.99999999988</v>
      </c>
      <c r="N18" s="7">
        <v>8.02</v>
      </c>
      <c r="O18">
        <v>0.3</v>
      </c>
    </row>
    <row r="25" spans="1:15" x14ac:dyDescent="0.2">
      <c r="A25" t="s">
        <v>64</v>
      </c>
    </row>
    <row r="27" spans="1:15" x14ac:dyDescent="0.2">
      <c r="K27">
        <v>0</v>
      </c>
      <c r="L27">
        <f>K27*1000</f>
        <v>0</v>
      </c>
      <c r="N27" s="7">
        <v>0.14000000000000001</v>
      </c>
      <c r="O27">
        <v>0</v>
      </c>
    </row>
    <row r="28" spans="1:15" x14ac:dyDescent="0.2">
      <c r="K28">
        <v>10.999999999999961</v>
      </c>
      <c r="L28">
        <f t="shared" ref="L28:L42" si="1">K28*1000</f>
        <v>10999.999999999962</v>
      </c>
      <c r="N28" s="7">
        <v>0.12</v>
      </c>
      <c r="O28">
        <v>0</v>
      </c>
    </row>
    <row r="29" spans="1:15" x14ac:dyDescent="0.2">
      <c r="K29">
        <v>16.000000000000021</v>
      </c>
      <c r="L29">
        <f t="shared" si="1"/>
        <v>16000.000000000022</v>
      </c>
      <c r="N29" s="7">
        <v>0.15</v>
      </c>
      <c r="O29">
        <v>0</v>
      </c>
    </row>
    <row r="30" spans="1:15" x14ac:dyDescent="0.2">
      <c r="K30">
        <v>25.999999999999986</v>
      </c>
      <c r="L30">
        <f t="shared" si="1"/>
        <v>25999.999999999985</v>
      </c>
      <c r="N30" s="7">
        <v>0.09</v>
      </c>
      <c r="O30">
        <v>0</v>
      </c>
    </row>
    <row r="31" spans="1:15" x14ac:dyDescent="0.2">
      <c r="K31">
        <v>31.00000000000005</v>
      </c>
      <c r="L31">
        <f t="shared" si="1"/>
        <v>31000.000000000051</v>
      </c>
      <c r="N31" s="7">
        <v>0.13</v>
      </c>
      <c r="O31">
        <v>0</v>
      </c>
    </row>
    <row r="32" spans="1:15" x14ac:dyDescent="0.2">
      <c r="K32">
        <v>46</v>
      </c>
      <c r="L32">
        <f t="shared" si="1"/>
        <v>46000</v>
      </c>
      <c r="N32" s="7">
        <v>0.09</v>
      </c>
      <c r="O32">
        <v>0</v>
      </c>
    </row>
    <row r="33" spans="11:15" x14ac:dyDescent="0.2">
      <c r="K33">
        <v>69.999999999999915</v>
      </c>
      <c r="L33">
        <f t="shared" si="1"/>
        <v>69999.999999999913</v>
      </c>
      <c r="N33" s="7">
        <v>0.11</v>
      </c>
      <c r="O33">
        <v>0</v>
      </c>
    </row>
    <row r="34" spans="11:15" x14ac:dyDescent="0.2">
      <c r="K34">
        <v>99.999999999999886</v>
      </c>
      <c r="L34">
        <f t="shared" si="1"/>
        <v>99999.999999999884</v>
      </c>
      <c r="N34" s="7">
        <v>0.1</v>
      </c>
      <c r="O34">
        <v>0</v>
      </c>
    </row>
    <row r="35" spans="11:15" x14ac:dyDescent="0.2">
      <c r="K35">
        <v>100</v>
      </c>
      <c r="L35">
        <f t="shared" si="1"/>
        <v>100000</v>
      </c>
      <c r="N35" s="7">
        <v>1.05</v>
      </c>
      <c r="O35">
        <v>0.3</v>
      </c>
    </row>
    <row r="36" spans="11:15" x14ac:dyDescent="0.2">
      <c r="K36">
        <v>114.99999999999999</v>
      </c>
      <c r="L36">
        <f t="shared" si="1"/>
        <v>114999.99999999999</v>
      </c>
      <c r="N36" s="7">
        <v>2.19</v>
      </c>
      <c r="O36">
        <v>0.3</v>
      </c>
    </row>
    <row r="37" spans="11:15" x14ac:dyDescent="0.2">
      <c r="K37">
        <v>129.99999999999994</v>
      </c>
      <c r="L37">
        <f t="shared" si="1"/>
        <v>129999.99999999994</v>
      </c>
      <c r="N37" s="7">
        <v>4.0999999999999996</v>
      </c>
      <c r="O37">
        <v>0.3</v>
      </c>
    </row>
    <row r="38" spans="11:15" x14ac:dyDescent="0.2">
      <c r="K38">
        <v>150.00000000000003</v>
      </c>
      <c r="L38">
        <f t="shared" si="1"/>
        <v>150000.00000000003</v>
      </c>
      <c r="N38" s="7">
        <v>7.28</v>
      </c>
      <c r="O38">
        <v>0.3</v>
      </c>
    </row>
    <row r="39" spans="11:15" x14ac:dyDescent="0.2">
      <c r="K39">
        <v>189.99999999999989</v>
      </c>
      <c r="L39">
        <f t="shared" si="1"/>
        <v>189999.99999999988</v>
      </c>
      <c r="N39" s="7">
        <v>7.11</v>
      </c>
      <c r="O39">
        <v>0.3</v>
      </c>
    </row>
    <row r="40" spans="11:15" x14ac:dyDescent="0.2">
      <c r="K40">
        <v>219.99999999999994</v>
      </c>
      <c r="L40">
        <f t="shared" si="1"/>
        <v>219999.99999999994</v>
      </c>
      <c r="N40" s="7">
        <v>7.04</v>
      </c>
      <c r="O40">
        <v>0.3</v>
      </c>
    </row>
    <row r="41" spans="11:15" x14ac:dyDescent="0.2">
      <c r="K41">
        <v>249.99999999999997</v>
      </c>
      <c r="L41">
        <f t="shared" si="1"/>
        <v>249999.99999999997</v>
      </c>
      <c r="N41" s="7">
        <v>7.26</v>
      </c>
      <c r="O41">
        <v>0.3</v>
      </c>
    </row>
    <row r="42" spans="11:15" x14ac:dyDescent="0.2">
      <c r="K42">
        <v>279.99999999999989</v>
      </c>
      <c r="L42">
        <f t="shared" si="1"/>
        <v>279999.99999999988</v>
      </c>
      <c r="N42" s="7">
        <v>7.4</v>
      </c>
      <c r="O42">
        <v>0.3</v>
      </c>
    </row>
    <row r="49" spans="1:16" x14ac:dyDescent="0.2">
      <c r="A49" t="s">
        <v>65</v>
      </c>
    </row>
    <row r="51" spans="1:16" x14ac:dyDescent="0.2">
      <c r="K51" s="19">
        <v>0</v>
      </c>
      <c r="L51">
        <f>K51*1000</f>
        <v>0</v>
      </c>
      <c r="O51" s="7">
        <v>0.43</v>
      </c>
      <c r="P51">
        <v>0</v>
      </c>
    </row>
    <row r="52" spans="1:16" x14ac:dyDescent="0.2">
      <c r="K52" s="19">
        <v>10.999999999999961</v>
      </c>
      <c r="L52">
        <f t="shared" ref="L52:L66" si="2">K52*1000</f>
        <v>10999.999999999962</v>
      </c>
      <c r="O52" s="7">
        <v>0.17</v>
      </c>
      <c r="P52">
        <v>0</v>
      </c>
    </row>
    <row r="53" spans="1:16" x14ac:dyDescent="0.2">
      <c r="K53" s="19">
        <v>16.000000000000021</v>
      </c>
      <c r="L53">
        <f t="shared" si="2"/>
        <v>16000.000000000022</v>
      </c>
      <c r="O53" s="7">
        <v>0.19</v>
      </c>
      <c r="P53">
        <v>0</v>
      </c>
    </row>
    <row r="54" spans="1:16" x14ac:dyDescent="0.2">
      <c r="K54" s="19">
        <v>25.999999999999986</v>
      </c>
      <c r="L54">
        <f t="shared" si="2"/>
        <v>25999.999999999985</v>
      </c>
      <c r="O54" s="7">
        <v>0.14000000000000001</v>
      </c>
      <c r="P54">
        <v>0</v>
      </c>
    </row>
    <row r="55" spans="1:16" x14ac:dyDescent="0.2">
      <c r="K55" s="19">
        <v>30</v>
      </c>
      <c r="L55">
        <f t="shared" si="2"/>
        <v>30000</v>
      </c>
      <c r="O55" s="7">
        <v>7.0000000000000007E-2</v>
      </c>
      <c r="P55">
        <v>0</v>
      </c>
    </row>
    <row r="56" spans="1:16" x14ac:dyDescent="0.2">
      <c r="K56" s="19">
        <v>30</v>
      </c>
      <c r="L56">
        <f t="shared" si="2"/>
        <v>30000</v>
      </c>
      <c r="O56" s="7">
        <v>4.3499999999999996</v>
      </c>
      <c r="P56">
        <v>0.3</v>
      </c>
    </row>
    <row r="57" spans="1:16" x14ac:dyDescent="0.2">
      <c r="K57" s="19">
        <v>32</v>
      </c>
      <c r="L57">
        <f t="shared" si="2"/>
        <v>32000</v>
      </c>
      <c r="O57" s="7">
        <v>6.28</v>
      </c>
      <c r="P57">
        <v>0.3</v>
      </c>
    </row>
    <row r="58" spans="1:16" x14ac:dyDescent="0.2">
      <c r="K58" s="19">
        <v>99.999999999999886</v>
      </c>
      <c r="L58">
        <f t="shared" si="2"/>
        <v>99999.999999999884</v>
      </c>
      <c r="O58" s="7">
        <v>7.02</v>
      </c>
      <c r="P58">
        <v>0.3</v>
      </c>
    </row>
    <row r="59" spans="1:16" x14ac:dyDescent="0.2">
      <c r="K59" s="19">
        <v>100</v>
      </c>
      <c r="L59">
        <f t="shared" si="2"/>
        <v>100000</v>
      </c>
      <c r="O59" s="7">
        <v>7.03</v>
      </c>
      <c r="P59">
        <v>0.3</v>
      </c>
    </row>
    <row r="60" spans="1:16" x14ac:dyDescent="0.2">
      <c r="K60" s="19">
        <v>114.99999999999999</v>
      </c>
      <c r="L60">
        <f t="shared" si="2"/>
        <v>114999.99999999999</v>
      </c>
      <c r="O60" s="7">
        <v>7.18</v>
      </c>
      <c r="P60">
        <v>0.3</v>
      </c>
    </row>
    <row r="61" spans="1:16" x14ac:dyDescent="0.2">
      <c r="K61" s="19">
        <v>129.99999999999994</v>
      </c>
      <c r="L61">
        <f t="shared" si="2"/>
        <v>129999.99999999994</v>
      </c>
      <c r="O61" s="7">
        <v>7.23</v>
      </c>
      <c r="P61">
        <v>0.3</v>
      </c>
    </row>
    <row r="62" spans="1:16" x14ac:dyDescent="0.2">
      <c r="K62" s="19">
        <v>150.00000000000003</v>
      </c>
      <c r="L62">
        <f t="shared" si="2"/>
        <v>150000.00000000003</v>
      </c>
      <c r="O62" s="7">
        <v>7.34</v>
      </c>
      <c r="P62">
        <v>0.3</v>
      </c>
    </row>
    <row r="63" spans="1:16" x14ac:dyDescent="0.2">
      <c r="K63" s="19">
        <v>189.99999999999989</v>
      </c>
      <c r="L63">
        <f t="shared" si="2"/>
        <v>189999.99999999988</v>
      </c>
      <c r="O63" s="7">
        <v>7.49</v>
      </c>
      <c r="P63">
        <v>0.3</v>
      </c>
    </row>
    <row r="64" spans="1:16" x14ac:dyDescent="0.2">
      <c r="K64" s="19">
        <v>219.99999999999994</v>
      </c>
      <c r="L64">
        <f t="shared" si="2"/>
        <v>219999.99999999994</v>
      </c>
      <c r="O64" s="7">
        <v>7.73</v>
      </c>
      <c r="P64">
        <v>0.3</v>
      </c>
    </row>
    <row r="65" spans="1:16" x14ac:dyDescent="0.2">
      <c r="K65" s="19">
        <v>249.99999999999997</v>
      </c>
      <c r="L65">
        <f t="shared" si="2"/>
        <v>249999.99999999997</v>
      </c>
      <c r="O65" s="7">
        <v>7.62</v>
      </c>
      <c r="P65">
        <v>0.3</v>
      </c>
    </row>
    <row r="66" spans="1:16" x14ac:dyDescent="0.2">
      <c r="K66" s="19">
        <v>279.99999999999989</v>
      </c>
      <c r="L66">
        <f t="shared" si="2"/>
        <v>279999.99999999988</v>
      </c>
      <c r="O66" s="7">
        <v>7.75</v>
      </c>
      <c r="P66">
        <v>0.3</v>
      </c>
    </row>
    <row r="73" spans="1:16" x14ac:dyDescent="0.2">
      <c r="A73" t="s">
        <v>66</v>
      </c>
    </row>
    <row r="77" spans="1:16" x14ac:dyDescent="0.2">
      <c r="M77" s="7">
        <v>0.34</v>
      </c>
      <c r="N77">
        <v>0</v>
      </c>
    </row>
    <row r="78" spans="1:16" x14ac:dyDescent="0.2">
      <c r="M78" s="7">
        <v>0.35</v>
      </c>
      <c r="N78">
        <v>0</v>
      </c>
    </row>
    <row r="79" spans="1:16" x14ac:dyDescent="0.2">
      <c r="M79" s="7">
        <v>0.21</v>
      </c>
      <c r="N79">
        <v>0</v>
      </c>
    </row>
    <row r="80" spans="1:16" x14ac:dyDescent="0.2">
      <c r="M80" s="7">
        <v>0.19</v>
      </c>
      <c r="N80">
        <v>0</v>
      </c>
    </row>
    <row r="81" spans="13:14" x14ac:dyDescent="0.2">
      <c r="M81" s="7">
        <v>7.0000000000000007E-2</v>
      </c>
      <c r="N81">
        <v>0</v>
      </c>
    </row>
    <row r="82" spans="13:14" x14ac:dyDescent="0.2">
      <c r="M82" s="7">
        <v>0.18</v>
      </c>
      <c r="N82">
        <v>0</v>
      </c>
    </row>
    <row r="83" spans="13:14" x14ac:dyDescent="0.2">
      <c r="M83" s="7">
        <v>0.31</v>
      </c>
      <c r="N83">
        <v>0</v>
      </c>
    </row>
    <row r="84" spans="13:14" x14ac:dyDescent="0.2">
      <c r="M84" s="7">
        <v>1.48</v>
      </c>
      <c r="N84">
        <v>0</v>
      </c>
    </row>
    <row r="85" spans="13:14" x14ac:dyDescent="0.2">
      <c r="M85" s="7">
        <v>4.66</v>
      </c>
      <c r="N85">
        <v>0.3</v>
      </c>
    </row>
    <row r="86" spans="13:14" x14ac:dyDescent="0.2">
      <c r="M86" s="7">
        <v>6.15</v>
      </c>
      <c r="N86">
        <v>0.3</v>
      </c>
    </row>
    <row r="87" spans="13:14" x14ac:dyDescent="0.2">
      <c r="M87" s="7">
        <v>6.47</v>
      </c>
      <c r="N87">
        <v>0.3</v>
      </c>
    </row>
    <row r="88" spans="13:14" x14ac:dyDescent="0.2">
      <c r="M88" s="7">
        <v>6.61</v>
      </c>
      <c r="N88">
        <v>0.3</v>
      </c>
    </row>
    <row r="89" spans="13:14" x14ac:dyDescent="0.2">
      <c r="M89" s="7">
        <v>7.11</v>
      </c>
      <c r="N89">
        <v>0.3</v>
      </c>
    </row>
    <row r="90" spans="13:14" x14ac:dyDescent="0.2">
      <c r="M90" s="7">
        <v>7.27</v>
      </c>
      <c r="N90">
        <v>0.3</v>
      </c>
    </row>
    <row r="91" spans="13:14" x14ac:dyDescent="0.2">
      <c r="M91" s="7">
        <v>7.42</v>
      </c>
      <c r="N91">
        <v>0.3</v>
      </c>
    </row>
    <row r="92" spans="13:14" x14ac:dyDescent="0.2">
      <c r="M92" s="7">
        <v>7.42</v>
      </c>
      <c r="N92">
        <v>0.3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3"/>
  <sheetViews>
    <sheetView topLeftCell="A2" zoomScale="217" workbookViewId="0">
      <selection activeCell="A4" sqref="A4"/>
    </sheetView>
  </sheetViews>
  <sheetFormatPr baseColWidth="10" defaultRowHeight="16" x14ac:dyDescent="0.2"/>
  <cols>
    <col min="1" max="1" width="32.83203125" customWidth="1"/>
    <col min="5" max="5" width="9" customWidth="1"/>
    <col min="6" max="6" width="7.83203125" customWidth="1"/>
    <col min="7" max="7" width="9.33203125" customWidth="1"/>
    <col min="8" max="8" width="9.5" customWidth="1"/>
    <col min="9" max="9" width="9" customWidth="1"/>
    <col min="10" max="10" width="10" customWidth="1"/>
  </cols>
  <sheetData>
    <row r="1" spans="1:10" x14ac:dyDescent="0.2">
      <c r="A1" t="s">
        <v>68</v>
      </c>
    </row>
    <row r="3" spans="1:10" s="46" customFormat="1" ht="30" customHeight="1" x14ac:dyDescent="0.2">
      <c r="A3" s="46" t="s">
        <v>69</v>
      </c>
      <c r="B3" s="46" t="s">
        <v>90</v>
      </c>
      <c r="C3" s="46" t="s">
        <v>94</v>
      </c>
      <c r="D3" s="46" t="s">
        <v>91</v>
      </c>
      <c r="E3" s="46" t="s">
        <v>97</v>
      </c>
      <c r="F3" s="46" t="s">
        <v>92</v>
      </c>
      <c r="G3" s="46" t="s">
        <v>95</v>
      </c>
      <c r="H3" s="46" t="s">
        <v>93</v>
      </c>
      <c r="I3" s="46" t="s">
        <v>96</v>
      </c>
      <c r="J3" s="46" t="s">
        <v>98</v>
      </c>
    </row>
    <row r="4" spans="1:10" x14ac:dyDescent="0.2">
      <c r="A4" t="s">
        <v>70</v>
      </c>
      <c r="B4" s="47">
        <v>102402</v>
      </c>
      <c r="C4" s="47">
        <f>B4/2</f>
        <v>51201</v>
      </c>
      <c r="D4" s="50">
        <v>35498</v>
      </c>
      <c r="E4" s="49">
        <f>D4/C4</f>
        <v>0.69330677135212204</v>
      </c>
      <c r="F4" s="50">
        <v>18029</v>
      </c>
      <c r="G4" s="48">
        <v>0.50790000000000002</v>
      </c>
      <c r="H4" s="50">
        <v>17469</v>
      </c>
      <c r="I4" s="48">
        <v>0.49209999999999998</v>
      </c>
      <c r="J4" s="25">
        <f>H4/C4</f>
        <v>0.34118474248549835</v>
      </c>
    </row>
    <row r="5" spans="1:10" x14ac:dyDescent="0.2">
      <c r="A5" t="s">
        <v>71</v>
      </c>
      <c r="B5" s="47">
        <v>87540</v>
      </c>
      <c r="C5" s="47">
        <f t="shared" ref="C5:C23" si="0">B5/2</f>
        <v>43770</v>
      </c>
      <c r="D5" s="50">
        <v>28539</v>
      </c>
      <c r="E5" s="49">
        <f t="shared" ref="E5:E23" si="1">D5/C5</f>
        <v>0.65202193283070597</v>
      </c>
      <c r="F5" s="50">
        <v>13141</v>
      </c>
      <c r="G5" s="48">
        <v>0.46050000000000002</v>
      </c>
      <c r="H5" s="50">
        <v>15398</v>
      </c>
      <c r="I5" s="48">
        <v>0.53949999999999998</v>
      </c>
      <c r="J5" s="25">
        <f t="shared" ref="J5:J23" si="2">H5/C5</f>
        <v>0.35179346584418553</v>
      </c>
    </row>
    <row r="6" spans="1:10" x14ac:dyDescent="0.2">
      <c r="A6" t="s">
        <v>72</v>
      </c>
      <c r="B6" s="47">
        <v>90824</v>
      </c>
      <c r="C6" s="47">
        <f t="shared" si="0"/>
        <v>45412</v>
      </c>
      <c r="D6" s="50">
        <v>30974</v>
      </c>
      <c r="E6" s="49">
        <f t="shared" si="1"/>
        <v>0.68206641416365721</v>
      </c>
      <c r="F6" s="50">
        <v>13720</v>
      </c>
      <c r="G6" s="48">
        <v>0.443</v>
      </c>
      <c r="H6" s="50">
        <v>17254</v>
      </c>
      <c r="I6" s="48">
        <v>0.55700000000000005</v>
      </c>
      <c r="J6" s="25">
        <f t="shared" si="2"/>
        <v>0.37994362723509206</v>
      </c>
    </row>
    <row r="7" spans="1:10" x14ac:dyDescent="0.2">
      <c r="A7" t="s">
        <v>73</v>
      </c>
      <c r="B7" s="47">
        <v>92320</v>
      </c>
      <c r="C7" s="47">
        <f t="shared" si="0"/>
        <v>46160</v>
      </c>
      <c r="D7" s="50">
        <v>31427</v>
      </c>
      <c r="E7" s="49">
        <f t="shared" si="1"/>
        <v>0.68082755632582326</v>
      </c>
      <c r="F7" s="50">
        <v>12213</v>
      </c>
      <c r="G7" s="48">
        <v>0.3886</v>
      </c>
      <c r="H7" s="50">
        <v>19214</v>
      </c>
      <c r="I7" s="48">
        <v>0.61140000000000005</v>
      </c>
      <c r="J7" s="25">
        <f t="shared" si="2"/>
        <v>0.4162478336221837</v>
      </c>
    </row>
    <row r="8" spans="1:10" x14ac:dyDescent="0.2">
      <c r="A8" t="s">
        <v>74</v>
      </c>
      <c r="B8" s="47">
        <v>88242</v>
      </c>
      <c r="C8" s="47">
        <f t="shared" si="0"/>
        <v>44121</v>
      </c>
      <c r="D8" s="50">
        <v>28761</v>
      </c>
      <c r="E8" s="49">
        <f t="shared" si="1"/>
        <v>0.65186645814918065</v>
      </c>
      <c r="F8" s="50">
        <v>13368</v>
      </c>
      <c r="G8" s="48">
        <v>0.46479999999999999</v>
      </c>
      <c r="H8" s="50">
        <v>15393</v>
      </c>
      <c r="I8" s="48">
        <v>0.53520000000000001</v>
      </c>
      <c r="J8" s="25">
        <f t="shared" si="2"/>
        <v>0.34888148500713945</v>
      </c>
    </row>
    <row r="9" spans="1:10" x14ac:dyDescent="0.2">
      <c r="A9" t="s">
        <v>75</v>
      </c>
      <c r="B9" s="47">
        <v>85040</v>
      </c>
      <c r="C9" s="47">
        <f t="shared" si="0"/>
        <v>42520</v>
      </c>
      <c r="D9" s="50">
        <v>29206</v>
      </c>
      <c r="E9" s="49">
        <f t="shared" si="1"/>
        <v>0.68687676387582319</v>
      </c>
      <c r="F9" s="50">
        <v>14260</v>
      </c>
      <c r="G9" s="48">
        <v>0.48830000000000001</v>
      </c>
      <c r="H9" s="50">
        <v>14946</v>
      </c>
      <c r="I9" s="48">
        <v>0.51170000000000004</v>
      </c>
      <c r="J9" s="25">
        <f t="shared" si="2"/>
        <v>0.35150517403574788</v>
      </c>
    </row>
    <row r="10" spans="1:10" x14ac:dyDescent="0.2">
      <c r="A10" t="s">
        <v>76</v>
      </c>
      <c r="B10" s="47">
        <v>79656</v>
      </c>
      <c r="C10" s="47">
        <f t="shared" si="0"/>
        <v>39828</v>
      </c>
      <c r="D10" s="50">
        <v>28183</v>
      </c>
      <c r="E10" s="49">
        <f t="shared" si="1"/>
        <v>0.70761775635231494</v>
      </c>
      <c r="F10" s="50">
        <v>13058</v>
      </c>
      <c r="G10" s="48">
        <v>0.46329999999999999</v>
      </c>
      <c r="H10" s="50">
        <v>15125</v>
      </c>
      <c r="I10" s="48">
        <v>0.53669999999999995</v>
      </c>
      <c r="J10" s="25">
        <f t="shared" si="2"/>
        <v>0.37975795922466604</v>
      </c>
    </row>
    <row r="11" spans="1:10" x14ac:dyDescent="0.2">
      <c r="A11" t="s">
        <v>77</v>
      </c>
      <c r="B11" s="47">
        <v>97460</v>
      </c>
      <c r="C11" s="47">
        <f t="shared" si="0"/>
        <v>48730</v>
      </c>
      <c r="D11" s="50">
        <v>34555</v>
      </c>
      <c r="E11" s="49">
        <f t="shared" si="1"/>
        <v>0.70911143033039192</v>
      </c>
      <c r="F11" s="50">
        <v>16252</v>
      </c>
      <c r="G11" s="48">
        <v>0.4703</v>
      </c>
      <c r="H11" s="50">
        <v>18303</v>
      </c>
      <c r="I11" s="48">
        <v>0.52969999999999995</v>
      </c>
      <c r="J11" s="25">
        <f t="shared" si="2"/>
        <v>0.37560024625487382</v>
      </c>
    </row>
    <row r="12" spans="1:10" x14ac:dyDescent="0.2">
      <c r="A12" t="s">
        <v>78</v>
      </c>
      <c r="B12" s="47">
        <v>95688</v>
      </c>
      <c r="C12" s="47">
        <f t="shared" si="0"/>
        <v>47844</v>
      </c>
      <c r="D12" s="50">
        <v>32782</v>
      </c>
      <c r="E12" s="49">
        <f t="shared" si="1"/>
        <v>0.68518518518518523</v>
      </c>
      <c r="F12" s="50">
        <v>15192</v>
      </c>
      <c r="G12" s="48">
        <v>0.46339999999999998</v>
      </c>
      <c r="H12" s="50">
        <v>17590</v>
      </c>
      <c r="I12" s="48">
        <v>0.53659999999999997</v>
      </c>
      <c r="J12" s="25">
        <f t="shared" si="2"/>
        <v>0.36765320625365772</v>
      </c>
    </row>
    <row r="13" spans="1:10" x14ac:dyDescent="0.2">
      <c r="A13" t="s">
        <v>79</v>
      </c>
      <c r="B13" s="47">
        <v>106828</v>
      </c>
      <c r="C13" s="47">
        <f t="shared" si="0"/>
        <v>53414</v>
      </c>
      <c r="D13" s="50">
        <v>37077</v>
      </c>
      <c r="E13" s="49">
        <f t="shared" si="1"/>
        <v>0.69414385741565887</v>
      </c>
      <c r="F13" s="50">
        <v>14711</v>
      </c>
      <c r="G13" s="48">
        <v>0.39679999999999999</v>
      </c>
      <c r="H13" s="50">
        <v>22366</v>
      </c>
      <c r="I13" s="48">
        <v>0.60319999999999996</v>
      </c>
      <c r="J13" s="25">
        <f t="shared" si="2"/>
        <v>0.41872917212715766</v>
      </c>
    </row>
    <row r="14" spans="1:10" x14ac:dyDescent="0.2">
      <c r="A14" t="s">
        <v>80</v>
      </c>
      <c r="B14" s="47">
        <v>82608</v>
      </c>
      <c r="C14" s="47">
        <f t="shared" si="0"/>
        <v>41304</v>
      </c>
      <c r="D14" s="50">
        <v>30631</v>
      </c>
      <c r="E14" s="49">
        <f t="shared" si="1"/>
        <v>0.74159887662211887</v>
      </c>
      <c r="F14" s="50">
        <v>15207</v>
      </c>
      <c r="G14" s="48">
        <v>0.4965</v>
      </c>
      <c r="H14" s="50">
        <v>15424</v>
      </c>
      <c r="I14" s="48">
        <v>0.50349999999999995</v>
      </c>
      <c r="J14" s="25">
        <f t="shared" si="2"/>
        <v>0.37342630253728454</v>
      </c>
    </row>
    <row r="15" spans="1:10" x14ac:dyDescent="0.2">
      <c r="A15" t="s">
        <v>81</v>
      </c>
      <c r="B15" s="47">
        <v>78324</v>
      </c>
      <c r="C15" s="47">
        <f t="shared" si="0"/>
        <v>39162</v>
      </c>
      <c r="D15" s="50">
        <v>28763</v>
      </c>
      <c r="E15" s="49">
        <f t="shared" si="1"/>
        <v>0.73446197844849603</v>
      </c>
      <c r="F15" s="50">
        <v>12347</v>
      </c>
      <c r="G15" s="48">
        <v>0.42930000000000001</v>
      </c>
      <c r="H15" s="50">
        <v>16416</v>
      </c>
      <c r="I15" s="48">
        <v>0.57069999999999999</v>
      </c>
      <c r="J15" s="25">
        <f t="shared" si="2"/>
        <v>0.41918185996629387</v>
      </c>
    </row>
    <row r="16" spans="1:10" x14ac:dyDescent="0.2">
      <c r="A16" t="s">
        <v>82</v>
      </c>
      <c r="B16" s="47">
        <v>88148</v>
      </c>
      <c r="C16" s="47">
        <f t="shared" si="0"/>
        <v>44074</v>
      </c>
      <c r="D16" s="50">
        <v>30099</v>
      </c>
      <c r="E16" s="49">
        <f t="shared" si="1"/>
        <v>0.68291963515905074</v>
      </c>
      <c r="F16" s="50">
        <v>16479</v>
      </c>
      <c r="G16" s="48">
        <v>0.54749999999999999</v>
      </c>
      <c r="H16" s="50">
        <v>13620</v>
      </c>
      <c r="I16" s="48">
        <v>0.45250000000000001</v>
      </c>
      <c r="J16" s="25">
        <f t="shared" si="2"/>
        <v>0.3090257294550075</v>
      </c>
    </row>
    <row r="17" spans="1:10" x14ac:dyDescent="0.2">
      <c r="A17" t="s">
        <v>83</v>
      </c>
      <c r="B17" s="47">
        <v>106174</v>
      </c>
      <c r="C17" s="47">
        <f t="shared" si="0"/>
        <v>53087</v>
      </c>
      <c r="D17" s="50">
        <v>35407</v>
      </c>
      <c r="E17" s="49">
        <f t="shared" si="1"/>
        <v>0.66696177972008208</v>
      </c>
      <c r="F17" s="50">
        <v>18398</v>
      </c>
      <c r="G17" s="48">
        <v>0.51959999999999995</v>
      </c>
      <c r="H17" s="50">
        <v>17009</v>
      </c>
      <c r="I17" s="48">
        <v>0.48039999999999999</v>
      </c>
      <c r="J17" s="25">
        <f t="shared" si="2"/>
        <v>0.32039859099214496</v>
      </c>
    </row>
    <row r="18" spans="1:10" x14ac:dyDescent="0.2">
      <c r="A18" t="s">
        <v>84</v>
      </c>
      <c r="B18" s="47">
        <v>103038</v>
      </c>
      <c r="C18" s="47">
        <f t="shared" si="0"/>
        <v>51519</v>
      </c>
      <c r="D18" s="50">
        <v>38377</v>
      </c>
      <c r="E18" s="49">
        <f t="shared" si="1"/>
        <v>0.74490964498534518</v>
      </c>
      <c r="F18" s="50">
        <v>14508</v>
      </c>
      <c r="G18" s="48">
        <v>0.378</v>
      </c>
      <c r="H18" s="50">
        <v>23869</v>
      </c>
      <c r="I18" s="48">
        <v>0.622</v>
      </c>
      <c r="J18" s="25">
        <f t="shared" si="2"/>
        <v>0.46330480017081077</v>
      </c>
    </row>
    <row r="19" spans="1:10" x14ac:dyDescent="0.2">
      <c r="A19" t="s">
        <v>85</v>
      </c>
      <c r="B19" s="47">
        <v>91020</v>
      </c>
      <c r="C19" s="47">
        <f t="shared" si="0"/>
        <v>45510</v>
      </c>
      <c r="D19" s="50">
        <v>31630</v>
      </c>
      <c r="E19" s="49">
        <f t="shared" si="1"/>
        <v>0.69501208525598768</v>
      </c>
      <c r="F19" s="50">
        <v>15323</v>
      </c>
      <c r="G19" s="48">
        <v>0.4844</v>
      </c>
      <c r="H19" s="50">
        <v>16307</v>
      </c>
      <c r="I19" s="48">
        <v>0.51559999999999995</v>
      </c>
      <c r="J19" s="25">
        <f t="shared" si="2"/>
        <v>0.35831685343880465</v>
      </c>
    </row>
    <row r="20" spans="1:10" x14ac:dyDescent="0.2">
      <c r="A20" t="s">
        <v>86</v>
      </c>
      <c r="B20" s="47">
        <v>102150</v>
      </c>
      <c r="C20" s="47">
        <f t="shared" si="0"/>
        <v>51075</v>
      </c>
      <c r="D20" s="50">
        <v>33637</v>
      </c>
      <c r="E20" s="49">
        <f t="shared" si="1"/>
        <v>0.65858051884483604</v>
      </c>
      <c r="F20" s="50">
        <v>16716</v>
      </c>
      <c r="G20" s="48">
        <v>0.497</v>
      </c>
      <c r="H20" s="50">
        <v>16921</v>
      </c>
      <c r="I20" s="48">
        <v>0.503</v>
      </c>
      <c r="J20" s="25">
        <f t="shared" si="2"/>
        <v>0.33129711209006363</v>
      </c>
    </row>
    <row r="21" spans="1:10" x14ac:dyDescent="0.2">
      <c r="A21" t="s">
        <v>87</v>
      </c>
      <c r="B21" s="47">
        <v>87256</v>
      </c>
      <c r="C21" s="47">
        <f t="shared" si="0"/>
        <v>43628</v>
      </c>
      <c r="D21" s="50">
        <v>30978</v>
      </c>
      <c r="E21" s="49">
        <f t="shared" si="1"/>
        <v>0.71004859264692399</v>
      </c>
      <c r="F21" s="50">
        <v>13300</v>
      </c>
      <c r="G21" s="48">
        <v>0.42930000000000001</v>
      </c>
      <c r="H21" s="50">
        <v>17678</v>
      </c>
      <c r="I21" s="48">
        <v>0.57069999999999999</v>
      </c>
      <c r="J21" s="25">
        <f t="shared" si="2"/>
        <v>0.40519849637847255</v>
      </c>
    </row>
    <row r="22" spans="1:10" x14ac:dyDescent="0.2">
      <c r="A22" t="s">
        <v>88</v>
      </c>
      <c r="B22" s="47">
        <v>96008</v>
      </c>
      <c r="C22" s="47">
        <f t="shared" si="0"/>
        <v>48004</v>
      </c>
      <c r="D22" s="50">
        <v>33686</v>
      </c>
      <c r="E22" s="49">
        <f t="shared" si="1"/>
        <v>0.70173318890092495</v>
      </c>
      <c r="F22" s="50">
        <v>12227</v>
      </c>
      <c r="G22" s="48">
        <v>0.36299999999999999</v>
      </c>
      <c r="H22" s="50">
        <v>21459</v>
      </c>
      <c r="I22" s="48">
        <v>0.63700000000000001</v>
      </c>
      <c r="J22" s="25">
        <f t="shared" si="2"/>
        <v>0.44702524789600867</v>
      </c>
    </row>
    <row r="23" spans="1:10" x14ac:dyDescent="0.2">
      <c r="A23" t="s">
        <v>89</v>
      </c>
      <c r="B23" s="47">
        <v>96722</v>
      </c>
      <c r="C23" s="47">
        <f t="shared" si="0"/>
        <v>48361</v>
      </c>
      <c r="D23" s="50">
        <v>35917</v>
      </c>
      <c r="E23" s="49">
        <f t="shared" si="1"/>
        <v>0.74268522156282957</v>
      </c>
      <c r="F23" s="50">
        <v>15417</v>
      </c>
      <c r="G23" s="48">
        <v>0.42920000000000003</v>
      </c>
      <c r="H23" s="50">
        <v>20500</v>
      </c>
      <c r="I23" s="48">
        <v>0.57079999999999997</v>
      </c>
      <c r="J23" s="25">
        <f t="shared" si="2"/>
        <v>0.42389528752507183</v>
      </c>
    </row>
  </sheetData>
  <conditionalFormatting sqref="I4:I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TmeLog</vt:lpstr>
      <vt:lpstr>Additional info</vt:lpstr>
      <vt:lpstr>P-tests</vt:lpstr>
      <vt:lpstr>Acetate</vt:lpstr>
      <vt:lpstr>PHB</vt:lpstr>
      <vt:lpstr>Publish</vt:lpstr>
      <vt:lpstr>Publish (2)</vt:lpstr>
      <vt:lpstr>sortmerna</vt:lpstr>
      <vt:lpstr>sortmerna!sortmernaLog</vt:lpstr>
    </vt:vector>
  </TitlesOfParts>
  <Company>UWM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Moya</dc:creator>
  <cp:lastModifiedBy>Elizabeth A McDaniel</cp:lastModifiedBy>
  <dcterms:created xsi:type="dcterms:W3CDTF">2015-04-01T15:41:29Z</dcterms:created>
  <dcterms:modified xsi:type="dcterms:W3CDTF">2020-03-10T21:09:57Z</dcterms:modified>
</cp:coreProperties>
</file>