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lizabethkwok/Desktop/Excel challenge/"/>
    </mc:Choice>
  </mc:AlternateContent>
  <xr:revisionPtr revIDLastSave="0" documentId="8_{E5C51A6E-F014-314F-A0ED-CBA2880578A5}" xr6:coauthVersionLast="47" xr6:coauthVersionMax="47" xr10:uidLastSave="{00000000-0000-0000-0000-000000000000}"/>
  <bookViews>
    <workbookView xWindow="1020" yWindow="7660" windowWidth="18180" windowHeight="9140" xr2:uid="{00000000-000D-0000-FFFF-FFFF00000000}"/>
  </bookViews>
  <sheets>
    <sheet name="Sheet1" sheetId="1" r:id="rId1"/>
    <sheet name="category pivot" sheetId="3" r:id="rId2"/>
    <sheet name="sub-category pivot" sheetId="4" r:id="rId3"/>
    <sheet name="state date" sheetId="5" r:id="rId4"/>
    <sheet name="bonus" sheetId="6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B2" i="6"/>
  <c r="E2" i="6" s="1"/>
  <c r="E5" i="6"/>
  <c r="E6" i="6"/>
  <c r="E7" i="6"/>
  <c r="E8" i="6"/>
  <c r="E9" i="6"/>
  <c r="E10" i="6"/>
  <c r="E11" i="6"/>
  <c r="E12" i="6"/>
  <c r="E13" i="6"/>
  <c r="E3" i="6"/>
  <c r="E4" i="6"/>
  <c r="D13" i="6"/>
  <c r="D12" i="6"/>
  <c r="D10" i="6"/>
  <c r="D11" i="6"/>
  <c r="D9" i="6"/>
  <c r="D7" i="6"/>
  <c r="D8" i="6"/>
  <c r="D6" i="6"/>
  <c r="D5" i="6"/>
  <c r="D4" i="6"/>
  <c r="D3" i="6"/>
  <c r="D2" i="6"/>
  <c r="C13" i="6"/>
  <c r="C12" i="6"/>
  <c r="C11" i="6"/>
  <c r="C10" i="6"/>
  <c r="C9" i="6"/>
  <c r="C8" i="6"/>
  <c r="C7" i="6"/>
  <c r="C5" i="6"/>
  <c r="C6" i="6"/>
  <c r="C4" i="6"/>
  <c r="C3" i="6"/>
  <c r="C2" i="6"/>
  <c r="B12" i="6"/>
  <c r="B13" i="6"/>
  <c r="B11" i="6"/>
  <c r="B10" i="6"/>
  <c r="B9" i="6"/>
  <c r="B8" i="6"/>
  <c r="B7" i="6"/>
  <c r="B6" i="6"/>
  <c r="B5" i="6"/>
  <c r="B4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4082" i="1"/>
  <c r="P4099" i="1"/>
  <c r="P4111" i="1"/>
  <c r="P4072" i="1"/>
  <c r="P4073" i="1"/>
  <c r="P4074" i="1"/>
  <c r="P4075" i="1"/>
  <c r="P4076" i="1"/>
  <c r="P4077" i="1"/>
  <c r="P4078" i="1"/>
  <c r="P4079" i="1"/>
  <c r="P4080" i="1"/>
  <c r="P4081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<sst xmlns="http://schemas.openxmlformats.org/spreadsheetml/2006/main" count="33047" uniqueCount="8401">
  <si>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</si>
  <si>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</si>
  <si>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</si>
  <si>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</si>
  <si>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</si>
  <si>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</si>
  <si>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</si>
  <si>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</si>
  <si>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</si>
  <si>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</si>
  <si>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</si>
  <si>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</si>
  <si>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</si>
  <si>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</si>
  <si>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</si>
  <si>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</si>
  <si>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</si>
  <si>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</si>
  <si>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</si>
  <si>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</si>
  <si>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</si>
  <si>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</si>
  <si>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</si>
  <si>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</si>
  <si>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</si>
  <si>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</si>
  <si>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</si>
  <si>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</si>
  <si>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</si>
  <si>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</si>
  <si>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</si>
  <si>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</si>
  <si>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</si>
  <si>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</si>
  <si>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</si>
  <si>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</si>
  <si>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</si>
  <si>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</si>
  <si>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</si>
  <si>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</si>
  <si>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</si>
  <si>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</si>
  <si>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</si>
  <si>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</si>
  <si>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</si>
  <si>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</si>
  <si>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</si>
  <si>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</si>
  <si>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</si>
  <si>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</si>
  <si>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</si>
  <si>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</si>
  <si>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</si>
  <si>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</si>
  <si>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</si>
  <si>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</si>
  <si>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</si>
  <si>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</si>
  <si>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</si>
  <si>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</si>
  <si>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</si>
  <si>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</si>
  <si>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</si>
  <si>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</si>
  <si>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</si>
  <si>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</si>
  <si>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</si>
  <si>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</si>
  <si>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</si>
  <si>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</si>
  <si>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</si>
  <si>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</si>
  <si>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</si>
  <si>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</si>
  <si>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</si>
  <si>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</si>
  <si>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</si>
  <si>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</si>
  <si>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</si>
  <si>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</si>
  <si>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</si>
  <si>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</si>
  <si>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</si>
  <si>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</si>
  <si>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</si>
  <si>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</si>
  <si>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</si>
  <si>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</si>
  <si>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</si>
  <si>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</si>
  <si>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</si>
  <si>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</si>
  <si>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</si>
  <si>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</si>
  <si>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</si>
  <si>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</si>
  <si>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</si>
  <si>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</si>
  <si>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</si>
  <si>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</si>
  <si>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</si>
  <si>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</si>
  <si>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</si>
  <si>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</si>
  <si>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</si>
  <si>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</si>
  <si>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</si>
  <si>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</si>
  <si>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</si>
  <si>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</si>
  <si>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</si>
  <si>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</si>
  <si>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</si>
  <si>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</si>
  <si>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</si>
  <si>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</si>
  <si>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</si>
  <si>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</si>
  <si>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</si>
  <si>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</si>
  <si>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</si>
  <si>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</si>
  <si>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</si>
  <si>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</si>
  <si>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</si>
  <si>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</si>
  <si>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</si>
  <si>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</si>
  <si>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</si>
  <si>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</si>
  <si>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</si>
  <si>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</si>
  <si>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</si>
  <si>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</si>
  <si>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</si>
  <si>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</si>
  <si>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</si>
  <si>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</si>
  <si>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</si>
  <si>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</si>
  <si>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</si>
  <si>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</si>
  <si>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</si>
  <si>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</si>
  <si>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</si>
  <si>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</si>
  <si>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</si>
  <si>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</si>
  <si>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</si>
  <si>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</si>
  <si>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</si>
  <si>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</si>
  <si>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</si>
  <si>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</si>
  <si>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</si>
  <si>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</si>
  <si>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</si>
  <si>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</si>
  <si>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</si>
  <si>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</si>
  <si>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</si>
  <si>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</si>
  <si>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</si>
  <si>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</si>
  <si>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</si>
  <si>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</si>
  <si>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</si>
  <si>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</si>
  <si>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</si>
  <si>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</si>
  <si>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</si>
  <si>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</si>
  <si>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</si>
  <si>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</si>
  <si>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</si>
  <si>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</si>
  <si>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</si>
  <si>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</si>
  <si>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</si>
  <si>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</si>
  <si>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</si>
  <si>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</si>
  <si>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</si>
  <si>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</si>
  <si>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</si>
  <si>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</si>
  <si>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</si>
  <si>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</si>
  <si>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</si>
  <si>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</si>
  <si>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</si>
  <si>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</si>
  <si>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</si>
  <si>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</si>
  <si>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</si>
  <si>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</si>
  <si>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</si>
  <si>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</si>
  <si>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</si>
  <si>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</si>
  <si>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</si>
  <si>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</si>
  <si>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</si>
  <si>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</si>
  <si>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</si>
  <si>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</si>
  <si>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</si>
  <si>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</si>
  <si>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</si>
  <si>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</si>
  <si>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</si>
  <si>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</si>
  <si>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</si>
  <si>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</si>
  <si>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</si>
  <si>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</si>
  <si>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</si>
  <si>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</si>
  <si>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</si>
  <si>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</si>
  <si>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</si>
  <si>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</si>
  <si>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</si>
  <si>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</si>
  <si>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</si>
  <si>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</si>
  <si>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</si>
  <si>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</si>
  <si>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</si>
  <si>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</si>
  <si>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</si>
  <si>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</si>
  <si>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</si>
  <si>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</si>
  <si>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</si>
  <si>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</si>
  <si>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</si>
  <si>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</si>
  <si>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</si>
  <si>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</si>
  <si>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</si>
  <si>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</si>
  <si>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</si>
  <si>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</si>
  <si>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</si>
  <si>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</si>
  <si>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</si>
  <si>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</si>
  <si>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</si>
  <si>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</si>
  <si>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</si>
  <si>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</si>
  <si>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</si>
  <si>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</si>
  <si>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</si>
  <si>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</si>
  <si>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</si>
  <si>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</si>
  <si>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</si>
  <si>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</si>
  <si>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</si>
  <si>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</si>
  <si>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</si>
  <si>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</si>
  <si>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</si>
  <si>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</si>
  <si>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</si>
  <si>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</si>
  <si>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</si>
  <si>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</si>
  <si>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</si>
  <si>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</si>
  <si>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</si>
  <si>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</si>
  <si>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</si>
  <si>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</si>
  <si>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</si>
  <si>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</si>
  <si>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</si>
  <si>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</si>
  <si>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</si>
  <si>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</si>
  <si>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</si>
  <si>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</si>
  <si>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</si>
  <si>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</si>
  <si>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</si>
  <si>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</si>
  <si>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</si>
  <si>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</si>
  <si>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</si>
  <si>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</si>
  <si>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</si>
  <si>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</si>
  <si>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</si>
  <si>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</si>
  <si>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</si>
  <si>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</si>
  <si>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</si>
  <si>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</si>
  <si>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</si>
  <si>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</si>
  <si>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</si>
  <si>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</si>
  <si>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</si>
  <si>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</si>
  <si>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</si>
  <si>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</si>
  <si>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</si>
  <si>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</si>
  <si>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</si>
  <si>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</si>
  <si>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</si>
  <si>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</si>
  <si>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</si>
  <si>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</si>
  <si>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</si>
  <si>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</si>
  <si>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</si>
  <si>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</si>
  <si>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</si>
  <si>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</si>
  <si>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</si>
  <si>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</si>
  <si>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</si>
  <si>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</si>
  <si>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</si>
  <si>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</si>
  <si>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</si>
  <si>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</si>
  <si>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</si>
  <si>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</si>
  <si>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</si>
  <si>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</si>
  <si>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</si>
  <si>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</si>
  <si>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</si>
  <si>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</si>
  <si>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</si>
  <si>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</si>
  <si>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</si>
  <si>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</si>
  <si>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</si>
  <si>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</si>
  <si>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</si>
  <si>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</si>
  <si>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</si>
  <si>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</si>
  <si>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</si>
  <si>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</si>
  <si>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</si>
  <si>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</si>
  <si>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</si>
  <si>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</si>
  <si>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</si>
  <si>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</si>
  <si>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</si>
  <si>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</si>
  <si>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</si>
  <si>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</si>
  <si>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</si>
  <si>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</si>
  <si>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</si>
  <si>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</si>
  <si>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</si>
  <si>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</si>
  <si>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</si>
  <si>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</si>
  <si>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</si>
  <si>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</si>
  <si>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</si>
  <si>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</si>
  <si>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</si>
  <si>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</si>
  <si>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</si>
  <si>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</si>
  <si>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</si>
  <si>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</si>
  <si>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</si>
  <si>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</si>
  <si>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</si>
  <si>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</si>
  <si>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</si>
  <si>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</si>
  <si>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</si>
  <si>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</si>
  <si>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</si>
  <si>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</si>
  <si>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</si>
  <si>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</si>
  <si>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</si>
  <si>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</si>
  <si>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</si>
  <si>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</si>
  <si>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</si>
  <si>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</si>
  <si>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</si>
  <si>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</si>
  <si>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</si>
  <si>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</si>
  <si>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</si>
  <si>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</si>
  <si>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</si>
  <si>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</si>
  <si>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</si>
  <si>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</si>
  <si>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</si>
  <si>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</si>
  <si>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</si>
  <si>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</si>
  <si>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</si>
  <si>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</si>
  <si>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</si>
  <si>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</si>
  <si>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</si>
  <si>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</si>
  <si>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</si>
  <si>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</si>
  <si>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</si>
  <si>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</si>
  <si>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</si>
  <si>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</si>
  <si>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</si>
  <si>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</si>
  <si>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</si>
  <si>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</si>
  <si>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</si>
  <si>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</si>
  <si>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</si>
  <si>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</si>
  <si>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</si>
  <si>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</si>
  <si>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</si>
  <si>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</si>
  <si>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</si>
  <si>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</si>
  <si>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</si>
  <si>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</si>
  <si>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</si>
  <si>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</si>
  <si>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</si>
  <si>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</si>
  <si>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</si>
  <si>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</si>
  <si>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</si>
  <si>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</si>
  <si>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</si>
  <si>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</si>
  <si>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</si>
  <si>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</si>
  <si>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</si>
  <si>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</si>
  <si>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</si>
  <si>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</si>
  <si>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</si>
  <si>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</si>
  <si>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</si>
  <si>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</si>
  <si>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</si>
  <si>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</si>
  <si>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</si>
  <si>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</si>
  <si>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</si>
  <si>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</si>
  <si>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</si>
  <si>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</si>
  <si>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</si>
  <si>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</si>
  <si>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</si>
  <si>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</si>
  <si>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</si>
  <si>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</si>
  <si>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</si>
  <si>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</si>
  <si>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</si>
  <si>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</si>
  <si>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</si>
  <si>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</si>
  <si>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</si>
  <si>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</si>
  <si>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</si>
  <si>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</si>
  <si>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</si>
  <si>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</si>
  <si>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</si>
  <si>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</si>
  <si>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</si>
  <si>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</si>
  <si>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</si>
  <si>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</si>
  <si>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</si>
  <si>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</si>
  <si>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</si>
  <si>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</si>
  <si>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</si>
  <si>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</si>
  <si>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</si>
  <si>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</si>
  <si>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</si>
  <si>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</si>
  <si>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</si>
  <si>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</si>
  <si>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</si>
  <si>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</si>
  <si>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</si>
  <si>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</si>
  <si>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</si>
  <si>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</si>
  <si>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</si>
  <si>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</si>
  <si>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</si>
  <si>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</si>
  <si>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</si>
  <si>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</si>
  <si>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</si>
  <si>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</si>
  <si>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</si>
  <si>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</si>
  <si>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</si>
  <si>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</si>
  <si>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</si>
  <si>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</si>
  <si>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</si>
  <si>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</si>
  <si>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</si>
  <si>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</si>
  <si>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</si>
  <si>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</si>
  <si>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</si>
  <si>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</si>
  <si>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</si>
  <si>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</si>
  <si>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</si>
  <si>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</si>
  <si>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</si>
  <si>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</si>
  <si>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</si>
  <si>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</si>
  <si>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</si>
  <si>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</si>
  <si>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</si>
  <si>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</si>
  <si>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</si>
  <si>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</si>
  <si>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</si>
  <si>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</si>
  <si>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</si>
  <si>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</si>
  <si>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</si>
  <si>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</si>
  <si>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</si>
  <si>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</si>
  <si>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</si>
  <si>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</si>
  <si>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</si>
  <si>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</si>
  <si>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</si>
  <si>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</si>
  <si>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</si>
  <si>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</si>
  <si>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</si>
  <si>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</si>
  <si>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</si>
  <si>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</si>
  <si>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</si>
  <si>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</si>
  <si>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</si>
  <si>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</si>
  <si>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</si>
  <si>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</si>
  <si>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</si>
  <si>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</si>
  <si>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</si>
  <si>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</si>
  <si>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</si>
  <si>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</si>
  <si>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</si>
  <si>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</si>
  <si>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</si>
  <si>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</si>
  <si>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</si>
  <si>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</si>
  <si>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</si>
  <si>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</si>
  <si>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</si>
  <si>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</si>
  <si>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</si>
  <si>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</si>
  <si>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</si>
  <si>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</si>
  <si>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</si>
  <si>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</si>
  <si>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</si>
  <si>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</si>
  <si>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</si>
  <si>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</si>
  <si>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</si>
  <si>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</si>
  <si>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</si>
  <si>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</si>
  <si>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</si>
  <si>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</si>
  <si>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</si>
  <si>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</si>
  <si>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</si>
  <si>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</si>
  <si>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</si>
  <si>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</si>
  <si>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</si>
  <si>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</si>
  <si>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</si>
  <si>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</si>
  <si>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</si>
  <si>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</si>
  <si>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</si>
  <si>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</si>
  <si>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</si>
  <si>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</si>
  <si>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</si>
  <si>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</si>
  <si>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</si>
  <si>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</si>
  <si>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</si>
  <si>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</si>
  <si>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</si>
  <si>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</si>
  <si>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</si>
  <si>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</si>
  <si>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</si>
  <si>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</si>
  <si>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</si>
  <si>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</si>
  <si>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</si>
  <si>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</si>
  <si>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</si>
  <si>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</si>
  <si>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</si>
  <si>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</si>
  <si>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</si>
  <si>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</si>
  <si>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</si>
  <si>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</si>
  <si>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</si>
  <si>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</si>
  <si>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</si>
  <si>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</si>
  <si>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</si>
  <si>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</si>
  <si>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</si>
  <si>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</si>
  <si>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</si>
  <si>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</si>
  <si>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</si>
  <si>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</si>
  <si>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</si>
  <si>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</si>
  <si>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</si>
  <si>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</si>
  <si>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</si>
  <si>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</si>
  <si>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</si>
  <si>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</si>
  <si>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</si>
  <si>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</si>
  <si>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</si>
  <si>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</si>
  <si>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</si>
  <si>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</si>
  <si>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</si>
  <si>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</si>
  <si>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</si>
  <si>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</si>
  <si>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</si>
  <si>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</si>
  <si>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</si>
  <si>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</si>
  <si>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</si>
  <si>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</si>
  <si>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</si>
  <si>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</si>
  <si>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</si>
  <si>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</si>
  <si>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</si>
  <si>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</si>
  <si>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</si>
  <si>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</si>
  <si>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</si>
  <si>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</si>
  <si>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</si>
  <si>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</si>
  <si>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</si>
  <si>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</si>
  <si>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</si>
  <si>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</si>
  <si>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</si>
  <si>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</si>
  <si>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</si>
  <si>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</si>
  <si>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</si>
  <si>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</si>
  <si>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</si>
  <si>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</si>
  <si>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</si>
  <si>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</si>
  <si>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</si>
  <si>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</si>
  <si>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</si>
  <si>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</si>
  <si>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</si>
  <si>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</si>
  <si>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</si>
  <si>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</si>
  <si>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</si>
  <si>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</si>
  <si>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</si>
  <si>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</si>
  <si>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</si>
  <si>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</si>
  <si>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</si>
  <si>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</si>
  <si>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</si>
  <si>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</si>
  <si>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</si>
  <si>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</si>
  <si>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</si>
  <si>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</si>
  <si>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</si>
  <si>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</si>
  <si>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</si>
  <si>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</si>
  <si>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</si>
  <si>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</si>
  <si>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</si>
  <si>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</si>
  <si>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</si>
  <si>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</si>
  <si>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</si>
  <si>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</si>
  <si>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</si>
  <si>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</si>
  <si>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</si>
  <si>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</si>
  <si>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</si>
  <si>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</si>
  <si>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</si>
  <si>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</si>
  <si>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</si>
  <si>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</si>
  <si>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</si>
  <si>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</si>
  <si>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</si>
  <si>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</si>
  <si>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</si>
  <si>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</si>
  <si>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</si>
  <si>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</si>
  <si>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</si>
  <si>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</si>
  <si>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</si>
  <si>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</si>
  <si>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</si>
  <si>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</si>
  <si>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</si>
  <si>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</si>
  <si>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</si>
  <si>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</si>
  <si>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</si>
  <si>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</si>
  <si>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</si>
  <si>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</si>
  <si>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</si>
  <si>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</si>
  <si>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</si>
  <si>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</si>
  <si>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</si>
  <si>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</si>
  <si>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</si>
  <si>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</si>
  <si>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</si>
  <si>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</si>
  <si>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</si>
  <si>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</si>
  <si>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</si>
  <si>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</si>
  <si>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</si>
  <si>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</si>
  <si>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</si>
  <si>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</si>
  <si>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</si>
  <si>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</si>
  <si>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</si>
  <si>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</si>
  <si>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</si>
  <si>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</si>
  <si>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</si>
  <si>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</si>
  <si>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</si>
  <si>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</si>
  <si>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</si>
  <si>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</si>
  <si>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</si>
  <si>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</si>
  <si>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</si>
  <si>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</si>
  <si>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</si>
  <si>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</si>
  <si>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</si>
  <si>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</si>
  <si>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</si>
  <si>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</si>
  <si>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</si>
  <si>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</si>
  <si>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</si>
  <si>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</si>
  <si>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</si>
  <si>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</si>
  <si>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</si>
  <si>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</si>
  <si>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</si>
  <si>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</si>
  <si>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</si>
  <si>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</si>
  <si>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</si>
  <si>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</si>
  <si>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</si>
  <si>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</si>
  <si>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</si>
  <si>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</si>
  <si>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</si>
  <si>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</si>
  <si>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</si>
  <si>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</si>
  <si>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</si>
  <si>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</si>
  <si>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</si>
  <si>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</si>
  <si>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</si>
  <si>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</si>
  <si>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</si>
  <si>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</si>
  <si>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</si>
  <si>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</si>
  <si>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</si>
  <si>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</si>
  <si>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</si>
  <si>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</si>
  <si>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</si>
  <si>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</si>
  <si>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</si>
  <si>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</si>
  <si>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</si>
  <si>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</si>
  <si>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</si>
  <si>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</si>
  <si>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</si>
  <si>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</si>
  <si>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</si>
  <si>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</si>
  <si>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</si>
  <si>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</si>
  <si>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</si>
  <si>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</si>
  <si>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</si>
  <si>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</si>
  <si>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</si>
  <si>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</si>
  <si>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</si>
  <si>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</si>
  <si>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</si>
  <si>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</si>
  <si>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</si>
  <si>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</si>
  <si>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</si>
  <si>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</si>
  <si>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</si>
  <si>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</si>
  <si>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</si>
  <si>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</si>
  <si>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</si>
  <si>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</si>
  <si>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</si>
  <si>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</si>
  <si>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</si>
  <si>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</si>
  <si>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</si>
  <si>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</si>
  <si>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</si>
  <si>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</si>
  <si>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</si>
  <si>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</si>
  <si>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</si>
  <si>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</si>
  <si>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</si>
  <si>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</si>
  <si>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</si>
  <si>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</si>
  <si>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</si>
  <si>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</si>
  <si>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</si>
  <si>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</si>
  <si>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</si>
  <si>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</si>
  <si>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</si>
  <si>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</si>
  <si>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</si>
  <si>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</si>
  <si>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</si>
  <si>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</si>
  <si>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</si>
  <si>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</si>
  <si>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</si>
  <si>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</si>
  <si>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</si>
  <si>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</si>
  <si>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</si>
  <si>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</si>
  <si>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</si>
  <si>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</si>
  <si>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</si>
  <si>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</si>
  <si>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</si>
  <si>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</si>
  <si>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</si>
  <si>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</si>
  <si>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</si>
  <si>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</si>
  <si>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</si>
  <si>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</si>
  <si>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</si>
  <si>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</si>
  <si>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</si>
  <si>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</si>
  <si>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</si>
  <si>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</si>
  <si>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</si>
  <si>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</si>
  <si>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</si>
  <si>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</si>
  <si>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</si>
  <si>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</si>
  <si>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</si>
  <si>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</si>
  <si>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</si>
  <si>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</si>
  <si>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</si>
  <si>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</si>
  <si>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</si>
  <si>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</si>
  <si>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</si>
  <si>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</si>
  <si>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</si>
  <si>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</si>
  <si>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</si>
  <si>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</si>
  <si>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</si>
  <si>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</si>
  <si>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</si>
  <si>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</si>
  <si>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</si>
  <si>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</si>
  <si>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</si>
  <si>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</si>
  <si>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</si>
  <si>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</si>
  <si>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</si>
  <si>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</si>
  <si>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</si>
  <si>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</si>
  <si>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</si>
  <si>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</si>
  <si>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</si>
  <si>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</si>
  <si>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</si>
  <si>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</si>
  <si>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</si>
  <si>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</si>
  <si>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</si>
  <si>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</si>
  <si>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</si>
  <si>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</si>
  <si>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</si>
  <si>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</si>
  <si>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</si>
  <si>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</si>
  <si>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</si>
  <si>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</si>
  <si>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</si>
  <si>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</si>
  <si>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</si>
  <si>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</si>
  <si>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</si>
  <si>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</si>
  <si>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</si>
  <si>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</si>
  <si>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</si>
  <si>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</si>
  <si>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</si>
  <si>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</si>
  <si>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</si>
  <si>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</si>
  <si>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</si>
  <si>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</si>
  <si>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</si>
  <si>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</si>
  <si>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</si>
  <si>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</si>
  <si>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</si>
  <si>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</si>
  <si>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</si>
  <si>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</si>
  <si>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</si>
  <si>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</si>
  <si>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</si>
  <si>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</si>
  <si>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</si>
  <si>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</si>
  <si>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</si>
  <si>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</si>
  <si>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</si>
  <si>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</si>
  <si>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</si>
  <si>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</si>
  <si>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</si>
  <si>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</si>
  <si>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</si>
  <si>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</si>
  <si>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</si>
  <si>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</si>
  <si>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</si>
  <si>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</si>
  <si>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</si>
  <si>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</si>
  <si>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</si>
  <si>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</si>
  <si>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</si>
  <si>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</si>
  <si>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</si>
  <si>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</si>
  <si>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</si>
  <si>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</si>
  <si>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</si>
  <si>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</si>
  <si>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</si>
  <si>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</si>
  <si>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</si>
  <si>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</si>
  <si>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</si>
  <si>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</si>
  <si>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</si>
  <si>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</si>
  <si>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</si>
  <si>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</si>
  <si>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</si>
  <si>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</si>
  <si>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</si>
  <si>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</si>
  <si>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</si>
  <si>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</si>
  <si>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</si>
  <si>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</si>
  <si>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</si>
  <si>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</si>
  <si>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</si>
  <si>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</si>
  <si>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</si>
  <si>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</si>
  <si>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</si>
  <si>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</si>
  <si>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</si>
  <si>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</si>
  <si>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</si>
  <si>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</si>
  <si>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</si>
  <si>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</si>
  <si>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</si>
  <si>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</si>
  <si>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</si>
  <si>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</si>
  <si>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</si>
  <si>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</si>
  <si>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</si>
  <si>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</si>
  <si>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</si>
  <si>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</si>
  <si>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</si>
  <si>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</si>
  <si>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</si>
  <si>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</si>
  <si>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</si>
  <si>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</si>
  <si>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</si>
  <si>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</si>
  <si>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</si>
  <si>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</si>
  <si>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</si>
  <si>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</si>
  <si>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</si>
  <si>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</si>
  <si>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</si>
  <si>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</si>
  <si>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</si>
  <si>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</si>
  <si>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</si>
  <si>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</si>
  <si>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</si>
  <si>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</si>
  <si>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</si>
  <si>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</si>
  <si>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</si>
  <si>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</si>
  <si>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</si>
  <si>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</si>
  <si>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</si>
  <si>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</si>
  <si>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</si>
  <si>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</si>
  <si>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</si>
  <si>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</si>
  <si>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</si>
  <si>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</si>
  <si>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</si>
  <si>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</si>
  <si>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</si>
  <si>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</si>
  <si>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</si>
  <si>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</si>
  <si>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</si>
  <si>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</si>
  <si>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</si>
  <si>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</si>
  <si>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</si>
  <si>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</si>
  <si>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</si>
  <si>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</si>
  <si>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</si>
  <si>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</si>
  <si>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</si>
  <si>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</si>
  <si>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</si>
  <si>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</si>
  <si>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</si>
  <si>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</si>
  <si>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</si>
  <si>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</si>
  <si>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</si>
  <si>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</si>
  <si>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</si>
  <si>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</si>
  <si>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</si>
  <si>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</si>
  <si>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</si>
  <si>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</si>
  <si>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</si>
  <si>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</si>
  <si>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</si>
  <si>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</si>
  <si>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</si>
  <si>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</si>
  <si>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</si>
  <si>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</si>
  <si>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</si>
  <si>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</si>
  <si>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</si>
  <si>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</si>
  <si>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</si>
  <si>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</si>
  <si>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</si>
  <si>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</si>
  <si>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</si>
  <si>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</si>
  <si>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</si>
  <si>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</si>
  <si>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</si>
  <si>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</si>
  <si>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</si>
  <si>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</si>
  <si>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</si>
  <si>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</si>
  <si>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</si>
  <si>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</si>
  <si>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</si>
  <si>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</si>
  <si>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</si>
  <si>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</si>
  <si>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</si>
  <si>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</si>
  <si>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</si>
  <si>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</si>
  <si>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</si>
  <si>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</si>
  <si>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</si>
  <si>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</si>
  <si>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</si>
  <si>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</si>
  <si>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</si>
  <si>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</si>
  <si>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</si>
  <si>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</si>
  <si>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</si>
  <si>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</si>
  <si>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</si>
  <si>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</si>
  <si>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</si>
  <si>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</si>
  <si>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</si>
  <si>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</si>
  <si>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</si>
  <si>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</si>
  <si>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</si>
  <si>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</si>
  <si>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</si>
  <si>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</si>
  <si>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</si>
  <si>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</si>
  <si>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</si>
  <si>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</si>
  <si>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</si>
  <si>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</si>
  <si>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</si>
  <si>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</si>
  <si>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</si>
  <si>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</si>
  <si>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</si>
  <si>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</si>
  <si>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</si>
  <si>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</si>
  <si>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</si>
  <si>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</si>
  <si>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</si>
  <si>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</si>
  <si>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</si>
  <si>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</si>
  <si>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</si>
  <si>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</si>
  <si>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</si>
  <si>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</si>
  <si>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</si>
  <si>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</si>
  <si>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</si>
  <si>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</si>
  <si>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</si>
  <si>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</si>
  <si>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</si>
  <si>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</si>
  <si>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</si>
  <si>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</si>
  <si>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</si>
  <si>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</si>
  <si>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</si>
  <si>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</si>
  <si>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</si>
  <si>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</si>
  <si>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</si>
  <si>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</si>
  <si>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</si>
  <si>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</si>
  <si>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</si>
  <si>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</si>
  <si>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</si>
  <si>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</si>
  <si>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</si>
  <si>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</si>
  <si>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</si>
  <si>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</si>
  <si>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</si>
  <si>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</si>
  <si>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</si>
  <si>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</si>
  <si>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</si>
  <si>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</si>
  <si>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</si>
  <si>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</si>
  <si>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</si>
  <si>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</si>
  <si>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</si>
  <si>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</si>
  <si>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</si>
  <si>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</si>
  <si>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</si>
  <si>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</si>
  <si>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</si>
  <si>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</si>
  <si>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</si>
  <si>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</si>
  <si>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</si>
  <si>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</si>
  <si>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</si>
  <si>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</si>
  <si>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</si>
  <si>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</si>
  <si>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</si>
  <si>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</si>
  <si>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</si>
  <si>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</si>
  <si>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</si>
  <si>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</si>
  <si>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</si>
  <si>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</si>
  <si>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</si>
  <si>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</si>
  <si>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</si>
  <si>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</si>
  <si>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</si>
  <si>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</si>
  <si>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</si>
  <si>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</si>
  <si>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</si>
  <si>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</si>
  <si>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</si>
  <si>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</si>
  <si>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</si>
  <si>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</si>
  <si>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</si>
  <si>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</si>
  <si>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</si>
  <si>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</si>
  <si>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</si>
  <si>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</si>
  <si>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</si>
  <si>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</si>
  <si>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</si>
  <si>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</si>
  <si>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</si>
  <si>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</si>
  <si>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</si>
  <si>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</si>
  <si>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</si>
  <si>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</si>
  <si>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</si>
  <si>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</si>
  <si>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</si>
  <si>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</si>
  <si>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</si>
  <si>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</si>
  <si>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</si>
  <si>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</si>
  <si>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</si>
  <si>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</si>
  <si>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</si>
  <si>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</si>
  <si>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</si>
  <si>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</si>
  <si>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</si>
  <si>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</si>
  <si>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</si>
  <si>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</si>
  <si>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</si>
  <si>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</si>
  <si>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</si>
  <si>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</si>
  <si>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</si>
  <si>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</si>
  <si>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</si>
  <si>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</si>
  <si>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</si>
  <si>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</si>
  <si>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</si>
  <si>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</si>
  <si>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</si>
  <si>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</si>
  <si>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</si>
  <si>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</si>
  <si>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</si>
  <si>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</si>
  <si>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</si>
  <si>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</si>
  <si>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</si>
  <si>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</si>
  <si>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</si>
  <si>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</si>
  <si>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</si>
  <si>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</si>
  <si>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</si>
  <si>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</si>
  <si>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</si>
  <si>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</si>
  <si>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</si>
  <si>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</si>
  <si>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</si>
  <si>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</si>
  <si>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</si>
  <si>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</si>
  <si>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</si>
  <si>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</si>
  <si>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</si>
  <si>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</si>
  <si>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</si>
  <si>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</si>
  <si>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</si>
  <si>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</si>
  <si>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</si>
  <si>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</si>
  <si>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</si>
  <si>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</si>
  <si>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</si>
  <si>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</si>
  <si>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</si>
  <si>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</si>
  <si>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</si>
  <si>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</si>
  <si>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</si>
  <si>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</si>
  <si>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</si>
  <si>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</si>
  <si>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</si>
  <si>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</si>
  <si>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</si>
  <si>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</si>
  <si>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</si>
  <si>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</si>
  <si>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</si>
  <si>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</si>
  <si>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</si>
  <si>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</si>
  <si>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</si>
  <si>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</si>
  <si>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</si>
  <si>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</si>
  <si>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</si>
  <si>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</si>
  <si>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</si>
  <si>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</si>
  <si>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</si>
  <si>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</si>
  <si>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</si>
  <si>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</si>
  <si>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</si>
  <si>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</si>
  <si>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</si>
  <si>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</si>
  <si>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</si>
  <si>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</si>
  <si>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</si>
  <si>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</si>
  <si>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</si>
  <si>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</si>
  <si>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</si>
  <si>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</si>
  <si>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</si>
  <si>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</si>
  <si>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</si>
  <si>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</si>
  <si>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</si>
  <si>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</si>
  <si>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</si>
  <si>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</si>
  <si>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</si>
  <si>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</si>
  <si>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</si>
  <si>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</si>
  <si>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</si>
  <si>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</si>
  <si>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</si>
  <si>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</si>
  <si>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</si>
  <si>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</si>
  <si>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</si>
  <si>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</si>
  <si>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</si>
  <si>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</si>
  <si>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</si>
  <si>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</si>
  <si>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</si>
  <si>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</si>
  <si>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</si>
  <si>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</si>
  <si>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</si>
  <si>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</si>
  <si>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</si>
  <si>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</si>
  <si>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</si>
  <si>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</si>
  <si>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</si>
  <si>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</si>
  <si>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</si>
  <si>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</si>
  <si>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</si>
  <si>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</si>
  <si>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</si>
  <si>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</si>
  <si>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</si>
  <si>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</si>
  <si>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</si>
  <si>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</si>
  <si>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</si>
  <si>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</si>
  <si>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</si>
  <si>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</si>
  <si>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</si>
  <si>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</si>
  <si>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</si>
  <si>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</si>
  <si>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</si>
  <si>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</si>
  <si>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</si>
  <si>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</si>
  <si>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</si>
  <si>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</si>
  <si>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</si>
  <si>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</si>
  <si>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</si>
  <si>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</si>
  <si>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</si>
  <si>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</si>
  <si>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</si>
  <si>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</si>
  <si>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</si>
  <si>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</si>
  <si>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</si>
  <si>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</si>
  <si>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</si>
  <si>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</si>
  <si>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</si>
  <si>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</si>
  <si>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</si>
  <si>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</si>
  <si>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</si>
  <si>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</si>
  <si>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</si>
  <si>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</si>
  <si>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</si>
  <si>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</si>
  <si>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</si>
  <si>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</si>
  <si>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</si>
  <si>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</si>
  <si>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</si>
  <si>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</si>
  <si>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</si>
  <si>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</si>
  <si>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</si>
  <si>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</si>
  <si>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</si>
  <si>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</si>
  <si>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</si>
  <si>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</si>
  <si>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</si>
  <si>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</si>
  <si>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</si>
  <si>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</si>
  <si>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</si>
  <si>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</si>
  <si>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</si>
  <si>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</si>
  <si>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</si>
  <si>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</si>
  <si>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</si>
  <si>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</si>
  <si>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</si>
  <si>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</si>
  <si>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</si>
  <si>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</si>
  <si>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</si>
  <si>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</si>
  <si>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</si>
  <si>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</si>
  <si>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</si>
  <si>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</si>
  <si>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</si>
  <si>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</si>
  <si>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</si>
  <si>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</si>
  <si>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</si>
  <si>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</si>
  <si>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</si>
  <si>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</si>
  <si>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</si>
  <si>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</si>
  <si>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</si>
  <si>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</si>
  <si>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</si>
  <si>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</si>
  <si>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</si>
  <si>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</si>
  <si>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</si>
  <si>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</si>
  <si>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</si>
  <si>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</si>
  <si>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</si>
  <si>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</si>
  <si>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</si>
  <si>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</si>
  <si>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</si>
  <si>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</si>
  <si>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</si>
  <si>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</si>
  <si>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</si>
  <si>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</si>
  <si>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</si>
  <si>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</si>
  <si>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</si>
  <si>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</si>
  <si>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</si>
  <si>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</si>
  <si>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</si>
  <si>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</si>
  <si>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</si>
  <si>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</si>
  <si>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</si>
  <si>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</si>
  <si>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</si>
  <si>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</si>
  <si>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</si>
  <si>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</si>
  <si>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</si>
  <si>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</si>
  <si>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</si>
  <si>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</si>
  <si>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</si>
  <si>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</si>
  <si>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</si>
  <si>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</si>
  <si>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</si>
  <si>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</si>
  <si>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</si>
  <si>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</si>
  <si>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</si>
  <si>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</si>
  <si>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</si>
  <si>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</si>
  <si>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</si>
  <si>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</si>
  <si>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</si>
  <si>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</si>
  <si>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</si>
  <si>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</si>
  <si>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</si>
  <si>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</si>
  <si>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</si>
  <si>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</si>
  <si>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</si>
  <si>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</si>
  <si>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</si>
  <si>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</si>
  <si>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</si>
  <si>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</si>
  <si>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</si>
  <si>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</si>
  <si>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</si>
  <si>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</si>
  <si>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</si>
  <si>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</si>
  <si>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</si>
  <si>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</si>
  <si>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</si>
  <si>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</si>
  <si>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</si>
  <si>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</si>
  <si>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</si>
  <si>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</si>
  <si>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</si>
  <si>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</si>
  <si>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</si>
  <si>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</si>
  <si>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</si>
  <si>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</si>
  <si>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</si>
  <si>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</si>
  <si>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</si>
  <si>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</si>
  <si>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</si>
  <si>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</si>
  <si>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</si>
  <si>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</si>
  <si>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</si>
  <si>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</si>
  <si>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</si>
  <si>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</si>
  <si>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</si>
  <si>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</si>
  <si>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</si>
  <si>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</si>
  <si>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</si>
  <si>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</si>
  <si>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</si>
  <si>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</si>
  <si>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</si>
  <si>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</si>
  <si>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</si>
  <si>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</si>
  <si>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</si>
  <si>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</si>
  <si>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</si>
  <si>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</si>
  <si>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</si>
  <si>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</si>
  <si>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</si>
  <si>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</si>
  <si>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</si>
  <si>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</si>
  <si>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</si>
  <si>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</si>
  <si>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</si>
  <si>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</si>
  <si>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</si>
  <si>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</si>
  <si>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</si>
  <si>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</si>
  <si>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</si>
  <si>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</si>
  <si>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</si>
  <si>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</si>
  <si>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</si>
  <si>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</si>
  <si>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</si>
  <si>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</si>
  <si>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</si>
  <si>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</si>
  <si>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</si>
  <si>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</si>
  <si>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</si>
  <si>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</si>
  <si>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</si>
  <si>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</si>
  <si>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</si>
  <si>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</si>
  <si>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</si>
  <si>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</si>
  <si>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</si>
  <si>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</si>
  <si>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</si>
  <si>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</si>
  <si>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</si>
  <si>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</si>
  <si>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</si>
  <si>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</si>
  <si>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</si>
  <si>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</si>
  <si>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</si>
  <si>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</si>
  <si>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</si>
  <si>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</si>
  <si>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</si>
  <si>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</si>
  <si>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</si>
  <si>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</si>
  <si>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</si>
  <si>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</si>
  <si>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</si>
  <si>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</si>
  <si>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</si>
  <si>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</si>
  <si>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</si>
  <si>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</si>
  <si>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</si>
  <si>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</si>
  <si>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</si>
  <si>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</si>
  <si>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</si>
  <si>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</si>
  <si>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</si>
  <si>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</si>
  <si>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</si>
  <si>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</si>
  <si>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</si>
  <si>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</si>
  <si>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</si>
  <si>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</si>
  <si>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</si>
  <si>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</si>
  <si>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</si>
  <si>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</si>
  <si>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</si>
  <si>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</si>
  <si>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</si>
  <si>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</si>
  <si>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</si>
  <si>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</si>
  <si>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</si>
  <si>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</si>
  <si>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</si>
  <si>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</si>
  <si>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</si>
  <si>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</si>
  <si>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</si>
  <si>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</si>
  <si>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</si>
  <si>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</si>
  <si>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</si>
  <si>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</si>
  <si>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</si>
  <si>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</si>
  <si>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</si>
  <si>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</si>
  <si>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</si>
  <si>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</si>
  <si>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</si>
  <si>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</si>
  <si>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</si>
  <si>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</si>
  <si>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</si>
  <si>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</si>
  <si>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</si>
  <si>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</si>
  <si>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</si>
  <si>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</si>
  <si>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</si>
  <si>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</si>
  <si>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</si>
  <si>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</si>
  <si>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</si>
  <si>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</si>
  <si>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</si>
  <si>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</si>
  <si>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</si>
  <si>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</si>
  <si>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</si>
  <si>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</si>
  <si>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</si>
  <si>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</si>
  <si>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</si>
  <si>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</si>
  <si>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</si>
  <si>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</si>
  <si>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</si>
  <si>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</si>
  <si>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</si>
  <si>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</si>
  <si>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</si>
  <si>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</si>
  <si>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</si>
  <si>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</si>
  <si>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</si>
  <si>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</si>
  <si>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</si>
  <si>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</si>
  <si>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</si>
  <si>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</si>
  <si>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</si>
  <si>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</si>
  <si>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</si>
  <si>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</si>
  <si>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</si>
  <si>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</si>
  <si>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</si>
  <si>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</si>
  <si>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</si>
  <si>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</si>
  <si>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</si>
  <si>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</si>
  <si>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</si>
  <si>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</si>
  <si>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</si>
  <si>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</si>
  <si>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</si>
  <si>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</si>
  <si>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</si>
  <si>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</si>
  <si>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</si>
  <si>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</si>
  <si>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</si>
  <si>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</si>
  <si>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</si>
  <si>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</si>
  <si>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</si>
  <si>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</si>
  <si>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</si>
  <si>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</si>
  <si>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</si>
  <si>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</si>
  <si>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</si>
  <si>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</si>
  <si>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</si>
  <si>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</si>
  <si>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</si>
  <si>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</si>
  <si>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</si>
  <si>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</si>
  <si>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</si>
  <si>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</si>
  <si>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</si>
  <si>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</si>
  <si>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</si>
  <si>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</si>
  <si>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</si>
  <si>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</si>
  <si>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</si>
  <si>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</si>
  <si>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</si>
  <si>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</si>
  <si>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</si>
  <si>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</si>
  <si>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</si>
  <si>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</si>
  <si>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</si>
  <si>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</si>
  <si>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</si>
  <si>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</si>
  <si>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</si>
  <si>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</si>
  <si>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</si>
  <si>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</si>
  <si>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</si>
  <si>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</si>
  <si>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</si>
  <si>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</si>
  <si>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</si>
  <si>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</si>
  <si>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</si>
  <si>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</si>
  <si>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</si>
  <si>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</si>
  <si>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</si>
  <si>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</si>
  <si>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</si>
  <si>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</si>
  <si>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</si>
  <si>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</si>
  <si>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</si>
  <si>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</si>
  <si>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</si>
  <si>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</si>
  <si>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</si>
  <si>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</si>
  <si>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</si>
  <si>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</si>
  <si>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</si>
  <si>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</si>
  <si>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</si>
  <si>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</si>
  <si>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</si>
  <si>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</si>
  <si>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</si>
  <si>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</si>
  <si>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</si>
  <si>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</si>
  <si>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</si>
  <si>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</si>
  <si>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</si>
  <si>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</si>
  <si>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</si>
  <si>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</si>
  <si>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</si>
  <si>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</si>
  <si>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</si>
  <si>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</si>
  <si>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</si>
  <si>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</si>
  <si>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</si>
  <si>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</si>
  <si>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</si>
  <si>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</si>
  <si>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</si>
  <si>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</si>
  <si>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</si>
  <si>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</si>
  <si>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</si>
  <si>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</si>
  <si>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</si>
  <si>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</si>
  <si>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</si>
  <si>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</si>
  <si>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</si>
  <si>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</si>
  <si>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</si>
  <si>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</si>
  <si>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</si>
  <si>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</si>
  <si>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</si>
  <si>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</si>
  <si>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</si>
  <si>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</si>
  <si>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</si>
  <si>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</si>
  <si>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</si>
  <si>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</si>
  <si>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</si>
  <si>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</si>
  <si>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</si>
  <si>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</si>
  <si>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</si>
  <si>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</si>
  <si>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</si>
  <si>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</si>
  <si>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</si>
  <si>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</si>
  <si>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</si>
  <si>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</si>
  <si>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</si>
  <si>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</si>
  <si>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</si>
  <si>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</si>
  <si>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</si>
  <si>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</si>
  <si>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</si>
  <si>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</si>
  <si>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</si>
  <si>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</si>
  <si>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</si>
  <si>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</si>
  <si>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</si>
  <si>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</si>
  <si>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</si>
  <si>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</si>
  <si>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</si>
  <si>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</si>
  <si>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</si>
  <si>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</si>
  <si>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</si>
  <si>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</si>
  <si>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</si>
  <si>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</si>
  <si>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</si>
  <si>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</si>
  <si>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</si>
  <si>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</si>
  <si>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</si>
  <si>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</si>
  <si>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</si>
  <si>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</si>
  <si>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</si>
  <si>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</si>
  <si>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</si>
  <si>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</si>
  <si>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</si>
  <si>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</si>
  <si>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</si>
  <si>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</si>
  <si>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</si>
  <si>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</si>
  <si>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</si>
  <si>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</si>
  <si>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</si>
  <si>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</si>
  <si>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</si>
  <si>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</si>
  <si>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</si>
  <si>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</si>
  <si>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</si>
  <si>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</si>
  <si>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</si>
  <si>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</si>
  <si>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</si>
  <si>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</si>
  <si>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</si>
  <si>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</si>
  <si>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</si>
  <si>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</si>
  <si>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</si>
  <si>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</si>
  <si>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</si>
  <si>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</si>
  <si>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</si>
  <si>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</si>
  <si>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</si>
  <si>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</si>
  <si>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</si>
  <si>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</si>
  <si>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</si>
  <si>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</si>
  <si>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</si>
  <si>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</si>
  <si>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</si>
  <si>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</si>
  <si>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</si>
  <si>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</si>
  <si>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</si>
  <si>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</si>
  <si>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</si>
  <si>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</si>
  <si>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</si>
  <si>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</si>
  <si>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</si>
  <si>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</si>
  <si>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</si>
  <si>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</si>
  <si>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</si>
  <si>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</si>
  <si>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</si>
  <si>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</si>
  <si>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</si>
  <si>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</si>
  <si>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</si>
  <si>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</si>
  <si>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</si>
  <si>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</si>
  <si>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</si>
  <si>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</si>
  <si>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</si>
  <si>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</si>
  <si>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</si>
  <si>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</si>
  <si>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</si>
  <si>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</si>
  <si>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</si>
  <si>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</si>
  <si>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</si>
  <si>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</si>
  <si>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</si>
  <si>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</si>
  <si>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</si>
  <si>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</si>
  <si>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</si>
  <si>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</si>
  <si>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</si>
  <si>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</si>
  <si>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</si>
  <si>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</si>
  <si>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</si>
  <si>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</si>
  <si>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</si>
  <si>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</si>
  <si>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</si>
  <si>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</si>
  <si>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</si>
  <si>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</si>
  <si>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</si>
  <si>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</si>
  <si>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</si>
  <si>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</si>
  <si>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</si>
  <si>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</si>
  <si>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</si>
  <si>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</si>
  <si>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</si>
  <si>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</si>
  <si>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</si>
  <si>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</si>
  <si>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</si>
  <si>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</si>
  <si>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</si>
  <si>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</si>
  <si>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</si>
  <si>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</si>
  <si>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</si>
  <si>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</si>
  <si>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</si>
  <si>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</si>
  <si>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</si>
  <si>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</si>
  <si>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</si>
  <si>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</si>
  <si>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</si>
  <si>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</si>
  <si>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</si>
  <si>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</si>
  <si>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</si>
  <si>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</si>
  <si>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</si>
  <si>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</si>
  <si>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</si>
  <si>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</si>
  <si>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</si>
  <si>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</si>
  <si>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</si>
  <si>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</si>
  <si>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</si>
  <si>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</si>
  <si>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</si>
  <si>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</si>
  <si>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</si>
  <si>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</si>
  <si>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</si>
  <si>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</si>
  <si>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</si>
  <si>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</si>
  <si>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</si>
  <si>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</si>
  <si>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</si>
  <si>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</si>
  <si>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</si>
  <si>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</si>
  <si>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</si>
  <si>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</si>
  <si>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</si>
  <si>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</si>
  <si>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</si>
  <si>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</si>
  <si>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</si>
  <si>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</si>
  <si>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</si>
  <si>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</si>
  <si>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</si>
  <si>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</si>
  <si>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</si>
  <si>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</si>
  <si>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</si>
  <si>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</si>
  <si>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</si>
  <si>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</si>
  <si>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</si>
  <si>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</si>
  <si>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</si>
  <si>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</si>
  <si>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</si>
  <si>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</si>
  <si>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</si>
  <si>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</si>
  <si>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</si>
  <si>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</si>
  <si>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</si>
  <si>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</si>
  <si>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</si>
  <si>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</si>
  <si>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</si>
  <si>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</si>
  <si>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</si>
  <si>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</si>
  <si>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</si>
  <si>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</si>
  <si>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</si>
  <si>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</si>
  <si>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</si>
  <si>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</si>
  <si>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</si>
  <si>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</si>
  <si>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</si>
  <si>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</si>
  <si>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</si>
  <si>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</si>
  <si>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</si>
  <si>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</si>
  <si>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</si>
  <si>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</si>
  <si>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</si>
  <si>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</si>
  <si>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</si>
  <si>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</si>
  <si>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</si>
  <si>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</si>
  <si>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</si>
  <si>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</si>
  <si>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</si>
  <si>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</si>
  <si>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</si>
  <si>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</si>
  <si>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</si>
  <si>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</si>
  <si>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</si>
  <si>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</si>
  <si>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</si>
  <si>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</si>
  <si>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</si>
  <si>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</si>
  <si>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</si>
  <si>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</si>
  <si>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</si>
  <si>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</si>
  <si>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</si>
  <si>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</si>
  <si>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</si>
  <si>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</si>
  <si>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</si>
  <si>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</si>
  <si>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</si>
  <si>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</si>
  <si>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</si>
  <si>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</si>
  <si>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</si>
  <si>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</si>
  <si>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</si>
  <si>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</si>
  <si>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</si>
  <si>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</si>
  <si>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</si>
  <si>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</si>
  <si>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</si>
  <si>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</si>
  <si>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</si>
  <si>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</si>
  <si>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</si>
  <si>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</si>
  <si>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</si>
  <si>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</si>
  <si>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</si>
  <si>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</si>
  <si>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</si>
  <si>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</si>
  <si>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</si>
  <si>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</si>
  <si>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</si>
  <si>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</si>
  <si>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</si>
  <si>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</si>
  <si>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</si>
  <si>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</si>
  <si>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</si>
  <si>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</si>
  <si>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</si>
  <si>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</si>
  <si>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</si>
  <si>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</si>
  <si>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</si>
  <si>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</si>
  <si>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</si>
  <si>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</si>
  <si>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</si>
  <si>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</si>
  <si>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</si>
  <si>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</si>
  <si>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</si>
  <si>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</si>
  <si>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</si>
  <si>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</si>
  <si>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</si>
  <si>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</si>
  <si>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</si>
  <si>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</si>
  <si>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</si>
  <si>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</si>
  <si>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</si>
  <si>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</si>
  <si>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</si>
  <si>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</si>
  <si>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</si>
  <si>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</si>
  <si>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</si>
  <si>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</si>
  <si>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</si>
  <si>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</si>
  <si>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</si>
  <si>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</si>
  <si>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</si>
  <si>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</si>
  <si>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</si>
  <si>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</si>
  <si>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</si>
  <si>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</si>
  <si>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</si>
  <si>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</si>
  <si>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</si>
  <si>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</si>
  <si>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</si>
  <si>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</si>
  <si>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</si>
  <si>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</si>
  <si>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</si>
  <si>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</si>
  <si>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</si>
  <si>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</si>
  <si>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</si>
  <si>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</si>
  <si>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</si>
  <si>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</si>
  <si>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</si>
  <si>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</si>
  <si>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</si>
  <si>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</si>
  <si>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</si>
  <si>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</si>
  <si>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</si>
  <si>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</si>
  <si>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</si>
  <si>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</si>
  <si>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</si>
  <si>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</si>
  <si>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</si>
  <si>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</si>
  <si>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</si>
  <si>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</si>
  <si>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</si>
  <si>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</si>
  <si>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</si>
  <si>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</si>
  <si>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</si>
  <si>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</si>
  <si>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</si>
  <si>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</si>
  <si>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</si>
  <si>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</si>
  <si>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</si>
  <si>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</si>
  <si>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</si>
  <si>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</si>
  <si>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</si>
  <si>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</si>
  <si>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</si>
  <si>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</si>
  <si>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</si>
  <si>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</si>
  <si>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</si>
  <si>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</si>
  <si>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</si>
  <si>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</si>
  <si>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</si>
  <si>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</si>
  <si>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</si>
  <si>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</si>
  <si>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</si>
  <si>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</si>
  <si>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</si>
  <si>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</si>
  <si>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</si>
  <si>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</si>
  <si>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</si>
  <si>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</si>
  <si>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</si>
  <si>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</si>
  <si>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</si>
  <si>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</si>
  <si>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</si>
  <si>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</si>
  <si>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</si>
  <si>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</si>
  <si>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</si>
  <si>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</si>
  <si>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</si>
  <si>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</si>
  <si>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</si>
  <si>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</si>
  <si>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</si>
  <si>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</si>
  <si>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</si>
  <si>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</si>
  <si>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</si>
  <si>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</si>
  <si>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</si>
  <si>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</si>
  <si>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</si>
  <si>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</si>
  <si>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</si>
  <si>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</si>
  <si>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</si>
  <si>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</si>
  <si>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</si>
  <si>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</si>
  <si>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</si>
  <si>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</si>
  <si>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</si>
  <si>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</si>
  <si>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</si>
  <si>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</si>
  <si>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</si>
  <si>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</si>
  <si>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</si>
  <si>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</si>
  <si>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</si>
  <si>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</si>
  <si>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</si>
  <si>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</si>
  <si>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</si>
  <si>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</si>
  <si>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</si>
  <si>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</si>
  <si>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</si>
  <si>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</si>
  <si>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</si>
  <si>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</si>
  <si>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</si>
  <si>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</si>
  <si>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</si>
  <si>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</si>
  <si>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</si>
  <si>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</si>
  <si>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</si>
  <si>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</si>
  <si>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</si>
  <si>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</si>
  <si>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</si>
  <si>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</si>
  <si>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</si>
  <si>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</si>
  <si>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</si>
  <si>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</si>
  <si>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</si>
  <si>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</si>
  <si>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</si>
  <si>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</si>
  <si>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</si>
  <si>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</si>
  <si>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</si>
  <si>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</si>
  <si>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</si>
  <si>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</si>
  <si>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</si>
  <si>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</si>
  <si>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</si>
  <si>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</si>
  <si>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</si>
  <si>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</si>
  <si>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</si>
  <si>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</si>
  <si>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</si>
  <si>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</si>
  <si>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</si>
  <si>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</si>
  <si>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</si>
  <si>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</si>
  <si>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</si>
  <si>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</si>
  <si>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</si>
  <si>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</si>
  <si>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</si>
  <si>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</si>
  <si>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</si>
  <si>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</si>
  <si>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</si>
  <si>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</si>
  <si>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</si>
  <si>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</si>
  <si>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</si>
  <si>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</si>
  <si>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</si>
  <si>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</si>
  <si>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</si>
  <si>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</si>
  <si>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</si>
  <si>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</si>
  <si>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</si>
  <si>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</si>
  <si>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</si>
  <si>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</si>
  <si>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</si>
  <si>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</si>
  <si>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</si>
  <si>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</si>
  <si>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</si>
  <si>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</si>
  <si>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</si>
  <si>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</si>
  <si>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</si>
  <si>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</si>
  <si>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</si>
  <si>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</si>
  <si>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</si>
  <si>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</si>
  <si>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</si>
  <si>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</si>
  <si>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</si>
  <si>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</si>
  <si>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</si>
  <si>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</si>
  <si>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</si>
  <si>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</si>
  <si>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</si>
  <si>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</si>
  <si>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</si>
  <si>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</si>
  <si>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</si>
  <si>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</si>
  <si>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</si>
  <si>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</si>
  <si>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</si>
  <si>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</si>
  <si>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</si>
  <si>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</si>
  <si>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</si>
  <si>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</si>
  <si>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</si>
  <si>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</si>
  <si>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</si>
  <si>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</si>
  <si>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</si>
  <si>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</si>
  <si>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</si>
  <si>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</si>
  <si>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</si>
  <si>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</si>
  <si>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</si>
  <si>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</si>
  <si>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</si>
  <si>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</si>
  <si>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</si>
  <si>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</si>
  <si>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</si>
  <si>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</si>
  <si>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</si>
  <si>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</si>
  <si>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</si>
  <si>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</si>
  <si>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</si>
  <si>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</si>
  <si>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</si>
  <si>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</si>
  <si>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</si>
  <si>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</si>
  <si>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</si>
  <si>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</si>
  <si>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</si>
  <si>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</si>
  <si>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</si>
  <si>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</si>
  <si>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</si>
  <si>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</si>
  <si>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</si>
  <si>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</si>
  <si>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</si>
  <si>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</si>
  <si>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</si>
  <si>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</si>
  <si>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</si>
  <si>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</si>
  <si>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</si>
  <si>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</si>
  <si>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</si>
  <si>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</si>
  <si>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</si>
  <si>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</si>
  <si>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</si>
  <si>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</si>
  <si>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</si>
  <si>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</si>
  <si>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</si>
  <si>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</si>
  <si>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</si>
  <si>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</si>
  <si>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</si>
  <si>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</si>
  <si>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</si>
  <si>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</si>
  <si>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</si>
  <si>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</si>
  <si>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</si>
  <si>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</si>
  <si>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</si>
  <si>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</si>
  <si>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</si>
  <si>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</si>
  <si>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</si>
  <si>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</si>
  <si>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</si>
  <si>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</si>
  <si>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</si>
  <si>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</si>
  <si>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</si>
  <si>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</si>
  <si>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</si>
  <si>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</si>
  <si>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</si>
  <si>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</si>
  <si>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</si>
  <si>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</si>
  <si>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</si>
  <si>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</si>
  <si>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</si>
  <si>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</si>
  <si>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</si>
  <si>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</si>
  <si>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</si>
  <si>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</si>
  <si>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</si>
  <si>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</si>
  <si>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</si>
  <si>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</si>
  <si>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</si>
  <si>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</si>
  <si>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</si>
  <si>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</si>
  <si>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</si>
  <si>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</si>
  <si>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</si>
  <si>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</si>
  <si>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</si>
  <si>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</si>
  <si>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</si>
  <si>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</si>
  <si>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</si>
  <si>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</si>
  <si>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</si>
  <si>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</si>
  <si>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</si>
  <si>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</si>
  <si>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</si>
  <si>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</si>
  <si>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</si>
  <si>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</si>
  <si>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</si>
  <si>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</si>
  <si>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</si>
  <si>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</si>
  <si>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</si>
  <si>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</si>
  <si>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</si>
  <si>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</si>
  <si>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</si>
  <si>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</si>
  <si>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</si>
  <si>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</si>
  <si>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</si>
  <si>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</si>
  <si>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</si>
  <si>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</si>
  <si>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</si>
  <si>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</si>
  <si>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</si>
  <si>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</si>
  <si>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</si>
  <si>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</si>
  <si>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</si>
  <si>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</si>
  <si>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</si>
  <si>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</si>
  <si>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</si>
  <si>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</si>
  <si>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</si>
  <si>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</si>
  <si>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</si>
  <si>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</si>
  <si>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</si>
  <si>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</si>
  <si>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</si>
  <si>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</si>
  <si>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</si>
  <si>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</si>
  <si>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</si>
  <si>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</si>
  <si>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</si>
  <si>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</si>
  <si>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</si>
  <si>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</si>
  <si>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</si>
  <si>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</si>
  <si>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</si>
  <si>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</si>
  <si>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</si>
  <si>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</si>
  <si>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</si>
  <si>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</si>
  <si>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</si>
  <si>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</si>
  <si>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</si>
  <si>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</si>
  <si>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</si>
  <si>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</si>
  <si>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</si>
  <si>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</si>
  <si>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</si>
  <si>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</si>
  <si>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</si>
  <si>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</si>
  <si>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</si>
  <si>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</si>
  <si>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</si>
  <si>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</si>
  <si>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</si>
  <si>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</si>
  <si>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</si>
  <si>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</si>
  <si>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</si>
  <si>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</si>
  <si>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</si>
  <si>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</si>
  <si>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</si>
  <si>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</si>
  <si>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</si>
  <si>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</si>
  <si>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</si>
  <si>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</si>
  <si>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</si>
  <si>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</si>
  <si>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</si>
  <si>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</si>
  <si>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</si>
  <si>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</si>
  <si>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</si>
  <si>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</si>
  <si>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</si>
  <si>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</si>
  <si>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</si>
  <si>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</si>
  <si>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</si>
  <si>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</si>
  <si>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</si>
  <si>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</si>
  <si>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</si>
  <si>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</si>
  <si>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</si>
  <si>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</si>
  <si>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</si>
  <si>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</si>
  <si>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</si>
  <si>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</si>
  <si>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</si>
  <si>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</si>
  <si>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</si>
  <si>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</si>
  <si>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</si>
  <si>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</si>
  <si>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</si>
  <si>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</si>
  <si>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</si>
  <si>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</si>
  <si>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</si>
  <si>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</si>
  <si>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</si>
  <si>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</si>
  <si>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</si>
  <si>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</si>
  <si>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</si>
  <si>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</si>
  <si>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</si>
  <si>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</si>
  <si>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</si>
  <si>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</si>
  <si>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</si>
  <si>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</si>
  <si>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</si>
  <si>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</si>
  <si>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</si>
  <si>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</si>
  <si>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</si>
  <si>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</si>
  <si>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</si>
  <si>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</si>
  <si>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</si>
  <si>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</si>
  <si>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</si>
  <si>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</si>
  <si>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</si>
  <si>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</si>
  <si>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</si>
  <si>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</si>
  <si>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</si>
  <si>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</si>
  <si>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</si>
  <si>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</si>
  <si>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</si>
  <si>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</si>
  <si>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</si>
  <si>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</si>
  <si>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</si>
  <si>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</si>
  <si>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</si>
  <si>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</si>
  <si>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</si>
  <si>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</si>
  <si>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</si>
  <si>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</si>
  <si>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</si>
  <si>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</si>
  <si>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</si>
  <si>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</si>
  <si>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</si>
  <si>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</si>
  <si>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</si>
  <si>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</si>
  <si>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</si>
  <si>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</si>
  <si>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</si>
  <si>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</si>
  <si>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</si>
  <si>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</si>
  <si>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</si>
  <si>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</si>
  <si>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</si>
  <si>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</si>
  <si>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</si>
  <si>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</si>
  <si>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</si>
  <si>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</si>
  <si>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</si>
  <si>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</si>
  <si>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</si>
  <si>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</si>
  <si>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</si>
  <si>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</si>
  <si>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</si>
  <si>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</si>
  <si>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</si>
  <si>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</si>
  <si>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</si>
  <si>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</si>
  <si>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</si>
  <si>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</si>
  <si>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</si>
  <si>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</si>
  <si>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</si>
  <si>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</si>
  <si>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</si>
  <si>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</si>
  <si>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</si>
  <si>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</si>
  <si>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</si>
  <si>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</si>
  <si>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</si>
  <si>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</si>
  <si>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</si>
  <si>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</si>
  <si>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</si>
  <si>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</si>
  <si>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</si>
  <si>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</si>
  <si>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</si>
  <si>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</si>
  <si>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</si>
  <si>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</si>
  <si>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</si>
  <si>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</si>
  <si>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</si>
  <si>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</si>
  <si>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</si>
  <si>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</si>
  <si>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</si>
  <si>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</si>
  <si>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</si>
  <si>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</si>
  <si>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</si>
  <si>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</si>
  <si>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</si>
  <si>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</si>
  <si>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</si>
  <si>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</si>
  <si>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</si>
  <si>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</si>
  <si>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</si>
  <si>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</si>
  <si>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</si>
  <si>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</si>
  <si>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</si>
  <si>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</si>
  <si>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</si>
  <si>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</si>
  <si>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</si>
  <si>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</si>
  <si>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</si>
  <si>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</si>
  <si>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</si>
  <si>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</si>
  <si>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</si>
  <si>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</si>
  <si>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</si>
  <si>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</si>
  <si>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</si>
  <si>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</si>
  <si>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</si>
  <si>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</si>
  <si>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</si>
  <si>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</si>
  <si>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</si>
  <si>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</si>
  <si>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</si>
  <si>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</si>
  <si>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</si>
  <si>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</si>
  <si>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</si>
  <si>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</si>
  <si>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</si>
  <si>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</si>
  <si>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</si>
  <si>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</si>
  <si>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</si>
  <si>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</si>
  <si>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</si>
  <si>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</si>
  <si>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</si>
  <si>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</si>
  <si>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</si>
  <si>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</si>
  <si>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</si>
  <si>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</si>
  <si>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</si>
  <si>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</si>
  <si>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</si>
  <si>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</si>
  <si>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</si>
  <si>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</si>
  <si>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</si>
  <si>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</si>
  <si>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</si>
  <si>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</si>
  <si>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</si>
  <si>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</si>
  <si>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</si>
  <si>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</si>
  <si>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</si>
  <si>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</si>
  <si>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</si>
  <si>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</si>
  <si>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</si>
  <si>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</si>
  <si>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</si>
  <si>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</si>
  <si>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</si>
  <si>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</si>
  <si>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</si>
  <si>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</si>
  <si>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</si>
  <si>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</si>
  <si>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</si>
  <si>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</si>
  <si>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</si>
  <si>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</si>
  <si>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</si>
  <si>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</si>
  <si>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</si>
  <si>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</si>
  <si>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</si>
  <si>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</si>
  <si>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</si>
  <si>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</si>
  <si>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</si>
  <si>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</si>
  <si>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</si>
  <si>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</si>
  <si>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</si>
  <si>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</si>
  <si>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</si>
  <si>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</si>
  <si>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</si>
  <si>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</si>
  <si>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</si>
  <si>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</si>
  <si>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</si>
  <si>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</si>
  <si>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</si>
  <si>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</si>
  <si>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</si>
  <si>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</si>
  <si>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</si>
  <si>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</si>
  <si>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</si>
  <si>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</si>
  <si>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</si>
  <si>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</si>
  <si>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</si>
  <si>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</si>
  <si>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</si>
  <si>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</si>
  <si>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</si>
  <si>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</si>
  <si>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</si>
  <si>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</si>
  <si>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</si>
  <si>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</si>
  <si>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</si>
  <si>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</si>
  <si>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</si>
  <si>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</si>
  <si>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</si>
  <si>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</si>
  <si>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</si>
  <si>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</si>
  <si>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</si>
  <si>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</si>
  <si>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</si>
  <si>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</si>
  <si>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</si>
  <si>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</si>
  <si>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</si>
  <si>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</si>
  <si>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</si>
  <si>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</si>
  <si>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</si>
  <si>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</si>
  <si>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</si>
  <si>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</si>
  <si>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</si>
  <si>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</si>
  <si>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</si>
  <si>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</si>
  <si>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</si>
  <si>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</si>
  <si>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</si>
  <si>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</si>
  <si>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</si>
  <si>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</si>
  <si>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</si>
  <si>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</si>
  <si>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</si>
  <si>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</si>
  <si>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</si>
  <si>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</si>
  <si>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</si>
  <si>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</si>
  <si>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</si>
  <si>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</si>
  <si>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</si>
  <si>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</si>
  <si>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</si>
  <si>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</si>
  <si>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</si>
  <si>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</si>
  <si>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</si>
  <si>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</si>
  <si>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</si>
  <si>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</si>
  <si>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</si>
  <si>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</si>
  <si>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</si>
  <si>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</si>
  <si>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</si>
  <si>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</si>
  <si>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</si>
  <si>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</si>
  <si>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</si>
  <si>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</si>
  <si>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</si>
  <si>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</si>
  <si>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</si>
  <si>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</si>
  <si>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</si>
  <si>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</si>
  <si>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</si>
  <si>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</si>
  <si>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</si>
  <si>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</si>
  <si>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</si>
  <si>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</si>
  <si>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</si>
  <si>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</si>
  <si>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</si>
  <si>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</si>
  <si>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</si>
  <si>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</si>
  <si>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</si>
  <si>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</si>
  <si>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</si>
  <si>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</si>
  <si>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</si>
  <si>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</si>
  <si>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</si>
  <si>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</si>
  <si>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</si>
  <si>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</si>
  <si>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</si>
  <si>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</si>
  <si>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</si>
  <si>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</si>
  <si>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</si>
  <si>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</si>
  <si>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</si>
  <si>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</si>
  <si>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</si>
  <si>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</si>
  <si>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</si>
  <si>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</si>
  <si>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</si>
  <si>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</si>
  <si>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</si>
  <si>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</si>
  <si>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</si>
  <si>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</si>
  <si>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</si>
  <si>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</si>
  <si>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</si>
  <si>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</si>
  <si>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</si>
  <si>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</si>
  <si>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</si>
  <si>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</si>
  <si>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</si>
  <si>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</si>
  <si>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</si>
  <si>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</si>
  <si>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</si>
  <si>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</si>
  <si>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</si>
  <si>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</si>
  <si>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</si>
  <si>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</si>
  <si>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</si>
  <si>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</si>
  <si>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</si>
  <si>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</si>
  <si>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</si>
  <si>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</si>
  <si>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</si>
  <si>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</si>
  <si>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</si>
  <si>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</si>
  <si>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</si>
  <si>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</si>
  <si>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</si>
  <si>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</si>
  <si>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</si>
  <si>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</si>
  <si>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</si>
  <si>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</si>
  <si>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</si>
  <si>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</si>
  <si>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</si>
  <si>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</si>
  <si>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</si>
  <si>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</si>
  <si>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</si>
  <si>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</si>
  <si>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</si>
  <si>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</si>
  <si>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</si>
  <si>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</si>
  <si>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</si>
  <si>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</si>
  <si>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</si>
  <si>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</si>
  <si>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</si>
  <si>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</si>
  <si>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</si>
  <si>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</si>
  <si>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</si>
  <si>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</si>
  <si>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</si>
  <si>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</si>
  <si>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</si>
  <si>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</si>
  <si>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</si>
  <si>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</si>
  <si>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</si>
  <si>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</si>
  <si>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</si>
  <si>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</si>
  <si>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</si>
  <si>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</si>
  <si>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</si>
  <si>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</si>
  <si>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</si>
  <si>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</si>
  <si>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</si>
  <si>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</si>
  <si>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</si>
  <si>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</si>
  <si>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</si>
  <si>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</si>
  <si>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</si>
  <si>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</si>
  <si>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</si>
  <si>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</si>
  <si>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</si>
  <si>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</si>
  <si>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</si>
  <si>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</si>
  <si>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</si>
  <si>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</si>
  <si>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</si>
  <si>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</si>
  <si>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</si>
  <si>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</si>
  <si>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</si>
  <si>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</si>
  <si>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</si>
  <si>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</si>
  <si>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</si>
  <si>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</si>
  <si>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</si>
  <si>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</si>
  <si>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</si>
  <si>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</si>
  <si>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</si>
  <si>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</si>
  <si>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</si>
  <si>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</si>
  <si>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</si>
  <si>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</si>
  <si>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</si>
  <si>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</si>
  <si>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</si>
  <si>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</si>
  <si>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</si>
  <si>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</si>
  <si>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</si>
  <si>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</si>
  <si>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</si>
  <si>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</si>
  <si>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</si>
  <si>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</si>
  <si>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</si>
  <si>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</si>
  <si>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</si>
  <si>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</si>
  <si>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</si>
  <si>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</si>
  <si>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</si>
  <si>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</si>
  <si>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</si>
  <si>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</si>
  <si>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</si>
  <si>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</si>
  <si>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</si>
  <si>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</si>
  <si>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</si>
  <si>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</si>
  <si>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</si>
  <si>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</si>
  <si>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</si>
  <si>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</si>
  <si>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</si>
  <si>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</si>
  <si>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</si>
  <si>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</si>
  <si>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</si>
  <si>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</si>
  <si>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</si>
  <si>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</si>
  <si>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</si>
  <si>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</si>
  <si>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</si>
  <si>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</si>
  <si>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</si>
  <si>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</si>
  <si>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</si>
  <si>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</si>
  <si>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</si>
  <si>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</si>
  <si>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</si>
  <si>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</si>
  <si>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</si>
  <si>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</si>
  <si>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</si>
  <si>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</si>
  <si>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</si>
  <si>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</si>
  <si>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</si>
  <si>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</si>
  <si>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</si>
  <si>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</si>
  <si>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</si>
  <si>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</si>
  <si>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</si>
  <si>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</si>
  <si>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</si>
  <si>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</si>
  <si>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</si>
  <si>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</si>
  <si>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</si>
  <si>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</si>
  <si>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</si>
  <si>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</si>
  <si>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</si>
  <si>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</si>
  <si>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</si>
  <si>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</si>
  <si>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</si>
  <si>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</si>
  <si>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</si>
  <si>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</si>
  <si>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</si>
  <si>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</si>
  <si>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</si>
  <si>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</si>
  <si>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</si>
  <si>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</si>
  <si>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</si>
  <si>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</si>
  <si>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</si>
  <si>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</si>
  <si>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</si>
  <si>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</si>
  <si>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</si>
  <si>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</si>
  <si>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</si>
  <si>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</si>
  <si>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</si>
  <si>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</si>
  <si>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</si>
  <si>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</si>
  <si>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</si>
  <si>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</si>
  <si>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</si>
  <si>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</si>
  <si>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</si>
  <si>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</si>
  <si>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</si>
  <si>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</si>
  <si>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</si>
  <si>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</si>
  <si>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</si>
  <si>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</si>
  <si>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</si>
  <si>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</si>
  <si>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</si>
  <si>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</si>
  <si>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</si>
  <si>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</si>
  <si>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</si>
  <si>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</si>
  <si>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</si>
  <si>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</si>
  <si>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</si>
  <si>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</si>
  <si>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</si>
  <si>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</si>
  <si>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</si>
  <si>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</si>
  <si>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</si>
  <si>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</si>
  <si>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</si>
  <si>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</si>
  <si>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</si>
  <si>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</si>
  <si>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</si>
  <si>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</si>
  <si>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</si>
  <si>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</si>
  <si>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</si>
  <si>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</si>
  <si>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</si>
  <si>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</si>
  <si>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</si>
  <si>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</si>
  <si>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</si>
  <si>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</si>
  <si>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</si>
  <si>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</si>
  <si>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</si>
  <si>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</si>
  <si>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</si>
  <si>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</si>
  <si>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</si>
  <si>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</si>
  <si>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</si>
  <si>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</si>
  <si>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</si>
  <si>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</si>
  <si>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</si>
  <si>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</si>
  <si>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</si>
  <si>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</si>
  <si>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</si>
  <si>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</si>
  <si>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</si>
  <si>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</si>
  <si>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</si>
  <si>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</si>
  <si>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</si>
  <si>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</si>
  <si>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</si>
  <si>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</si>
  <si>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</si>
  <si>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</si>
  <si>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</si>
  <si>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</si>
  <si>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</si>
  <si>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</si>
  <si>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</si>
  <si>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</si>
  <si>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</si>
  <si>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</si>
  <si>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</si>
  <si>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</si>
  <si>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</si>
  <si>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</si>
  <si>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</si>
  <si>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</si>
  <si>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</si>
  <si>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</si>
  <si>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</si>
  <si>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</si>
  <si>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</si>
  <si>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</si>
  <si>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</si>
  <si>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</si>
  <si>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</si>
  <si>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</si>
  <si>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</si>
  <si>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</si>
  <si>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</si>
  <si>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</si>
  <si>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</si>
  <si>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</si>
  <si>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</si>
  <si>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</si>
  <si>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</si>
  <si>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</si>
  <si>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</si>
  <si>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</si>
  <si>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</si>
  <si>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</si>
  <si>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</si>
  <si>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</si>
  <si>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</si>
  <si>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</si>
  <si>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</si>
  <si>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</si>
  <si>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</si>
  <si>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</si>
  <si>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</si>
  <si>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</si>
  <si>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</si>
  <si>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</si>
  <si>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</si>
  <si>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</si>
  <si>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</si>
  <si>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</si>
  <si>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</si>
  <si>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</si>
  <si>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</si>
  <si>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</si>
  <si>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</si>
  <si>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</si>
  <si>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</si>
  <si>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</si>
  <si>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</si>
  <si>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</si>
  <si>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</si>
  <si>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</si>
  <si>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</si>
  <si>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</si>
  <si>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</si>
  <si>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</si>
  <si>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</si>
  <si>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</si>
  <si>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</si>
  <si>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</si>
  <si>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</si>
  <si>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</si>
  <si>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</si>
  <si>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</si>
  <si>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</si>
  <si>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</si>
  <si>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</si>
  <si>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</si>
  <si>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</si>
  <si>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</si>
  <si>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</si>
  <si>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</si>
  <si>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</si>
  <si>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</si>
  <si>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</si>
  <si>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</si>
  <si>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</si>
  <si>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</si>
  <si>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</si>
  <si>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</si>
  <si>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</si>
  <si>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</si>
  <si>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</si>
  <si>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</si>
  <si>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</si>
  <si>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</si>
  <si>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</si>
  <si>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</si>
  <si>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</si>
  <si>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</si>
  <si>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</si>
  <si>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</si>
  <si>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</si>
  <si>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</si>
  <si>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</si>
  <si>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</si>
  <si>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</si>
  <si>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</si>
  <si>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</si>
  <si>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</si>
  <si>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</si>
  <si>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</si>
  <si>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</si>
  <si>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</si>
  <si>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</si>
  <si>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</si>
  <si>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</si>
  <si>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</si>
  <si>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</si>
  <si>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</si>
  <si>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</si>
  <si>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</si>
  <si>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</si>
  <si>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</si>
  <si>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</si>
  <si>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</si>
  <si>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</si>
  <si>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</si>
  <si>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</si>
  <si>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</si>
  <si>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</si>
  <si>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</si>
  <si>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</si>
  <si>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</si>
  <si>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</si>
  <si>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</si>
  <si>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</si>
  <si>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</si>
  <si>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</si>
  <si>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</si>
  <si>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</si>
  <si>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</si>
  <si>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</si>
  <si>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</si>
  <si>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</si>
  <si>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</si>
  <si>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</si>
  <si>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</si>
  <si>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</si>
  <si>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</si>
  <si>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</si>
  <si>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</si>
  <si>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</si>
  <si>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</si>
  <si>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</si>
  <si>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</si>
  <si>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</si>
  <si>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</si>
  <si>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</si>
  <si>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</si>
  <si>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</si>
  <si>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</si>
  <si>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</si>
  <si>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</si>
  <si>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</si>
  <si>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</si>
  <si>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</si>
  <si>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</si>
  <si>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</si>
  <si>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</si>
  <si>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</si>
  <si>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</si>
  <si>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</si>
  <si>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</si>
  <si>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</si>
  <si>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</si>
  <si>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</si>
  <si>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</si>
  <si>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</si>
  <si>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</si>
  <si>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</si>
  <si>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</si>
  <si>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</si>
  <si>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</si>
  <si>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</si>
  <si>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</si>
  <si>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</si>
  <si>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</si>
  <si>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</si>
  <si>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</si>
  <si>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</si>
  <si>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</si>
  <si>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</si>
  <si>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</si>
  <si>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</si>
  <si>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</si>
  <si>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</si>
  <si>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</si>
  <si>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</si>
  <si>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</si>
  <si>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</si>
  <si>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</si>
  <si>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</si>
  <si>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</si>
  <si>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</si>
  <si>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</si>
  <si>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</si>
  <si>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</si>
  <si>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</si>
  <si>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</si>
  <si>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</si>
  <si>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</si>
  <si>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</si>
  <si>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</si>
  <si>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</si>
  <si>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</si>
  <si>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</si>
  <si>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</si>
  <si>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</si>
  <si>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</si>
  <si>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</si>
  <si>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</si>
  <si>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</si>
  <si>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</si>
  <si>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</si>
  <si>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</si>
  <si>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</si>
  <si>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</si>
  <si>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</si>
  <si>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</si>
  <si>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</si>
  <si>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</si>
  <si>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</si>
  <si>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</si>
  <si>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</si>
  <si>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</si>
  <si>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</si>
  <si>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</si>
  <si>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</si>
  <si>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</si>
  <si>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</si>
  <si>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</si>
  <si>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</si>
  <si>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</si>
  <si>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</si>
  <si>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</si>
  <si>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</si>
  <si>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</si>
  <si>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</si>
  <si>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</si>
  <si>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</si>
  <si>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</si>
  <si>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</si>
  <si>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</si>
  <si>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</si>
  <si>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</si>
  <si>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</si>
  <si>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</si>
  <si>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</si>
  <si>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</si>
  <si>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</si>
  <si>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</si>
  <si>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</si>
  <si>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</si>
  <si>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</si>
  <si>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</si>
  <si>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</si>
  <si>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</si>
  <si>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</si>
  <si>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</si>
  <si>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</si>
  <si>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</si>
  <si>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</si>
  <si>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</si>
  <si>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</si>
  <si>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</si>
  <si>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</si>
  <si>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</si>
  <si>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</si>
  <si>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</si>
  <si>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</si>
  <si>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</si>
  <si>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</si>
  <si>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</si>
  <si>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</si>
  <si>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</si>
  <si>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</si>
  <si>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</si>
  <si>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</si>
  <si>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</si>
  <si>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</si>
  <si>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</si>
  <si>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</si>
  <si>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</si>
  <si>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</si>
  <si>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</si>
  <si>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</si>
  <si>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</si>
  <si>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</si>
  <si>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</si>
  <si>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</si>
  <si>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</si>
  <si>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</si>
  <si>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</si>
  <si>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</si>
  <si>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</si>
  <si>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</si>
  <si>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</si>
  <si>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</si>
  <si>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</si>
  <si>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</si>
  <si>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</si>
  <si>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</si>
  <si>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</si>
  <si>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</si>
  <si>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</si>
  <si>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</si>
  <si>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</si>
  <si>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</si>
  <si>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</si>
  <si>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</si>
  <si>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</si>
  <si>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</si>
  <si>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</si>
  <si>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</si>
  <si>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</si>
  <si>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</si>
  <si>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</si>
  <si>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</si>
  <si>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</si>
  <si>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</si>
  <si>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</si>
  <si>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</si>
  <si>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</si>
  <si>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</si>
  <si>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</si>
  <si>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</si>
  <si>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</si>
  <si>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</si>
  <si>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</si>
  <si>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</si>
  <si>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</si>
  <si>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</si>
  <si>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</si>
  <si>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</si>
  <si>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</si>
  <si>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</si>
  <si>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</si>
  <si>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</si>
  <si>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</si>
  <si>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</si>
  <si>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</si>
  <si>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</si>
  <si>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</si>
  <si>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</si>
  <si>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</si>
  <si>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</si>
  <si>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</si>
  <si>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</si>
  <si>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</si>
  <si>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</si>
  <si>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</si>
  <si>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</si>
  <si>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</si>
  <si>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</si>
  <si>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</si>
  <si>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</si>
  <si>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</si>
  <si>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</si>
  <si>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</si>
  <si>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</si>
  <si>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</si>
  <si>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</si>
  <si>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</si>
  <si>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</si>
  <si>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</si>
  <si>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</si>
  <si>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</si>
  <si>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</si>
  <si>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</si>
  <si>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</si>
  <si>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</si>
  <si>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</si>
  <si>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</si>
  <si>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</si>
  <si>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</si>
  <si>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</si>
  <si>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</si>
  <si>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</si>
  <si>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</si>
  <si>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</si>
  <si>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</si>
  <si>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</si>
  <si>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</si>
  <si>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</si>
  <si>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</si>
  <si>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</si>
  <si>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</si>
  <si>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</si>
  <si>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</si>
  <si>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</si>
  <si>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</si>
  <si>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</si>
  <si>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</si>
  <si>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</si>
  <si>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</si>
  <si>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</si>
  <si>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</si>
  <si>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</si>
  <si>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</si>
  <si>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</si>
  <si>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</si>
  <si>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</si>
  <si>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</si>
  <si>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</si>
  <si>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</si>
  <si>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</si>
  <si>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</si>
  <si>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</si>
  <si>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</si>
  <si>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</si>
  <si>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</si>
  <si>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</si>
  <si>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</si>
  <si>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</si>
  <si>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</si>
  <si>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</si>
  <si>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</si>
  <si>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</si>
  <si>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</si>
  <si>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</si>
  <si>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</si>
  <si>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</si>
  <si>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</si>
  <si>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</si>
  <si>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</si>
  <si>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</si>
  <si>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</si>
  <si>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</si>
  <si>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</si>
  <si>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</si>
  <si>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</si>
  <si>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</si>
  <si>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</si>
  <si>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</si>
  <si>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</si>
  <si>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</si>
  <si>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</si>
  <si>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</si>
  <si>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</si>
  <si>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</si>
  <si>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</si>
  <si>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</si>
  <si>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</si>
  <si>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</si>
  <si>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</si>
  <si>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</si>
  <si>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</si>
  <si>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</si>
  <si>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</si>
  <si>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</si>
  <si>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</si>
  <si>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</si>
  <si>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</si>
  <si>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</si>
  <si>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</si>
  <si>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</si>
  <si>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</si>
  <si>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</si>
  <si>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</si>
  <si>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</si>
  <si>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</si>
  <si>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</si>
  <si>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</si>
  <si>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</si>
  <si>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</si>
  <si>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</si>
  <si>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</si>
  <si>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</si>
  <si>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</si>
  <si>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</si>
  <si>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</si>
  <si>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</si>
  <si>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</si>
  <si>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</si>
  <si>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</si>
  <si>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</si>
  <si>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</si>
  <si>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</si>
  <si>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</si>
  <si>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</si>
  <si>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</si>
  <si>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</si>
  <si>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</si>
  <si>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</si>
  <si>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</si>
  <si>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</si>
  <si>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</si>
  <si>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</si>
  <si>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</si>
  <si>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</si>
  <si>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</si>
  <si>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</si>
  <si>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</si>
  <si>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</si>
  <si>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</si>
  <si>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</si>
  <si>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</si>
  <si>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</si>
  <si>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</si>
  <si>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</si>
  <si>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</si>
  <si>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</si>
  <si>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</si>
  <si>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</si>
  <si>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</si>
  <si>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</si>
  <si>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</si>
  <si>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</si>
  <si>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</si>
  <si>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</si>
  <si>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</si>
  <si>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</si>
  <si>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</si>
  <si>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</si>
  <si>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</si>
  <si>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</si>
  <si>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</si>
  <si>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</si>
  <si>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</si>
  <si>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</si>
  <si>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</si>
  <si>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</si>
  <si>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</si>
  <si>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</si>
  <si>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</si>
  <si>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</si>
  <si>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</si>
  <si>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</si>
  <si>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</si>
  <si>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</si>
  <si>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</si>
  <si>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</si>
  <si>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</si>
  <si>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</si>
  <si>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</si>
  <si>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</si>
  <si>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</si>
  <si>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</si>
  <si>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</si>
  <si>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</si>
  <si>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</si>
  <si>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</si>
  <si>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</si>
  <si>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</si>
  <si>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</si>
  <si>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</si>
  <si>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</si>
  <si>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</si>
  <si>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</si>
  <si>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</si>
  <si>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</si>
  <si>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</si>
  <si>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</si>
  <si>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</si>
  <si>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</si>
  <si>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</si>
  <si>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</si>
  <si>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</si>
  <si>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</si>
  <si>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</si>
  <si>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</si>
  <si>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</si>
  <si>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</si>
  <si>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</si>
  <si>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</si>
  <si>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</si>
  <si>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</si>
  <si>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</si>
  <si>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</si>
  <si>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</si>
  <si>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</si>
  <si>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</si>
  <si>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</si>
  <si>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</si>
  <si>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</si>
  <si>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</si>
  <si>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</si>
  <si>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</si>
  <si>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</si>
  <si>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</si>
  <si>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</si>
  <si>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</si>
  <si>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</si>
  <si>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</si>
  <si>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</si>
  <si>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</si>
  <si>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</si>
  <si>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</si>
  <si>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</si>
  <si>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</si>
  <si>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</si>
  <si>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</si>
  <si>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</si>
  <si>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</si>
  <si>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</si>
  <si>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</si>
  <si>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</si>
  <si>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</si>
  <si>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</si>
  <si>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</si>
  <si>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</si>
  <si>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</si>
  <si>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</si>
  <si>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</si>
  <si>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</si>
  <si>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</si>
  <si>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</si>
  <si>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</si>
  <si>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</si>
  <si>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</si>
  <si>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</si>
  <si>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</si>
  <si>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</si>
  <si>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</si>
  <si>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</si>
  <si>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</si>
  <si>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</si>
  <si>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</si>
  <si>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</si>
  <si>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</si>
  <si>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</si>
  <si>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</si>
  <si>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</si>
  <si>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</si>
  <si>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</si>
  <si>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</si>
  <si>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</si>
  <si>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</si>
  <si>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</si>
  <si>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</si>
  <si>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</si>
  <si>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</si>
  <si>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</si>
  <si>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</si>
  <si>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</si>
  <si>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</si>
  <si>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</si>
  <si>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</si>
  <si>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</si>
  <si>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</si>
  <si>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</si>
  <si>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</si>
  <si>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</si>
  <si>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</si>
  <si>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</si>
  <si>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</si>
  <si>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</si>
  <si>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</si>
  <si>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</si>
  <si>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</si>
  <si>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</si>
  <si>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</si>
  <si>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</si>
  <si>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</si>
  <si>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</si>
  <si>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</si>
  <si>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</si>
  <si>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</si>
  <si>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</si>
  <si>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</si>
  <si>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</si>
  <si>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</si>
  <si>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</si>
  <si>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</si>
  <si>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</si>
  <si>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</si>
  <si>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</si>
  <si>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</si>
  <si>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</si>
  <si>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</si>
  <si>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</si>
  <si>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</si>
  <si>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</si>
  <si>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</si>
  <si>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</si>
  <si>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</si>
  <si>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</si>
  <si>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</si>
  <si>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</si>
  <si>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</si>
  <si>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</si>
  <si>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</si>
  <si>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</si>
  <si>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</si>
  <si>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</si>
  <si>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</si>
  <si>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</si>
  <si>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</si>
  <si>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</si>
  <si>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</si>
  <si>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</si>
  <si>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</si>
  <si>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</si>
  <si>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</si>
  <si>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</si>
  <si>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</si>
  <si>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</si>
  <si>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</si>
  <si>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</si>
  <si>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</si>
  <si>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</si>
  <si>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</si>
  <si>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</si>
  <si>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</si>
  <si>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</si>
  <si>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</si>
  <si>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</si>
  <si>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</si>
  <si>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</si>
  <si>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</si>
  <si>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</si>
  <si>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</si>
  <si>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</si>
  <si>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</si>
  <si>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</si>
  <si>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</si>
  <si>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</si>
  <si>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</si>
  <si>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</si>
  <si>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</si>
  <si>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</si>
  <si>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</si>
  <si>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</si>
  <si>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</si>
  <si>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</si>
  <si>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</si>
  <si>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</si>
  <si>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</si>
  <si>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</si>
  <si>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</si>
  <si>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</si>
  <si>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</si>
  <si>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</si>
  <si>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</si>
  <si>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</si>
  <si>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</si>
  <si>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</si>
  <si>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</si>
  <si>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</si>
  <si>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</si>
  <si>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</si>
  <si>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</si>
  <si>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</si>
  <si>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</si>
  <si>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</si>
  <si>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</si>
  <si>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</si>
  <si>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</si>
  <si>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</si>
  <si>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</si>
  <si>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</si>
  <si>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</si>
  <si>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</si>
  <si>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</si>
  <si>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</si>
  <si>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</si>
  <si>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</si>
  <si>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</si>
  <si>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</si>
  <si>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</si>
  <si>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</si>
  <si>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</si>
  <si>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</si>
  <si>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</si>
  <si>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</si>
  <si>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</si>
  <si>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</si>
  <si>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</si>
  <si>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</si>
  <si>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</si>
  <si>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</si>
  <si>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</si>
  <si>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</si>
  <si>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</si>
  <si>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</si>
  <si>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</si>
  <si>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</si>
  <si>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</si>
  <si>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</si>
  <si>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</si>
  <si>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</si>
  <si>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</si>
  <si>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</si>
  <si>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</si>
  <si>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</si>
  <si>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</si>
  <si>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</si>
  <si>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</si>
  <si>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</si>
  <si>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</si>
  <si>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</si>
  <si>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</si>
  <si>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</si>
  <si>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</si>
  <si>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</si>
  <si>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</si>
  <si>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</si>
  <si>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</si>
  <si>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</si>
  <si>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</si>
  <si>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</si>
  <si>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</si>
  <si>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</si>
  <si>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</si>
  <si>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</si>
  <si>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</si>
  <si>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</si>
  <si>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</si>
  <si>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</si>
  <si>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</si>
  <si>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</si>
  <si>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</si>
  <si>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</si>
  <si>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</si>
  <si>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</si>
  <si>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</si>
  <si>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</si>
  <si>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</si>
  <si>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</si>
  <si>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</si>
  <si>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</si>
  <si>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</si>
  <si>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</si>
  <si>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</si>
  <si>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</si>
  <si>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</si>
  <si>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</si>
  <si>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</si>
  <si>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</si>
  <si>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</si>
  <si>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</si>
  <si>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</si>
  <si>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</si>
  <si>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</si>
  <si>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</si>
  <si>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</si>
  <si>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</si>
  <si>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</si>
  <si>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</si>
  <si>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</si>
  <si>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</si>
  <si>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</si>
  <si>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</si>
  <si>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</si>
  <si>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</si>
  <si>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</si>
  <si>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</si>
  <si>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</si>
  <si>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</si>
  <si>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</si>
  <si>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</si>
  <si>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</si>
  <si>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</si>
  <si>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</si>
  <si>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</si>
  <si>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</si>
  <si>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</si>
  <si>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</si>
  <si>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</si>
  <si>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</si>
  <si>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</si>
  <si>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</si>
  <si>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</si>
  <si>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</si>
  <si>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</si>
  <si>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</si>
  <si>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</si>
  <si>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</si>
  <si>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</si>
  <si>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</si>
  <si>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</si>
  <si>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</si>
  <si>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</si>
  <si>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</si>
  <si>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</si>
  <si>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</si>
  <si>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</si>
  <si>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</si>
  <si>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</si>
  <si>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</si>
  <si>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</si>
  <si>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</si>
  <si>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</si>
  <si>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</si>
  <si>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</si>
  <si>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</si>
  <si>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</si>
  <si>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</si>
  <si>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</si>
  <si>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</si>
  <si>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</si>
  <si>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</si>
  <si>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</si>
  <si>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</si>
  <si>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</si>
  <si>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</si>
  <si>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</si>
  <si>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</si>
  <si>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</si>
  <si>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</si>
  <si>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</si>
  <si>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</si>
  <si>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</si>
  <si>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</si>
  <si>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</si>
  <si>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</si>
  <si>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</si>
  <si>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</si>
  <si>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</si>
  <si>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</si>
  <si>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</si>
  <si>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</si>
  <si>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</si>
  <si>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</si>
  <si>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</si>
  <si>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</si>
  <si>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</si>
  <si>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</si>
  <si>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</si>
  <si>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</si>
  <si>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</si>
  <si>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</si>
  <si>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</si>
  <si>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</si>
  <si>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</si>
  <si>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</si>
  <si>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</si>
  <si>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</si>
  <si>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</si>
  <si>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</si>
  <si>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</si>
  <si>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</si>
  <si>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</si>
  <si>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</si>
  <si>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</si>
  <si>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</si>
  <si>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</si>
  <si>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</si>
  <si>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</si>
  <si>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</si>
  <si>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</si>
  <si>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</si>
  <si>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</si>
  <si>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</si>
  <si>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</si>
  <si>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</si>
  <si>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</si>
  <si>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</si>
  <si>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</si>
  <si>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</si>
  <si>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</si>
  <si>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</si>
  <si>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</si>
  <si>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</si>
  <si>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</si>
  <si>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</si>
  <si>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</si>
  <si>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</si>
  <si>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</si>
  <si>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</si>
  <si>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</si>
  <si>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</si>
  <si>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</si>
  <si>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</si>
  <si>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</si>
  <si>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</si>
  <si>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</si>
  <si>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</si>
  <si>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</si>
  <si>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</si>
  <si>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</si>
  <si>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</si>
  <si>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</si>
  <si>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</si>
  <si>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</si>
  <si>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</si>
  <si>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</si>
  <si>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</si>
  <si>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</si>
  <si>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</si>
  <si>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</si>
  <si>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</si>
  <si>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</si>
  <si>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</si>
  <si>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</si>
  <si>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</si>
  <si>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</si>
  <si>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</si>
  <si>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</si>
  <si>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</si>
  <si>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</si>
  <si>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</si>
  <si>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</si>
  <si>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</si>
  <si>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</si>
  <si>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</si>
  <si>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</si>
  <si>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</si>
  <si>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</si>
  <si>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</si>
  <si>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</si>
  <si>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</si>
  <si>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</si>
  <si>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</si>
  <si>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</si>
  <si>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</si>
  <si>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</si>
  <si>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</si>
  <si>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</si>
  <si>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</si>
  <si>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</si>
  <si>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</si>
  <si>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</si>
  <si>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</si>
  <si>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</si>
  <si>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</si>
  <si>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</si>
  <si>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</si>
  <si>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</si>
  <si>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</si>
  <si>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</si>
  <si>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</si>
  <si>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</si>
  <si>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</si>
  <si>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</si>
  <si>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</si>
  <si>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</si>
  <si>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</si>
  <si>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</si>
  <si>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</si>
  <si>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</si>
  <si>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</si>
  <si>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</si>
  <si>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</si>
  <si>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</si>
  <si>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</si>
  <si>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</si>
  <si>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</si>
  <si>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</si>
  <si>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</si>
  <si>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</si>
  <si>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</si>
  <si>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</si>
  <si>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</si>
  <si>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</si>
  <si>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</si>
  <si>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</si>
  <si>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</si>
  <si>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</si>
  <si>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</si>
  <si>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</si>
  <si>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</si>
  <si>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</si>
  <si>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</si>
  <si>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</si>
  <si>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</si>
  <si>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</si>
  <si>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</si>
  <si>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</si>
  <si>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</si>
  <si>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</si>
  <si>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</si>
  <si>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</si>
  <si>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</si>
  <si>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</si>
  <si>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</si>
  <si>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</si>
  <si>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</si>
  <si>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</si>
  <si>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</si>
  <si>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</si>
  <si>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</si>
  <si>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</si>
  <si>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</si>
  <si>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</si>
  <si>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</si>
  <si>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</si>
  <si>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</si>
  <si>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</si>
  <si>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</si>
  <si>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</si>
  <si>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</si>
  <si>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</si>
  <si>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</si>
  <si>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</si>
  <si>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</si>
  <si>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</si>
  <si>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</si>
  <si>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</si>
  <si>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</si>
  <si>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</si>
  <si>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</si>
  <si>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</si>
  <si>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</si>
  <si>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</si>
  <si>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</si>
  <si>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</si>
  <si>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</si>
  <si>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</si>
  <si>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</si>
  <si>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</si>
  <si>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</si>
  <si>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</si>
  <si>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</si>
  <si>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</si>
  <si>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</si>
  <si>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</si>
  <si>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</si>
  <si>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</si>
  <si>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</si>
  <si>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</si>
  <si>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</si>
  <si>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</si>
  <si>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</si>
  <si>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</si>
  <si>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</si>
  <si>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</si>
  <si>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</si>
  <si>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</si>
  <si>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</si>
  <si>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</si>
  <si>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</si>
  <si>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</si>
  <si>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</si>
  <si>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</si>
  <si>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</si>
  <si>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</si>
  <si>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</si>
  <si>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</si>
  <si>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</si>
  <si>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</si>
  <si>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</si>
  <si>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</si>
  <si>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</si>
  <si>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</si>
  <si>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</si>
  <si>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</si>
  <si>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</si>
  <si>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</si>
  <si>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</si>
  <si>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</si>
  <si>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</si>
  <si>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</si>
  <si>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</si>
  <si>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</si>
  <si>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</si>
  <si>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</si>
  <si>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</si>
  <si>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</si>
  <si>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</si>
  <si>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</si>
  <si>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</si>
  <si>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</si>
  <si>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</si>
  <si>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</si>
  <si>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</si>
  <si>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</si>
  <si>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</si>
  <si>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</si>
  <si>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</si>
  <si>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</si>
  <si>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</si>
  <si>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</si>
  <si>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</si>
  <si>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</si>
  <si>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</si>
  <si>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</si>
  <si>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</si>
  <si>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</si>
  <si>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</si>
  <si>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</si>
  <si>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</si>
  <si>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</si>
  <si>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</si>
  <si>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</si>
  <si>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</si>
  <si>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</si>
  <si>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</si>
  <si>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</si>
  <si>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</si>
  <si>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</si>
  <si>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</si>
  <si>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</si>
  <si>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</si>
  <si>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</si>
  <si>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</si>
  <si>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</si>
  <si>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</si>
  <si>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</si>
  <si>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</si>
  <si>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</si>
  <si>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</si>
  <si>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</si>
  <si>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</si>
  <si>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</si>
  <si>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</si>
  <si>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</si>
  <si>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</si>
  <si>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</si>
  <si>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</si>
  <si>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</si>
  <si>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</si>
  <si>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</si>
  <si>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</si>
  <si>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</si>
  <si>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</si>
  <si>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</si>
  <si>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</si>
  <si>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</si>
  <si>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</si>
  <si>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</si>
  <si>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</si>
  <si>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</si>
  <si>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</si>
  <si>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</si>
  <si>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</si>
  <si>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</si>
  <si>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</si>
  <si>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</si>
  <si>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</si>
  <si>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</si>
  <si>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</si>
  <si>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</si>
  <si>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</si>
  <si>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</si>
  <si>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</si>
  <si>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</si>
  <si>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</si>
  <si>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</si>
  <si>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</si>
  <si>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</si>
  <si>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</si>
  <si>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</si>
  <si>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</si>
  <si>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</si>
  <si>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</si>
  <si>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</si>
  <si>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</si>
  <si>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</si>
  <si>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</si>
  <si>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</si>
  <si>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</si>
  <si>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</si>
  <si>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</si>
  <si>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</si>
  <si>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</si>
  <si>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</si>
  <si>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</si>
  <si>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</si>
  <si>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</si>
  <si>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</si>
  <si>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</si>
  <si>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</si>
  <si>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</si>
  <si>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</si>
  <si>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</si>
  <si>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</si>
  <si>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</si>
  <si>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</si>
  <si>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</si>
  <si>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</si>
  <si>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</si>
  <si>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</si>
  <si>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</si>
  <si>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</si>
  <si>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</si>
  <si>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</si>
  <si>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</si>
  <si>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</si>
  <si>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</si>
  <si>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</si>
  <si>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</si>
  <si>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</si>
  <si>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</si>
  <si>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</si>
  <si>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</si>
  <si>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</si>
  <si>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</si>
  <si>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</si>
  <si>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</si>
  <si>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</si>
  <si>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</si>
  <si>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</si>
  <si>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</si>
  <si>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</si>
  <si>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</si>
  <si>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</si>
  <si>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</si>
  <si>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</si>
  <si>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</si>
  <si>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</si>
  <si>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</si>
  <si>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</si>
  <si>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</si>
  <si>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</si>
  <si>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</si>
  <si>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</si>
  <si>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</si>
  <si>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</si>
  <si>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</si>
  <si>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</si>
  <si>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</si>
  <si>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</si>
  <si>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</si>
  <si>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</si>
  <si>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</si>
  <si>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</si>
  <si>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</si>
  <si>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</si>
  <si>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</si>
  <si>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</si>
  <si>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</si>
  <si>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</si>
  <si>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</si>
  <si>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</si>
  <si>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</si>
  <si>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</si>
  <si>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</si>
  <si>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</si>
  <si>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</si>
  <si>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</si>
  <si>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</si>
  <si>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</si>
  <si>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</si>
  <si>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</si>
  <si>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</si>
  <si>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</si>
  <si>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</si>
  <si>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</si>
  <si>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</si>
  <si>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</si>
  <si>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</si>
  <si>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</si>
  <si>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</si>
  <si>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</si>
  <si>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</si>
  <si>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</si>
  <si>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</si>
  <si>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</si>
  <si>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</si>
  <si>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</si>
  <si>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</si>
  <si>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</si>
  <si>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</si>
  <si>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</si>
  <si>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</si>
  <si>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</si>
  <si>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</si>
  <si>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</si>
  <si>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</si>
  <si>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</si>
  <si>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</si>
  <si>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</si>
  <si>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</si>
  <si>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</si>
  <si>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</si>
  <si>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</si>
  <si>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</si>
  <si>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</si>
  <si>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</si>
  <si>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</si>
  <si>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</si>
  <si>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</si>
  <si>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</si>
  <si>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</si>
  <si>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</si>
  <si>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</si>
  <si>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</si>
  <si>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</si>
  <si>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</si>
  <si>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</si>
  <si>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</si>
  <si>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</si>
  <si>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</si>
  <si>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</si>
  <si>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</si>
  <si>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</si>
  <si>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</si>
  <si>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</si>
  <si>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</si>
  <si>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</si>
  <si>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</si>
  <si>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</si>
  <si>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</si>
  <si>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</si>
  <si>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</si>
  <si>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</si>
  <si>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</si>
  <si>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</si>
  <si>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</si>
  <si>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</si>
  <si>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</si>
  <si>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</si>
  <si>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</si>
  <si>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</si>
  <si>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</si>
  <si>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</si>
  <si>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</si>
  <si>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</si>
  <si>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</si>
  <si>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</si>
  <si>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</si>
  <si>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</si>
  <si>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</si>
  <si>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</si>
  <si>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</si>
  <si>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</si>
  <si>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</si>
  <si>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</si>
  <si>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</si>
  <si>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</si>
  <si>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</si>
  <si>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</si>
  <si>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</si>
  <si>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</si>
  <si>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</si>
  <si>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</si>
  <si>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</si>
  <si>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</si>
  <si>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</si>
  <si>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</si>
  <si>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</si>
  <si>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</si>
  <si>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</si>
  <si>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</si>
  <si>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</si>
  <si>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</si>
  <si>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</si>
  <si>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</si>
  <si>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</si>
  <si>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</si>
  <si>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</si>
  <si>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</si>
  <si>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</si>
  <si>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</si>
  <si>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</si>
  <si>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</si>
  <si>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</si>
  <si>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</si>
  <si>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</si>
  <si>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</si>
  <si>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</si>
  <si>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</si>
  <si>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</si>
  <si>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</si>
  <si>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</si>
  <si>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</si>
  <si>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</si>
  <si>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</si>
  <si>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</si>
  <si>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</si>
  <si>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</si>
  <si>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</si>
  <si>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</si>
  <si>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</si>
  <si>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</si>
  <si>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</si>
  <si>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</si>
  <si>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</si>
  <si>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</si>
  <si>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</si>
  <si>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</si>
  <si>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</si>
  <si>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</si>
  <si>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</si>
  <si>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</si>
  <si>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</si>
  <si>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</si>
  <si>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</si>
  <si>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</si>
  <si>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</si>
  <si>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</si>
  <si>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</si>
  <si>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</si>
  <si>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</si>
  <si>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</si>
  <si>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</si>
  <si>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</si>
  <si>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</si>
  <si>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</si>
  <si>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</si>
  <si>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</si>
  <si>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</si>
  <si>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</si>
  <si>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</si>
  <si>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</si>
  <si>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</si>
  <si>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</si>
  <si>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</si>
  <si>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</si>
  <si>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</si>
  <si>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</si>
  <si>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</si>
  <si>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</si>
  <si>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</si>
  <si>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</si>
  <si>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</si>
  <si>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</si>
  <si>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</si>
  <si>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</si>
  <si>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</si>
  <si>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</si>
  <si>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</si>
  <si>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</si>
  <si>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</si>
  <si>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</si>
  <si>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</si>
  <si>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</si>
  <si>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</si>
  <si>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</si>
  <si>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</si>
  <si>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</si>
  <si>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</si>
  <si>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</si>
  <si>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</si>
  <si>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</si>
  <si>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</si>
  <si>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</si>
  <si>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</si>
  <si>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</si>
  <si>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</si>
  <si>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</si>
  <si>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</si>
  <si>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</si>
  <si>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</si>
  <si>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</si>
  <si>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</si>
  <si>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</si>
  <si>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</si>
  <si>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</si>
  <si>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</si>
  <si>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</si>
  <si>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</si>
  <si>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</si>
  <si>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</si>
  <si>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</si>
  <si>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</si>
  <si>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</si>
  <si>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</si>
  <si>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</si>
  <si>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</si>
  <si>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</si>
  <si>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</si>
  <si>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</si>
  <si>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</si>
  <si>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</si>
  <si>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</si>
  <si>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</si>
  <si>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</si>
  <si>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</si>
  <si>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</si>
  <si>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</si>
  <si>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</si>
  <si>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</si>
  <si>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</si>
  <si>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</si>
  <si>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</si>
  <si>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</si>
  <si>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</si>
  <si>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</si>
  <si>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</si>
  <si>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</si>
  <si>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</si>
  <si>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</si>
  <si>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</si>
  <si>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</si>
  <si>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</si>
  <si>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</si>
  <si>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</si>
  <si>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</si>
  <si>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</si>
  <si>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</si>
  <si>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</si>
  <si>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</si>
  <si>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</si>
  <si>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</si>
  <si>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</si>
  <si>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</si>
  <si>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</si>
  <si>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</si>
  <si>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</si>
  <si>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</si>
  <si>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</si>
  <si>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</si>
  <si>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</si>
  <si>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</si>
  <si>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</si>
  <si>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</si>
  <si>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</si>
  <si>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</si>
  <si>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</si>
  <si>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</si>
  <si>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</si>
  <si>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</si>
  <si>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</si>
  <si>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</si>
  <si>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</si>
  <si>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</si>
  <si>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</si>
  <si>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</si>
  <si>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</si>
  <si>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</si>
  <si>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</si>
  <si>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</si>
  <si>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</si>
  <si>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</si>
  <si>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</si>
  <si>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</si>
  <si>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</si>
  <si>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</si>
  <si>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</si>
  <si>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</si>
  <si>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</si>
  <si>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</si>
  <si>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</si>
  <si>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</si>
  <si>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</si>
  <si>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</si>
  <si>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</si>
  <si>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</si>
  <si>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</si>
  <si>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</si>
  <si>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</si>
  <si>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</si>
  <si>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</si>
  <si>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</si>
  <si>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</si>
  <si>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</si>
  <si>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</si>
  <si>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</si>
  <si>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</si>
  <si>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</si>
  <si>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</si>
  <si>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</si>
  <si>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</si>
  <si>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</si>
  <si>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</si>
  <si>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</si>
  <si>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</si>
  <si>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</si>
  <si>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</si>
  <si>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</si>
  <si>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</si>
  <si>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</si>
  <si>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</si>
  <si>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</si>
  <si>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</si>
  <si>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</si>
  <si>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</si>
  <si>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</si>
  <si>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</si>
  <si>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</si>
  <si>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</si>
  <si>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</si>
  <si>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</si>
  <si>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</si>
  <si>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</si>
  <si>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</si>
  <si>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</si>
  <si>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</si>
  <si>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</si>
  <si>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</si>
  <si>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</si>
  <si>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</si>
  <si>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</si>
  <si>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</si>
  <si>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</si>
  <si>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</si>
  <si>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</si>
  <si>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</si>
  <si>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</si>
  <si>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</si>
  <si>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</si>
  <si>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</si>
  <si>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</si>
  <si>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</si>
  <si>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</si>
  <si>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</si>
  <si>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</si>
  <si>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</si>
  <si>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</si>
  <si>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</si>
  <si>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</si>
  <si>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</si>
  <si>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</si>
  <si>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</si>
  <si>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</si>
  <si>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</si>
  <si>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</si>
  <si>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</si>
  <si>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</si>
  <si>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</si>
  <si>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</si>
  <si>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</si>
  <si>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</si>
  <si>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</si>
  <si>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</si>
  <si>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</si>
  <si>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</si>
  <si>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</si>
  <si>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</si>
  <si>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</si>
  <si>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</si>
  <si>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</si>
  <si>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</si>
  <si>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</si>
  <si>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</si>
  <si>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</si>
  <si>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</si>
  <si>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</si>
  <si>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</si>
  <si>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</si>
  <si>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</si>
  <si>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</si>
  <si>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</si>
  <si>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</si>
  <si>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</si>
  <si>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</si>
  <si>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</si>
  <si>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</si>
  <si>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</si>
  <si>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</si>
  <si>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</si>
  <si>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</si>
  <si>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</si>
  <si>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</si>
  <si>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</si>
  <si>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</si>
  <si>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</si>
  <si>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</si>
  <si>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</si>
  <si>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</si>
  <si>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</si>
  <si>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</si>
  <si>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</si>
  <si>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</si>
  <si>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</si>
  <si>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</si>
  <si>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</si>
  <si>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</si>
  <si>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</si>
  <si>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</si>
  <si>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</si>
  <si>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</si>
  <si>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</si>
  <si>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</si>
  <si>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</si>
  <si>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</si>
  <si>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</si>
  <si>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</si>
  <si>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</si>
  <si>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</si>
  <si>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</si>
  <si>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</si>
  <si>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</si>
  <si>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</si>
  <si>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</si>
  <si>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</si>
  <si>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</si>
  <si>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</si>
  <si>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</si>
  <si>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</si>
  <si>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</si>
  <si>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</si>
  <si>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</si>
  <si>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</si>
  <si>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</si>
  <si>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</si>
  <si>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</si>
  <si>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</si>
  <si>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</si>
  <si>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</si>
  <si>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</si>
  <si>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</si>
  <si>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</si>
  <si>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</si>
  <si>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</si>
  <si>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</si>
  <si>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</si>
  <si>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</si>
  <si>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</si>
  <si>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</si>
  <si>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</si>
  <si>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</si>
  <si>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</si>
  <si>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</si>
  <si>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</si>
  <si>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</si>
  <si>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</si>
  <si>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</si>
  <si>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</si>
  <si>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</si>
  <si>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</si>
  <si>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</si>
  <si>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</si>
  <si>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</si>
  <si>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</si>
  <si>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</si>
  <si>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</si>
  <si>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</si>
  <si>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</si>
  <si>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</si>
  <si>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</si>
  <si>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</si>
  <si>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</si>
  <si>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</si>
  <si>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</si>
  <si>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</si>
  <si>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</si>
  <si>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</si>
  <si>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</si>
  <si>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</si>
  <si>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</si>
  <si>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</si>
  <si>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</si>
  <si>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</si>
  <si>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</si>
  <si>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</si>
  <si>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</si>
  <si>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</si>
  <si>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</si>
  <si>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</si>
  <si>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</si>
  <si>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</si>
  <si>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</si>
  <si>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</si>
  <si>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</si>
  <si>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</si>
  <si>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</si>
  <si>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</si>
  <si>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</si>
  <si>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</si>
  <si>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</si>
  <si>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</si>
  <si>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</si>
  <si>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</si>
  <si>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</si>
  <si>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</si>
  <si>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</si>
  <si>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</si>
  <si>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</si>
  <si>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</si>
  <si>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</si>
  <si>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</si>
  <si>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</si>
  <si>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</si>
  <si>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</si>
  <si>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</si>
  <si>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</si>
  <si>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</si>
  <si>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</si>
  <si>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</si>
  <si>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</si>
  <si>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</si>
  <si>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</si>
  <si>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</si>
  <si>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</si>
  <si>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</si>
  <si>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</si>
  <si>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</si>
  <si>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</si>
  <si>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</si>
  <si>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</si>
  <si>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</si>
  <si>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</si>
  <si>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</si>
  <si>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</si>
  <si>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</si>
  <si>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</si>
  <si>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</si>
  <si>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</si>
  <si>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</si>
  <si>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</si>
  <si>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</si>
  <si>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</si>
  <si>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</si>
  <si>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</si>
  <si>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</si>
  <si>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</si>
  <si>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</si>
  <si>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</si>
  <si>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</si>
  <si>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</si>
  <si>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</si>
  <si>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</si>
  <si>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</si>
  <si>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</si>
  <si>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</si>
  <si>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</si>
  <si>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</si>
  <si>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</si>
  <si>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</si>
  <si>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</si>
  <si>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</si>
  <si>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</si>
  <si>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</si>
  <si>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</si>
  <si>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</si>
  <si>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</si>
  <si>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</si>
  <si>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</si>
  <si>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</si>
  <si>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</si>
  <si>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</si>
  <si>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</si>
  <si>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</si>
  <si>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</si>
  <si>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</si>
  <si>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</si>
  <si>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</si>
  <si>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</si>
  <si>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</si>
  <si>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</si>
  <si>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</si>
  <si>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</si>
  <si>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</si>
  <si>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</si>
  <si>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</si>
  <si>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</si>
  <si>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</si>
  <si>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</si>
  <si>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</si>
  <si>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</si>
  <si>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</si>
  <si>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</si>
  <si>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</si>
  <si>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</si>
  <si>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</si>
  <si>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</si>
  <si>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</si>
  <si>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</si>
  <si>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</si>
  <si>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</si>
  <si>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</si>
  <si>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</si>
  <si>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</si>
  <si>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</si>
  <si>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</si>
  <si>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</si>
  <si>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</si>
  <si>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</si>
  <si>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</si>
  <si>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</si>
  <si>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</si>
  <si>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</si>
  <si>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</si>
  <si>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</si>
  <si>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</si>
  <si>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</si>
  <si>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</si>
  <si>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</si>
  <si>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</si>
  <si>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</si>
  <si>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</si>
  <si>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</si>
  <si>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</si>
  <si>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</si>
  <si>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</si>
  <si>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</si>
  <si>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</si>
  <si>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</si>
  <si>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</si>
  <si>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</si>
  <si>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</si>
  <si>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</si>
  <si>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</si>
  <si>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</si>
  <si>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</si>
  <si>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</si>
  <si>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</si>
  <si>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</si>
  <si>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</si>
  <si>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</si>
  <si>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</si>
  <si>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</si>
  <si>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</si>
  <si>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</si>
  <si>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</si>
  <si>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</si>
  <si>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</si>
  <si>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</si>
  <si>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</si>
  <si>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</si>
  <si>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</si>
  <si>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</si>
  <si>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</si>
  <si>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</si>
  <si>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</si>
  <si>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</si>
  <si>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</si>
  <si>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</si>
  <si>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</si>
  <si>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</si>
  <si>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</si>
  <si>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</si>
  <si>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</si>
  <si>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</si>
  <si>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</si>
  <si>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</si>
  <si>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</si>
  <si>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</si>
  <si>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</si>
  <si>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</si>
  <si>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</si>
  <si>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</si>
  <si>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</si>
  <si>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</si>
  <si>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</si>
  <si>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</si>
  <si>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</si>
  <si>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</si>
  <si>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</si>
  <si>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</si>
  <si>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</si>
  <si>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</si>
  <si>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</si>
  <si>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</si>
  <si>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</si>
  <si>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</si>
  <si>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</si>
  <si>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</si>
  <si>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</si>
  <si>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</si>
  <si>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</si>
  <si>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</si>
  <si>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</si>
  <si>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</si>
  <si>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</si>
  <si>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</si>
  <si>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</si>
  <si>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</si>
  <si>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</si>
  <si>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</si>
  <si>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</si>
  <si>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</si>
  <si>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</si>
  <si>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</si>
  <si>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</si>
  <si>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</si>
  <si>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</si>
  <si>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</si>
  <si>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</si>
  <si>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</si>
  <si>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</si>
  <si>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</si>
  <si>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</si>
  <si>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</si>
  <si>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</si>
  <si>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</si>
  <si>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</si>
  <si>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</si>
  <si>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</si>
  <si>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</si>
  <si>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</si>
  <si>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</si>
  <si>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</si>
  <si>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</si>
  <si>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</si>
  <si>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</si>
  <si>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</si>
  <si>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</si>
  <si>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</si>
  <si>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</si>
  <si>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</si>
  <si>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</si>
  <si>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</si>
  <si>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</si>
  <si>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</si>
  <si>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</si>
  <si>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</si>
  <si>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</si>
  <si>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</si>
  <si>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</si>
  <si>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</si>
  <si>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</si>
  <si>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</si>
  <si>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</si>
  <si>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</si>
  <si>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</si>
  <si>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</si>
  <si>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</si>
  <si>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</si>
  <si>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</si>
  <si>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</si>
  <si>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</si>
  <si>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</si>
  <si>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</si>
  <si>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</si>
  <si>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</si>
  <si>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</si>
  <si>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</si>
  <si>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</si>
  <si>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</si>
  <si>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</si>
  <si>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</si>
  <si>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</si>
  <si>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</si>
  <si>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</si>
  <si>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</si>
  <si>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</si>
  <si>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</si>
  <si>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</si>
  <si>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</si>
  <si>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</si>
  <si>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</si>
  <si>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</si>
  <si>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</si>
  <si>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</si>
  <si>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</si>
  <si>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</si>
  <si>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</si>
  <si>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</si>
  <si>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</si>
  <si>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</si>
  <si>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</si>
  <si>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</si>
  <si>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</si>
  <si>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</si>
  <si>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</si>
  <si>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</si>
  <si>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</si>
  <si>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</si>
  <si>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</si>
  <si>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</si>
  <si>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</si>
  <si>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</si>
  <si>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</si>
  <si>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</si>
  <si>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</si>
  <si>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</si>
  <si>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</si>
  <si>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</si>
  <si>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</si>
  <si>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</si>
  <si>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</si>
  <si>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</si>
  <si>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</si>
  <si>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</si>
  <si>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</si>
  <si>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</si>
  <si>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</si>
  <si>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</si>
  <si>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</si>
  <si>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</si>
  <si>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</si>
  <si>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</si>
  <si>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</si>
  <si>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</si>
  <si>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</si>
  <si>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</si>
  <si>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</si>
  <si>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</si>
  <si>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</si>
  <si>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</si>
  <si>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</si>
  <si>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</si>
  <si>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</si>
  <si>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</si>
  <si>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</si>
  <si>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</si>
  <si>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</si>
  <si>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</si>
  <si>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</si>
  <si>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</si>
  <si>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</si>
  <si>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</si>
  <si>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</si>
  <si>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</si>
  <si>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</si>
  <si>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</si>
  <si>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</si>
  <si>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</si>
  <si>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</si>
  <si>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</si>
  <si>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</si>
  <si>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</si>
  <si>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</si>
  <si>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</si>
  <si>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</si>
  <si>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</si>
  <si>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</si>
  <si>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</si>
  <si>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</si>
  <si>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</si>
  <si>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</si>
  <si>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</si>
  <si>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</si>
  <si>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</si>
  <si>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</si>
  <si>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</si>
  <si>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</si>
  <si>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</si>
  <si>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</si>
  <si>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</si>
  <si>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</si>
  <si>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</si>
  <si>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</si>
  <si>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</si>
  <si>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</si>
  <si>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</si>
  <si>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</si>
  <si>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</si>
  <si>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</si>
  <si>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</si>
  <si>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</si>
  <si>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</si>
  <si>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</si>
  <si>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</si>
  <si>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</si>
  <si>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</si>
  <si>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</si>
  <si>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</si>
  <si>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</si>
  <si>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</si>
  <si>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</si>
  <si>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</si>
  <si>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</si>
  <si>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</si>
  <si>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</si>
  <si>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</si>
  <si>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</si>
  <si>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</si>
  <si>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</si>
  <si>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</si>
  <si>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</si>
  <si>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</si>
  <si>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</si>
  <si>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</si>
  <si>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</si>
  <si>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</si>
  <si>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</si>
  <si>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</si>
  <si>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</si>
  <si>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</si>
  <si>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</si>
  <si>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</si>
  <si>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</si>
  <si>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</si>
  <si>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</si>
  <si>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</si>
  <si>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</si>
  <si>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</si>
  <si>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</si>
  <si>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</si>
  <si>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</si>
  <si>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</si>
  <si>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</si>
  <si>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</si>
  <si>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</si>
  <si>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</si>
  <si>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</si>
  <si>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</si>
  <si>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</si>
  <si>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</si>
  <si>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</si>
  <si>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</si>
  <si>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</si>
  <si>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</si>
  <si>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</si>
  <si>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</si>
  <si>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</si>
  <si>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</si>
  <si>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</si>
  <si>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</si>
  <si>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</si>
  <si>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</si>
  <si>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</si>
  <si>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</si>
  <si>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</si>
  <si>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</si>
  <si>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</si>
  <si>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</si>
  <si>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</si>
  <si>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</si>
  <si>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</si>
  <si>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</si>
  <si>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</si>
  <si>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</si>
  <si>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</si>
  <si>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</si>
  <si>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</si>
  <si>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</si>
  <si>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</si>
  <si>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</si>
  <si>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</si>
  <si>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</si>
  <si>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</si>
  <si>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</si>
  <si>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</si>
  <si>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</si>
  <si>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</si>
  <si>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</si>
  <si>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</si>
  <si>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</si>
  <si>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</si>
  <si>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</si>
  <si>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</si>
  <si>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</si>
  <si>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</si>
  <si>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</si>
  <si>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</si>
  <si>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</si>
  <si>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</si>
  <si>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</si>
  <si>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</si>
  <si>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</si>
  <si>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</si>
  <si>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</si>
  <si>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</si>
  <si>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</si>
  <si>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</si>
  <si>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</si>
  <si>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</si>
  <si>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</si>
  <si>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</si>
  <si>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</si>
  <si>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</si>
  <si>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</si>
  <si>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</si>
  <si>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</si>
  <si>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</si>
  <si>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</si>
  <si>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</si>
  <si>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</si>
  <si>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</si>
  <si>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</si>
  <si>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</si>
  <si>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</si>
  <si>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</si>
  <si>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</si>
  <si>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</si>
  <si>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</si>
  <si>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</si>
  <si>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</si>
  <si>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</si>
  <si>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</si>
  <si>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</si>
  <si>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</si>
  <si>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</si>
  <si>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</si>
  <si>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</si>
  <si>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</si>
  <si>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</si>
  <si>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</si>
  <si>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</si>
  <si>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</si>
  <si>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</si>
  <si>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</si>
  <si>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</si>
  <si>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</si>
  <si>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</si>
  <si>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</si>
  <si>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</si>
  <si>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</si>
  <si>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</si>
  <si>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</si>
  <si>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</si>
  <si>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</si>
  <si>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</si>
  <si>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</si>
  <si>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</si>
  <si>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</si>
  <si>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</si>
  <si>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</si>
  <si>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</si>
  <si>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</si>
  <si>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</si>
  <si>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</si>
  <si>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</si>
  <si>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</si>
  <si>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</si>
  <si>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</si>
  <si>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</si>
  <si>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</si>
  <si>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</si>
  <si>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</si>
  <si>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</si>
  <si>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</si>
  <si>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</si>
  <si>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</si>
  <si>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</si>
  <si>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</si>
  <si>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</si>
  <si>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</si>
  <si>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</si>
  <si>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</si>
  <si>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</si>
  <si>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</si>
  <si>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</si>
  <si>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</si>
  <si>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</si>
  <si>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</si>
  <si>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</si>
  <si>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</si>
  <si>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</si>
  <si>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</si>
  <si>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</si>
  <si>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</si>
  <si>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</si>
  <si>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</si>
  <si>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</si>
  <si>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</si>
  <si>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</si>
  <si>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</si>
  <si>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</si>
  <si>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</si>
  <si>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</si>
  <si>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</si>
  <si>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</si>
  <si>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</si>
  <si>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</si>
  <si>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</si>
  <si>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</si>
  <si>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</si>
  <si>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</si>
  <si>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</si>
  <si>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</si>
  <si>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</si>
  <si>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</si>
  <si>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</si>
  <si>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</si>
  <si>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</si>
  <si>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</si>
  <si>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</si>
  <si>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</si>
  <si>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</si>
  <si>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</si>
  <si>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</si>
  <si>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</si>
  <si>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</si>
  <si>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</si>
  <si>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</si>
  <si>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</si>
  <si>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</si>
  <si>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</si>
  <si>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</si>
  <si>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</si>
  <si>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</si>
  <si>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</si>
  <si>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</si>
  <si>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</si>
  <si>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</si>
  <si>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</si>
  <si>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</si>
  <si>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</si>
  <si>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</si>
  <si>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</si>
  <si>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</si>
  <si>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</si>
  <si>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</si>
  <si>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</si>
  <si>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</si>
  <si>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</si>
  <si>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</si>
  <si>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</si>
  <si>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</si>
  <si>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</si>
  <si>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</si>
  <si>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</si>
  <si>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</si>
  <si>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</si>
  <si>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</si>
  <si>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</si>
  <si>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</si>
  <si>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</si>
  <si>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</si>
  <si>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</si>
  <si>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</si>
  <si>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</si>
  <si>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</si>
  <si>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</si>
  <si>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</si>
  <si>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</si>
  <si>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</si>
  <si>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</si>
  <si>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</si>
  <si>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</si>
  <si>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</si>
  <si>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</si>
  <si>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</si>
  <si>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</si>
  <si>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</si>
  <si>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</si>
  <si>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</si>
  <si>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</si>
  <si>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</si>
  <si>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</si>
  <si>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</si>
  <si>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</si>
  <si>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</si>
  <si>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</si>
  <si>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</si>
  <si>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</si>
  <si>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</si>
  <si>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</si>
  <si>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</si>
  <si>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</si>
  <si>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</si>
  <si>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</si>
  <si>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</si>
  <si>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</si>
  <si>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</si>
  <si>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</si>
  <si>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</si>
  <si>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</si>
  <si>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</si>
  <si>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</si>
  <si>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</si>
  <si>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</si>
  <si>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</si>
  <si>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</si>
  <si>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</si>
  <si>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</si>
  <si>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</si>
  <si>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</si>
  <si>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</si>
  <si>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</si>
  <si>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</si>
  <si>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</si>
  <si>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</si>
  <si>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</si>
  <si>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</si>
  <si>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</si>
  <si>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</si>
  <si>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</si>
  <si>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</si>
  <si>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</si>
  <si>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</si>
  <si>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</si>
  <si>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</si>
  <si>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</si>
  <si>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</si>
  <si>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</si>
  <si>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</si>
  <si>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</si>
  <si>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</si>
  <si>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</si>
  <si>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</si>
  <si>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</si>
  <si>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</si>
  <si>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</si>
  <si>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</si>
  <si>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</si>
  <si>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</si>
  <si>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</si>
  <si>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</si>
  <si>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</si>
  <si>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</si>
  <si>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</si>
  <si>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</si>
  <si>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</si>
  <si>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</si>
  <si>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</si>
  <si>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</si>
  <si>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</si>
  <si>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</si>
  <si>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</si>
  <si>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</si>
  <si>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</si>
  <si>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</si>
  <si>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</si>
  <si>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</si>
  <si>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</si>
  <si>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</si>
  <si>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</si>
  <si>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</si>
  <si>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</si>
  <si>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</si>
  <si>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</si>
  <si>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</si>
  <si>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</si>
  <si>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</si>
  <si>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</si>
  <si>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</si>
  <si>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</si>
  <si>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</si>
  <si>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</si>
  <si>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</si>
  <si>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</si>
  <si>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</si>
  <si>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</si>
  <si>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</si>
  <si>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</si>
  <si>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</si>
  <si>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</si>
  <si>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</si>
  <si>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</si>
  <si>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</si>
  <si>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</si>
  <si>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</si>
  <si>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</si>
  <si>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</si>
  <si>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</si>
  <si>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</si>
  <si>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</si>
  <si>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</si>
  <si>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</si>
  <si>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</si>
  <si>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</si>
  <si>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</si>
  <si>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</si>
  <si>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</si>
  <si>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</si>
  <si>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</si>
  <si>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</si>
  <si>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</si>
  <si>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</si>
  <si>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</si>
  <si>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</si>
  <si>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</si>
  <si>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</si>
  <si>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</si>
  <si>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</si>
  <si>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</si>
  <si>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</si>
  <si>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</si>
  <si>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</si>
  <si>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</si>
  <si>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</si>
  <si>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</si>
  <si>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</si>
  <si>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</si>
  <si>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</si>
  <si>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</si>
  <si>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</si>
  <si>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</si>
  <si>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</si>
  <si>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</si>
  <si>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</si>
  <si>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</si>
  <si>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</si>
  <si>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</si>
  <si>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</si>
  <si>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</si>
  <si>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</si>
  <si>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</si>
  <si>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</si>
  <si>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</si>
  <si>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</si>
  <si>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</si>
  <si>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</si>
  <si>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</si>
  <si>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</si>
  <si>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</si>
  <si>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</si>
  <si>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</si>
  <si>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</si>
  <si>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</si>
  <si>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</si>
  <si>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</si>
  <si>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</si>
  <si>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</si>
  <si>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</si>
  <si>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</si>
  <si>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</si>
  <si>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</si>
  <si>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</si>
  <si>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</si>
  <si>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</si>
  <si>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</si>
  <si>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</si>
  <si>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</si>
  <si>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</si>
  <si>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</si>
  <si>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</si>
  <si>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</si>
  <si>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</si>
  <si>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</si>
  <si>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</si>
  <si>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</si>
  <si>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</si>
  <si>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</si>
  <si>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</si>
  <si>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</si>
  <si>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</si>
  <si>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</si>
  <si>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</si>
  <si>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</si>
  <si>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</si>
  <si>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</si>
  <si>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</si>
  <si>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</si>
  <si>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</si>
  <si>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</si>
  <si>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</si>
  <si>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</si>
  <si>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</si>
  <si>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</si>
  <si>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</si>
  <si>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</si>
  <si>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</si>
  <si>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</si>
  <si>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</si>
  <si>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</si>
  <si>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</si>
  <si>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</si>
  <si>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</si>
  <si>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</si>
  <si>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</si>
  <si>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</si>
  <si>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</si>
  <si>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</si>
  <si>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</si>
  <si>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</si>
  <si>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</si>
  <si>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</si>
  <si>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</si>
  <si>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</si>
  <si>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</si>
  <si>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</si>
  <si>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</si>
  <si>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</si>
  <si>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</si>
  <si>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</si>
  <si>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</si>
  <si>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</si>
  <si>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</si>
  <si>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</si>
  <si>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</si>
  <si>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</si>
  <si>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</si>
  <si>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</si>
  <si>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</si>
  <si>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</si>
  <si>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</si>
  <si>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</si>
  <si>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</si>
  <si>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</si>
  <si>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</si>
  <si>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</si>
  <si>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</si>
  <si>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</si>
  <si>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</si>
  <si>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</si>
  <si>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</si>
  <si>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</si>
  <si>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</si>
  <si>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</si>
  <si>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</si>
  <si>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</si>
  <si>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</si>
  <si>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</si>
  <si>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</si>
  <si>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</si>
  <si>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</si>
  <si>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</si>
  <si>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</si>
  <si>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</si>
  <si>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</si>
  <si>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</si>
  <si>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</si>
  <si>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</si>
  <si>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</si>
  <si>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</si>
  <si>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</si>
  <si>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</si>
  <si>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</si>
  <si>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</si>
  <si>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</si>
  <si>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</si>
  <si>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</si>
  <si>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</si>
  <si>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</si>
  <si>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</si>
  <si>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</si>
  <si>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</si>
  <si>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</si>
  <si>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</si>
  <si>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</si>
  <si>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</si>
  <si>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</si>
  <si>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</si>
  <si>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</si>
  <si>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</si>
  <si>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</si>
  <si>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</si>
  <si>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</si>
  <si>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</si>
  <si>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</si>
  <si>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</si>
  <si>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</si>
  <si>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</si>
  <si>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</si>
  <si>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</si>
  <si>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</si>
  <si>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</si>
  <si>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</si>
  <si>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</si>
  <si>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</si>
  <si>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</si>
  <si>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</si>
  <si>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</si>
  <si>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</si>
  <si>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</si>
  <si>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</si>
  <si>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</si>
  <si>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</si>
  <si>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</si>
  <si>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</si>
  <si>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</si>
  <si>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</si>
  <si>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</si>
  <si>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</si>
  <si>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</si>
  <si>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</si>
  <si>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</si>
  <si>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</si>
  <si>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</si>
  <si>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</si>
  <si>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</si>
  <si>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</si>
  <si>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</si>
  <si>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</si>
  <si>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</si>
  <si>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</si>
  <si>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</si>
  <si>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</si>
  <si>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</si>
  <si>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</si>
  <si>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</si>
  <si>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</si>
  <si>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</si>
  <si>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</si>
  <si>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</si>
  <si>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</si>
  <si>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</si>
  <si>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</si>
  <si>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</si>
  <si>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</si>
  <si>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</si>
  <si>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</si>
  <si>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</si>
  <si>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</si>
  <si>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</si>
  <si>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</si>
  <si>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</si>
  <si>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</si>
  <si>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</si>
  <si>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</si>
  <si>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</si>
  <si>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</si>
  <si>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</si>
  <si>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</si>
  <si>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</si>
  <si>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</si>
  <si>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</si>
  <si>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</si>
  <si>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</si>
  <si>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</si>
  <si>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</si>
  <si>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</si>
  <si>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</si>
  <si>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</si>
  <si>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</si>
  <si>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</si>
  <si>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</si>
  <si>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</si>
  <si>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</si>
  <si>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</si>
  <si>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</si>
  <si>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</si>
  <si>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</si>
  <si>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</si>
  <si>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</si>
  <si>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</si>
  <si>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</si>
  <si>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</si>
  <si>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</si>
  <si>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</si>
  <si>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</si>
  <si>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</si>
  <si>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</si>
  <si>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</si>
  <si>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</si>
  <si>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</si>
  <si>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</si>
  <si>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</si>
  <si>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</si>
  <si>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</si>
  <si>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</si>
  <si>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</si>
  <si>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</si>
  <si>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</si>
  <si>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</si>
  <si>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</si>
  <si>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</si>
  <si>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</si>
  <si>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</si>
  <si>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</si>
  <si>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</si>
  <si>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</si>
  <si>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</si>
  <si>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</si>
  <si>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</si>
  <si>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</si>
  <si>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</si>
  <si>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</si>
  <si>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</si>
  <si>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</si>
  <si>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</si>
  <si>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</si>
  <si>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</si>
  <si>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</si>
  <si>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</si>
  <si>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</si>
  <si>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</si>
  <si>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</si>
  <si>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</si>
  <si>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</si>
  <si>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</si>
  <si>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</si>
  <si>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</si>
  <si>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</si>
  <si>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</si>
  <si>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</si>
  <si>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</si>
  <si>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</si>
  <si>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</si>
  <si>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</si>
  <si>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</si>
  <si>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</si>
  <si>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</si>
  <si>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</si>
  <si>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</si>
  <si>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</si>
  <si>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</si>
  <si>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</si>
  <si>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</si>
  <si>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</si>
  <si>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</si>
  <si>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</si>
  <si>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</si>
  <si>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</si>
  <si>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</si>
  <si>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</si>
  <si>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</si>
  <si>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</si>
  <si>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</si>
  <si>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</si>
  <si>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</si>
  <si>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</si>
  <si>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</si>
  <si>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</si>
  <si>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</si>
  <si>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</si>
  <si>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</si>
  <si>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</si>
  <si>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</si>
  <si>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</si>
  <si>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</si>
  <si>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</si>
  <si>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</si>
  <si>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</si>
  <si>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</si>
  <si>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</si>
  <si>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</si>
  <si>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</si>
  <si>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</si>
  <si>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</si>
  <si>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</si>
  <si>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</si>
  <si>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</si>
  <si>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</si>
  <si>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</si>
  <si>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</si>
  <si>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</si>
  <si>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</si>
  <si>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</si>
  <si>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</si>
  <si>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</si>
  <si>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</si>
  <si>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</si>
  <si>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</si>
  <si>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</si>
  <si>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</si>
  <si>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</si>
  <si>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</si>
  <si>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</si>
  <si>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</si>
  <si>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</si>
  <si>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</si>
  <si>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</si>
  <si>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</si>
  <si>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</si>
  <si>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</si>
  <si>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</si>
  <si>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</si>
  <si>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</si>
  <si>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</si>
  <si>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</si>
  <si>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</si>
  <si>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</si>
  <si>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</si>
  <si>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</si>
  <si>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</si>
  <si>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</si>
  <si>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</si>
  <si>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</si>
  <si>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</si>
  <si>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</si>
  <si>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</si>
  <si>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</si>
  <si>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</si>
  <si>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</si>
  <si>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</si>
  <si>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</si>
  <si>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</si>
  <si>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</si>
  <si>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</si>
  <si>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</si>
  <si>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</si>
  <si>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</si>
  <si>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</si>
  <si>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</si>
  <si>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</si>
  <si>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</si>
  <si>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</si>
  <si>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</si>
  <si>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</si>
  <si>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</si>
  <si>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</si>
  <si>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</si>
  <si>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</si>
  <si>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</si>
  <si>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</si>
  <si>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</si>
  <si>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</si>
  <si>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</si>
  <si>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</si>
  <si>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</si>
  <si>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</si>
  <si>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</si>
  <si>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</si>
  <si>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</si>
  <si>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</si>
  <si>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</si>
  <si>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</si>
  <si>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</si>
  <si>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</si>
  <si>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</si>
  <si>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</si>
  <si>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</si>
  <si>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</si>
  <si>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</si>
  <si>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</si>
  <si>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</si>
  <si>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</si>
  <si>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</si>
  <si>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</si>
  <si>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</si>
  <si>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</si>
  <si>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</si>
  <si>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</si>
  <si>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</si>
  <si>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</si>
  <si>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</si>
  <si>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</si>
  <si>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</si>
  <si>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</si>
  <si>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</si>
  <si>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</si>
  <si>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</si>
  <si>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</si>
  <si>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</si>
  <si>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</si>
  <si>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</si>
  <si>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</si>
  <si>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</si>
  <si>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</si>
  <si>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</si>
  <si>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</si>
  <si>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</si>
  <si>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</si>
  <si>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</si>
  <si>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</si>
  <si>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</si>
  <si>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</si>
  <si>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</si>
  <si>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</si>
  <si>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</si>
  <si>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</si>
  <si>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</si>
  <si>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</si>
  <si>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</si>
  <si>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</si>
  <si>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</si>
  <si>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</si>
  <si>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</si>
  <si>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</si>
  <si>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</si>
  <si>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</si>
  <si>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</si>
  <si>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</si>
  <si>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</si>
  <si>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</si>
  <si>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</si>
  <si>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</si>
  <si>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</si>
  <si>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</si>
  <si>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</si>
  <si>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</si>
  <si>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</si>
  <si>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</si>
  <si>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</si>
  <si>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</si>
  <si>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</si>
  <si>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</si>
  <si>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</si>
  <si>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</si>
  <si>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</si>
  <si>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</si>
  <si>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</si>
  <si>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</si>
  <si>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</si>
  <si>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</si>
  <si>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</si>
  <si>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</si>
  <si>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</si>
  <si>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</si>
  <si>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</si>
  <si>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</si>
  <si>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</si>
  <si>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</si>
  <si>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</si>
  <si>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</si>
  <si>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</si>
  <si>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</si>
  <si>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</si>
  <si>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</si>
  <si>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</si>
  <si>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</si>
  <si>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</si>
  <si>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</si>
  <si>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</si>
  <si>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</si>
  <si>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</si>
  <si>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</si>
  <si>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</si>
  <si>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</si>
  <si>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</si>
  <si>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</si>
  <si>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</si>
  <si>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</si>
  <si>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</si>
  <si>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</si>
  <si>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</si>
  <si>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</si>
  <si>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</si>
  <si>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</si>
  <si>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</si>
  <si>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</si>
  <si>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</si>
  <si>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</si>
  <si>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</si>
  <si>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</si>
  <si>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</si>
  <si>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</si>
  <si>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</si>
  <si>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</si>
  <si>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</si>
  <si>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</si>
  <si>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</si>
  <si>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</si>
  <si>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</si>
  <si>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</si>
  <si>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</si>
  <si>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</si>
  <si>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</si>
  <si>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</si>
  <si>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</si>
  <si>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</si>
  <si>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</si>
  <si>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</si>
  <si>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</si>
  <si>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</si>
  <si>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</si>
  <si>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</si>
  <si>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</si>
  <si>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</si>
  <si>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</si>
  <si>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</si>
  <si>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</si>
  <si>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</si>
  <si>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</si>
  <si>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</si>
  <si>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</si>
  <si>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</si>
  <si>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</si>
  <si>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</si>
  <si>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</si>
  <si>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</si>
  <si>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</si>
  <si>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</si>
  <si>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</si>
  <si>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</si>
  <si>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</si>
  <si>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</si>
  <si>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</si>
  <si>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</si>
  <si>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</si>
  <si>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</si>
  <si>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</si>
  <si>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</si>
  <si>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</si>
  <si>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</si>
  <si>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</si>
  <si>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</si>
  <si>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</si>
  <si>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</si>
  <si>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</si>
  <si>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</si>
  <si>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</si>
  <si>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</si>
  <si>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</si>
  <si>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</si>
  <si>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</si>
  <si>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</si>
  <si>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</si>
  <si>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</si>
  <si>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</si>
  <si>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</si>
  <si>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</si>
  <si>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</si>
  <si>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</si>
  <si>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</si>
  <si>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</si>
  <si>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</si>
  <si>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</si>
  <si>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</si>
  <si>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</si>
  <si>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</si>
  <si>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</si>
  <si>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</si>
  <si>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</si>
  <si>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</si>
  <si>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</si>
  <si>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</si>
  <si>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</si>
  <si>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</si>
  <si>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</si>
  <si>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</si>
  <si>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</si>
  <si>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</si>
  <si>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</si>
  <si>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</si>
  <si>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</si>
  <si>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</si>
  <si>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</si>
  <si>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</si>
  <si>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</si>
  <si>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</si>
  <si>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</si>
  <si>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</si>
  <si>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</si>
  <si>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</si>
  <si>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</si>
  <si>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</si>
  <si>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</si>
  <si>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</si>
  <si>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</si>
  <si>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</si>
  <si>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</si>
  <si>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</si>
  <si>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</si>
  <si>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</si>
  <si>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</si>
  <si>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</si>
  <si>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</si>
  <si>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</si>
  <si>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</si>
  <si>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</si>
  <si>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</si>
  <si>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</si>
  <si>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</si>
  <si>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</si>
  <si>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</si>
  <si>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</si>
  <si>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</si>
  <si>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</si>
  <si>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</si>
  <si>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</si>
  <si>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</si>
  <si>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</si>
  <si>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</si>
  <si>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</si>
  <si>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</si>
  <si>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</si>
  <si>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</si>
  <si>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</si>
  <si>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</si>
  <si>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</si>
  <si>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</si>
  <si>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</si>
  <si>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</si>
  <si>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</si>
  <si>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</si>
  <si>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</si>
  <si>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</si>
  <si>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</si>
  <si>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</si>
  <si>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</si>
  <si>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</si>
  <si>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</si>
  <si>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</si>
  <si>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</si>
  <si>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</si>
  <si>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</si>
  <si>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</si>
  <si>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</si>
  <si>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</si>
  <si>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</si>
  <si>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</si>
  <si>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</si>
  <si>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</si>
  <si>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</si>
  <si>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</si>
  <si>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</si>
  <si>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</si>
  <si>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</si>
  <si>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</si>
  <si>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</si>
  <si>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</si>
  <si>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</si>
  <si>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</si>
  <si>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</si>
  <si>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</si>
  <si>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</si>
  <si>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</si>
  <si>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</si>
  <si>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</si>
  <si>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</si>
  <si>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</si>
  <si>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</si>
  <si>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</si>
  <si>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</si>
  <si>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</si>
  <si>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</si>
  <si>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</si>
  <si>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</si>
  <si>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</si>
  <si>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</si>
  <si>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</si>
  <si>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</si>
  <si>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</si>
  <si>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</si>
  <si>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</si>
  <si>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</si>
  <si>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</si>
  <si>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</si>
  <si>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</si>
  <si>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</si>
  <si>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</si>
  <si>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</si>
  <si>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</si>
  <si>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</si>
  <si>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</si>
  <si>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</si>
  <si>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</si>
  <si>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</si>
  <si>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</si>
  <si>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</si>
  <si>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</si>
  <si>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</si>
  <si>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</si>
  <si>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</si>
  <si>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</si>
  <si>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</si>
  <si>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</si>
  <si>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</si>
  <si>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</si>
  <si>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</si>
  <si>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</si>
  <si>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</si>
  <si>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</si>
  <si>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</si>
  <si>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</si>
  <si>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</si>
  <si>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</si>
  <si>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</si>
  <si>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</si>
  <si>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</si>
  <si>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</si>
  <si>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</si>
  <si>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</si>
  <si>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</si>
  <si>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</si>
  <si>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</si>
  <si>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</si>
  <si>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</si>
  <si>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</si>
  <si>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</si>
  <si>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</si>
  <si>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</si>
  <si>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</si>
  <si>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</si>
  <si>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</si>
  <si>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</si>
  <si>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</si>
  <si>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</si>
  <si>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</si>
  <si>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</si>
  <si>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</si>
  <si>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</si>
  <si>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</si>
  <si>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</si>
  <si>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</si>
  <si>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</si>
  <si>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</si>
  <si>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</si>
  <si>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</si>
  <si>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</si>
  <si>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</si>
  <si>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</si>
  <si>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</si>
  <si>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</si>
  <si>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</si>
  <si>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</si>
  <si>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</si>
  <si>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</si>
  <si>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</si>
  <si>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</si>
  <si>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</si>
  <si>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</si>
  <si>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</si>
  <si>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</si>
  <si>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</si>
  <si>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</si>
  <si>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</si>
  <si>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</si>
  <si>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</si>
  <si>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</si>
  <si>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</si>
  <si>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</si>
  <si>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</si>
  <si>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</si>
  <si>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</si>
  <si>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</si>
  <si>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</si>
  <si>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</si>
  <si>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</si>
  <si>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</si>
  <si>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</si>
  <si>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</si>
  <si>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</si>
  <si>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</si>
  <si>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</si>
  <si>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</si>
  <si>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</si>
  <si>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</si>
  <si>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</si>
  <si>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</si>
  <si>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</si>
  <si>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</si>
  <si>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</si>
  <si>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</si>
  <si>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</si>
  <si>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</si>
  <si>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</si>
  <si>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</si>
  <si>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</si>
  <si>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</si>
  <si>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</si>
  <si>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</si>
  <si>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</si>
  <si>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</si>
  <si>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</si>
  <si>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</si>
  <si>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</si>
  <si>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</si>
  <si>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</si>
  <si>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</si>
  <si>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</si>
  <si>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</si>
  <si>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</si>
  <si>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</si>
  <si>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</si>
  <si>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</si>
  <si>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</si>
  <si>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</si>
  <si>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</si>
  <si>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</si>
  <si>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</si>
  <si>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</si>
  <si>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</si>
  <si>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</si>
  <si>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</si>
  <si>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</si>
  <si>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</si>
  <si>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</si>
  <si>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</si>
  <si>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</si>
  <si>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</si>
  <si>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</si>
  <si>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</si>
  <si>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</si>
  <si>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</si>
  <si>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</si>
  <si>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</si>
  <si>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</si>
  <si>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</si>
  <si>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</si>
  <si>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</si>
  <si>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</si>
  <si>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</si>
  <si>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</si>
  <si>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</si>
  <si>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</si>
  <si>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</si>
  <si>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</si>
  <si>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</si>
  <si>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</si>
  <si>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</si>
  <si>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</si>
  <si>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</si>
  <si>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</si>
  <si>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</si>
  <si>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</si>
  <si>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</si>
  <si>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</si>
  <si>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</si>
  <si>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</si>
  <si>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</si>
  <si>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</si>
  <si>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</si>
  <si>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</si>
  <si>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</si>
  <si>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</si>
  <si>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</si>
  <si>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</si>
  <si>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</si>
  <si>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</si>
  <si>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</si>
  <si>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</si>
  <si>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</si>
  <si>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</si>
  <si>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</si>
  <si>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</si>
  <si>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</si>
  <si>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</si>
  <si>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</si>
  <si>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</si>
  <si>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</si>
  <si>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</si>
  <si>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</si>
  <si>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</si>
  <si>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</si>
  <si>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</si>
  <si>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</si>
  <si>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</si>
  <si>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</si>
  <si>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</si>
  <si>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</si>
  <si>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</si>
  <si>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</si>
  <si>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</si>
  <si>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</si>
  <si>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</si>
  <si>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</si>
  <si>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</si>
  <si>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</si>
  <si>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</si>
  <si>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</si>
  <si>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</si>
  <si>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</si>
  <si>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</si>
  <si>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</si>
  <si>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</si>
  <si>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</si>
  <si>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</si>
  <si>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</si>
  <si>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</si>
  <si>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</si>
  <si>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</si>
  <si>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</si>
  <si>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</si>
  <si>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</si>
  <si>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</si>
  <si>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</si>
  <si>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</si>
  <si>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</si>
  <si>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</si>
  <si>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</si>
  <si>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</si>
  <si>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</si>
  <si>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</si>
  <si>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</si>
  <si>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</si>
  <si>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</si>
  <si>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</si>
  <si>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</si>
  <si>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</si>
  <si>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</si>
  <si>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</si>
  <si>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</si>
  <si>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</si>
  <si>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</si>
  <si>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</si>
  <si>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</si>
  <si>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</si>
  <si>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</si>
  <si>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</si>
  <si>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</si>
  <si>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</si>
  <si>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</si>
  <si>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</si>
  <si>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</si>
  <si>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</si>
  <si>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</si>
  <si>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</si>
  <si>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</si>
  <si>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</si>
  <si>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</si>
  <si>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</si>
  <si>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</si>
  <si>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</si>
  <si>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</si>
  <si>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</si>
  <si>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</si>
  <si>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</si>
  <si>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</si>
  <si>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</si>
  <si>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</si>
  <si>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</si>
  <si>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</si>
  <si>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</si>
  <si>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</si>
  <si>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</si>
  <si>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</si>
  <si>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</si>
  <si>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</si>
  <si>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</si>
  <si>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</si>
  <si>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</si>
  <si>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</si>
  <si>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</si>
  <si>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</si>
  <si>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</si>
  <si>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</si>
  <si>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</si>
  <si>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</si>
  <si>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</si>
  <si>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</si>
  <si>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</si>
  <si>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</si>
  <si>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</si>
  <si>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</si>
  <si>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</si>
  <si>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</si>
  <si>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</si>
  <si>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</si>
  <si>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</si>
  <si>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</si>
  <si>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</si>
  <si>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</si>
  <si>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</si>
  <si>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</si>
  <si>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</si>
  <si>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</si>
  <si>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</si>
  <si>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</si>
  <si>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</si>
  <si>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</si>
  <si>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</si>
  <si>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</si>
  <si>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</si>
  <si>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</si>
  <si>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</si>
  <si>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</si>
  <si>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</si>
  <si>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</si>
  <si>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</si>
  <si>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</si>
  <si>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</si>
  <si>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</si>
  <si>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</si>
  <si>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</si>
  <si>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</si>
  <si>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</si>
  <si>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</si>
  <si>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</si>
  <si>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</si>
  <si>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</si>
  <si>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</si>
  <si>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</si>
  <si>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</si>
  <si>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</si>
  <si>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</si>
  <si>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</si>
  <si>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</si>
  <si>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</si>
  <si>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</si>
  <si>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</si>
  <si>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</si>
  <si>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</si>
  <si>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</si>
  <si>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</si>
  <si>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</si>
  <si>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</si>
  <si>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</si>
  <si>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</si>
  <si>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</si>
  <si>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</si>
  <si>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</si>
  <si>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</si>
  <si>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</si>
  <si>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</si>
  <si>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</si>
  <si>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</si>
  <si>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</si>
  <si>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</si>
  <si>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</si>
  <si>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</si>
  <si>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</si>
  <si>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</si>
  <si>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</si>
  <si>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</si>
  <si>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</si>
  <si>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</si>
  <si>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</si>
  <si>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</si>
  <si>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</si>
  <si>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</si>
  <si>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</si>
  <si>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</si>
  <si>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</si>
  <si>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</si>
  <si>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</si>
  <si>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</si>
  <si>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</si>
  <si>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</si>
  <si>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</si>
  <si>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</si>
  <si>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</si>
  <si>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</si>
  <si>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</si>
  <si>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</si>
  <si>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</si>
  <si>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</si>
  <si>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</si>
  <si>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</si>
  <si>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</si>
  <si>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</si>
  <si>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</si>
  <si>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</si>
  <si>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</si>
  <si>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</si>
  <si>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</si>
  <si>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</si>
  <si>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</si>
  <si>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</si>
  <si>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</si>
  <si>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</si>
  <si>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</si>
  <si>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</si>
  <si>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</si>
  <si>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</si>
  <si>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</si>
  <si>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</si>
  <si>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</si>
  <si>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</si>
  <si>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</si>
  <si>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</si>
  <si>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</si>
  <si>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</si>
  <si>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</si>
  <si>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</si>
  <si>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</si>
  <si>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</si>
  <si>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</si>
  <si>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</si>
  <si>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</si>
  <si>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</si>
  <si>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</si>
  <si>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</si>
  <si>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</si>
  <si>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</si>
  <si>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</si>
  <si>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</si>
  <si>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</si>
  <si>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</si>
  <si>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</si>
  <si>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</si>
  <si>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</si>
  <si>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</si>
  <si>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</si>
  <si>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</si>
  <si>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</si>
  <si>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</si>
  <si>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</si>
  <si>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</si>
  <si>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</si>
  <si>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</si>
  <si>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</si>
  <si>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</si>
  <si>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</si>
  <si>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</si>
  <si>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</si>
  <si>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</si>
  <si>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</si>
  <si>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</si>
  <si>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</si>
  <si>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</si>
  <si>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</si>
  <si>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</si>
  <si>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</si>
  <si>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</si>
  <si>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</si>
  <si>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</si>
  <si>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</si>
  <si>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</si>
  <si>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</si>
  <si>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</si>
  <si>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</si>
  <si>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</si>
  <si>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</si>
  <si>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</si>
  <si>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</si>
  <si>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</si>
  <si>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</si>
  <si>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</si>
  <si>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</si>
  <si>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</si>
  <si>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</si>
  <si>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</si>
  <si>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</si>
  <si>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</si>
  <si>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</si>
  <si>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</si>
  <si>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</si>
  <si>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</si>
  <si>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</si>
  <si>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</si>
  <si>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</si>
  <si>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</si>
  <si>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</si>
  <si>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</si>
  <si>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</si>
  <si>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</si>
  <si>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</si>
  <si>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</si>
  <si>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</si>
  <si>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</si>
  <si>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</si>
  <si>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</si>
  <si>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</si>
  <si>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</si>
  <si>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</si>
  <si>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</si>
  <si>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</si>
  <si>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</si>
  <si>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</si>
  <si>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</si>
  <si>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</si>
  <si>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</si>
  <si>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</si>
  <si>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</si>
  <si>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</si>
  <si>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</si>
  <si>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</si>
  <si>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</si>
  <si>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</si>
  <si>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</si>
  <si>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</si>
  <si>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</si>
  <si>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</si>
  <si>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</si>
  <si>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</si>
  <si>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</si>
  <si>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</si>
  <si>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</si>
  <si>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</si>
  <si>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</si>
  <si>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</si>
  <si>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</si>
  <si>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</si>
  <si>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</si>
  <si>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</si>
  <si>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</si>
  <si>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</si>
  <si>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</si>
  <si>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</si>
  <si>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</si>
  <si>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</si>
  <si>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</si>
  <si>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</si>
  <si>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</si>
  <si>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</si>
  <si>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</si>
  <si>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</si>
  <si>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</si>
  <si>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</si>
  <si>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</si>
  <si>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</si>
  <si>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</si>
  <si>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</si>
  <si>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</si>
  <si>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</si>
  <si>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</si>
  <si>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</si>
  <si>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</si>
  <si>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</si>
  <si>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</si>
  <si>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</si>
  <si>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</si>
  <si>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</si>
  <si>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</si>
  <si>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</si>
  <si>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</si>
  <si>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</si>
  <si>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</si>
  <si>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</si>
  <si>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</si>
  <si>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</si>
  <si>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</si>
  <si>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</si>
  <si>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</si>
  <si>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</si>
  <si>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</si>
  <si>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</si>
  <si>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</si>
  <si>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</si>
  <si>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</si>
  <si>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</si>
  <si>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</si>
  <si>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</si>
  <si>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</si>
  <si>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</si>
  <si>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</si>
  <si>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</si>
  <si>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</si>
  <si>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</si>
  <si>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</si>
  <si>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</si>
  <si>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</si>
  <si>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</si>
  <si>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</si>
  <si>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</si>
  <si>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</si>
  <si>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</si>
  <si>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</si>
  <si>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</si>
  <si>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</si>
  <si>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</si>
  <si>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</si>
  <si>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</si>
  <si>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</si>
  <si>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</si>
  <si>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</si>
  <si>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</si>
  <si>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</si>
  <si>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</si>
  <si>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</si>
  <si>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</si>
  <si>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</si>
  <si>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</si>
  <si>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</si>
  <si>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</si>
  <si>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</si>
  <si>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</si>
  <si>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</si>
  <si>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</si>
  <si>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</si>
  <si>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</si>
  <si>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</si>
  <si>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</si>
  <si>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</si>
  <si>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</si>
  <si>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</si>
  <si>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</si>
  <si>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</si>
  <si>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</si>
  <si>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</si>
  <si>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</si>
  <si>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</si>
  <si>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</si>
  <si>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</si>
  <si>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</si>
  <si>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</si>
  <si>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</si>
  <si>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</si>
  <si>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</si>
  <si>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</si>
  <si>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</si>
  <si>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</si>
  <si>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</si>
  <si>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</si>
  <si>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</si>
  <si>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</si>
  <si>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</si>
  <si>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</si>
  <si>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</si>
  <si>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</si>
  <si>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</si>
  <si>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</si>
  <si>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</si>
  <si>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</si>
  <si>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</si>
  <si>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</si>
  <si>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</si>
  <si>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</si>
  <si>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</si>
  <si>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</si>
  <si>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</si>
  <si>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</si>
  <si>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</si>
  <si>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</si>
  <si>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</si>
  <si>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</si>
  <si>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</si>
  <si>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</si>
  <si>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</si>
  <si>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</si>
  <si>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</si>
  <si>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</si>
  <si>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</si>
  <si>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</si>
  <si>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</si>
  <si>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</si>
  <si>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</si>
  <si>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</si>
  <si>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</si>
  <si>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</si>
  <si>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</si>
  <si>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</si>
  <si>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</si>
  <si>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</si>
  <si>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</si>
  <si>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</si>
  <si>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</si>
  <si>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</si>
  <si>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</si>
  <si>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</si>
  <si>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</si>
  <si>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</si>
  <si>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</si>
  <si>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</si>
  <si>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</si>
  <si>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</si>
  <si>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</si>
  <si>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</si>
  <si>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</si>
  <si>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</si>
  <si>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</si>
  <si>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</si>
  <si>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</si>
  <si>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</si>
  <si>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</si>
  <si>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</si>
  <si>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</si>
  <si>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</si>
  <si>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</si>
  <si>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</si>
  <si>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</si>
  <si>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</si>
  <si>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</si>
  <si>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</si>
  <si>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</si>
  <si>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</si>
  <si>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</si>
  <si>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</si>
  <si>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</si>
  <si>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</si>
  <si>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</si>
  <si>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</si>
  <si>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</si>
  <si>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</si>
  <si>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</si>
  <si>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</si>
  <si>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</si>
  <si>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</si>
  <si>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</si>
  <si>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</si>
  <si>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</si>
  <si>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</si>
  <si>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</si>
  <si>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</si>
  <si>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</si>
  <si>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</si>
  <si>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</si>
  <si>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</si>
  <si>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</si>
  <si>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</si>
  <si>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</si>
  <si>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</si>
  <si>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</si>
  <si>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</si>
  <si>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</si>
  <si>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</si>
  <si>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</si>
  <si>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</si>
  <si>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</si>
  <si>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</si>
  <si>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</si>
  <si>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</si>
  <si>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</si>
  <si>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</si>
  <si>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</si>
  <si>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</si>
  <si>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</si>
  <si>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</si>
  <si>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</si>
  <si>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</si>
  <si>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</si>
  <si>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</si>
  <si>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</si>
  <si>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</si>
  <si>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</si>
  <si>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</si>
  <si>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</si>
  <si>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</si>
  <si>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</si>
  <si>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</si>
  <si>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</si>
  <si>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</si>
  <si>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</si>
  <si>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</si>
  <si>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</si>
  <si>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</si>
  <si>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</si>
  <si>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</si>
  <si>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</si>
  <si>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</si>
  <si>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</si>
  <si>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</si>
  <si>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</si>
  <si>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</si>
  <si>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</si>
  <si>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</si>
  <si>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</si>
  <si>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</si>
  <si>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</si>
  <si>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</si>
  <si>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</si>
  <si>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</si>
  <si>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</si>
  <si>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</si>
  <si>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</si>
  <si>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</si>
  <si>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</si>
  <si>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</si>
  <si>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</si>
  <si>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</si>
  <si>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</si>
  <si>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</si>
  <si>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</si>
  <si>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</si>
  <si>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</si>
  <si>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</si>
  <si>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</si>
  <si>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</si>
  <si>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</si>
  <si>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</si>
  <si>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</si>
  <si>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</si>
  <si>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</si>
  <si>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</si>
  <si>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</si>
  <si>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</si>
  <si>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</si>
  <si>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</si>
  <si>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</si>
  <si>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</si>
  <si>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</si>
  <si>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</si>
  <si>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</si>
  <si>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</si>
  <si>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</si>
  <si>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</si>
  <si>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</si>
  <si>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</si>
  <si>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</si>
  <si>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</si>
  <si>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</si>
  <si>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</si>
  <si>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</si>
  <si>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</si>
  <si>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</si>
  <si>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</si>
  <si>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</si>
  <si>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</si>
  <si>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</si>
  <si>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</si>
  <si>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</si>
  <si>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</si>
  <si>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</si>
  <si>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</si>
  <si>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</si>
  <si>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</si>
  <si>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</si>
  <si>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</si>
  <si>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</si>
  <si>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</si>
  <si>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</si>
  <si>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</si>
  <si>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</si>
  <si>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</si>
  <si>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</si>
  <si>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</si>
  <si>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</si>
  <si>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</si>
  <si>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</si>
  <si>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</si>
  <si>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</si>
  <si>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</si>
  <si>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</si>
  <si>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</si>
  <si>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</si>
  <si>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</si>
  <si>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</si>
  <si>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</si>
  <si>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</si>
  <si>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</si>
  <si>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</si>
  <si>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</si>
  <si>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</si>
  <si>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</si>
  <si>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</si>
  <si>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</si>
  <si>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</si>
  <si>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</si>
  <si>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</si>
  <si>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</si>
  <si>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</si>
  <si>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</si>
  <si>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</si>
  <si>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</si>
  <si>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</si>
  <si>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</si>
  <si>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</si>
  <si>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</si>
  <si>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</si>
  <si>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</si>
  <si>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</si>
  <si>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</si>
  <si>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</si>
  <si>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</si>
  <si>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</si>
  <si>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</si>
  <si>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</si>
  <si>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</si>
  <si>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</si>
  <si>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</si>
  <si>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</si>
  <si>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</si>
  <si>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</si>
  <si>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</si>
  <si>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</si>
  <si>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</si>
  <si>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</si>
  <si>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</si>
  <si>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</si>
  <si>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</si>
  <si>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</si>
  <si>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</si>
  <si>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</si>
  <si>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</si>
  <si>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</si>
  <si>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</si>
  <si>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</si>
  <si>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</si>
  <si>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</si>
  <si>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</si>
  <si>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</si>
  <si>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</si>
  <si>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</si>
  <si>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</si>
  <si>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</si>
  <si>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</si>
  <si>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</si>
  <si>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</si>
  <si>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</si>
  <si>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</si>
  <si>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</si>
  <si>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</si>
  <si>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</si>
  <si>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</si>
  <si>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</si>
  <si>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</si>
  <si>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</si>
  <si>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</si>
  <si>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</si>
  <si>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</si>
  <si>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</si>
  <si>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</si>
  <si>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</si>
  <si>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</si>
  <si>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</si>
  <si>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</si>
  <si>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</si>
  <si>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</si>
  <si>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</si>
  <si>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</si>
  <si>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</si>
  <si>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</si>
  <si>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</si>
  <si>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</si>
  <si>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</si>
  <si>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</si>
  <si>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</si>
  <si>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</si>
  <si>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</si>
  <si>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</si>
  <si>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</si>
  <si>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</si>
  <si>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</si>
  <si>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</si>
  <si>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</si>
  <si>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</si>
  <si>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</si>
  <si>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</si>
  <si>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</si>
  <si>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</si>
  <si>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</si>
  <si>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</si>
  <si>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</si>
  <si>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</si>
  <si>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</si>
  <si>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</si>
  <si>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</si>
  <si>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</si>
  <si>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</si>
  <si>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</si>
  <si>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</si>
  <si>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</si>
  <si>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</si>
  <si>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</si>
  <si>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</si>
  <si>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</si>
  <si>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</si>
  <si>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</si>
  <si>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</si>
  <si>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</si>
  <si>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</si>
  <si>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</si>
  <si>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</si>
  <si>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</si>
  <si>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</si>
  <si>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</si>
  <si>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</si>
  <si>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</si>
  <si>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</si>
  <si>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</si>
  <si>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</si>
  <si>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</si>
  <si>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</si>
  <si>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</si>
  <si>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</si>
  <si>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</si>
  <si>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</si>
  <si>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</si>
  <si>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</si>
  <si>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</si>
  <si>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</si>
  <si>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</si>
  <si>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</si>
  <si>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</si>
  <si>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</si>
  <si>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</si>
  <si>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</si>
  <si>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</si>
  <si>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</si>
  <si>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</si>
  <si>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</si>
  <si>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</si>
  <si>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</si>
  <si>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</si>
  <si>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</si>
  <si>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</si>
  <si>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</si>
  <si>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</si>
  <si>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</si>
  <si>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</si>
  <si>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</si>
  <si>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</si>
  <si>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</si>
  <si>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</si>
  <si>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</si>
  <si>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</si>
  <si>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</si>
  <si>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</si>
  <si>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</si>
  <si>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</si>
  <si>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</si>
  <si>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</si>
  <si>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</si>
  <si>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</si>
  <si>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</si>
  <si>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</si>
  <si>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</si>
  <si>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</si>
  <si>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</si>
  <si>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</si>
  <si>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</si>
  <si>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</si>
  <si>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</si>
  <si>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</si>
  <si>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</si>
  <si>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</si>
  <si>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</si>
  <si>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</si>
  <si>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</si>
  <si>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</si>
  <si>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</si>
  <si>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</si>
  <si>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</si>
  <si>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</si>
  <si>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</si>
  <si>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</si>
  <si>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</si>
  <si>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</si>
  <si>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</si>
  <si>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</si>
  <si>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</si>
  <si>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</si>
  <si>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</si>
  <si>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</si>
  <si>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</si>
  <si>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</si>
  <si>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</si>
  <si>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</si>
  <si>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</si>
  <si>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</si>
  <si>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</si>
  <si>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</si>
  <si>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</si>
  <si>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</si>
  <si>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</si>
  <si>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</si>
  <si>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</si>
  <si>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</si>
  <si>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</si>
  <si>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</si>
  <si>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</si>
  <si>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</si>
  <si>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</si>
  <si>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</si>
  <si>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</si>
  <si>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</si>
  <si>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</si>
  <si>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</si>
  <si>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</si>
  <si>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</si>
  <si>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</si>
  <si>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</si>
  <si>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</si>
  <si>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</si>
  <si>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</si>
  <si>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</si>
  <si>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</si>
  <si>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</si>
  <si>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</si>
  <si>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</si>
  <si>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</si>
  <si>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</si>
  <si>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</si>
  <si>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</si>
  <si>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</si>
  <si>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</si>
  <si>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</si>
  <si>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</si>
  <si>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</si>
  <si>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</si>
  <si>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</si>
  <si>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</si>
  <si>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</si>
  <si>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</si>
  <si>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</si>
  <si>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</si>
  <si>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</si>
  <si>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</si>
  <si>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</si>
  <si>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</si>
  <si>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</si>
  <si>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</si>
  <si>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</si>
  <si>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</si>
  <si>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</si>
  <si>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</si>
  <si>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</si>
  <si>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</si>
  <si>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</si>
  <si>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</si>
  <si>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</si>
  <si>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</si>
  <si>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</si>
  <si>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</si>
  <si>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</si>
  <si>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</si>
  <si>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</si>
  <si>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</si>
  <si>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</si>
  <si>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</si>
  <si>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</si>
  <si>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</si>
  <si>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</si>
  <si>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</si>
  <si>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</si>
  <si>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</si>
  <si>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</si>
  <si>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</si>
  <si>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</si>
  <si>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</si>
  <si>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</si>
  <si>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</si>
  <si>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</si>
  <si>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</si>
  <si>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</si>
  <si>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</si>
  <si>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</si>
  <si>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</si>
  <si>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</si>
  <si>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</si>
  <si>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</si>
  <si>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</si>
  <si>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</si>
  <si>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</si>
  <si>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</si>
  <si>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</si>
  <si>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</si>
  <si>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</si>
  <si>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</si>
  <si>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</si>
  <si>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</si>
  <si>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</si>
  <si>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</si>
  <si>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</si>
  <si>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</si>
  <si>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</si>
  <si>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</si>
  <si>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</si>
  <si>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</si>
  <si>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</si>
  <si>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</si>
  <si>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</si>
  <si>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</si>
  <si>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</si>
  <si>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</si>
  <si>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</si>
  <si>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</si>
  <si>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</si>
  <si>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</si>
  <si>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</si>
  <si>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</si>
  <si>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</si>
  <si>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</si>
  <si>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</si>
  <si>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</si>
  <si>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</si>
  <si>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</si>
  <si>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</si>
  <si>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</si>
  <si>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</si>
  <si>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</si>
  <si>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</si>
  <si>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</si>
  <si>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</si>
  <si>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</si>
  <si>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</si>
  <si>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</si>
  <si>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</si>
  <si>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</si>
  <si>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</si>
  <si>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</si>
  <si>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</si>
  <si>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</si>
  <si>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</si>
  <si>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</si>
  <si>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</si>
  <si>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</si>
  <si>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</si>
  <si>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</si>
  <si>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</si>
  <si>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</si>
  <si>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</si>
  <si>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</si>
  <si>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</si>
  <si>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</si>
  <si>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</si>
  <si>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</si>
  <si>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</si>
  <si>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</si>
  <si>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</si>
  <si>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</si>
  <si>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</si>
  <si>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</si>
  <si>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</si>
  <si>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</si>
  <si>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</si>
  <si>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</si>
  <si>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</si>
  <si>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</si>
  <si>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</si>
  <si>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</si>
  <si>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</si>
  <si>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</si>
  <si>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</si>
  <si>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</si>
  <si>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</si>
  <si>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</si>
  <si>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</si>
  <si>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</si>
  <si>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</si>
  <si>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</si>
  <si>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</si>
  <si>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</si>
  <si>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</si>
  <si>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</si>
  <si>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</si>
  <si>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</si>
  <si>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</si>
  <si>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</si>
  <si>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</si>
  <si>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</si>
  <si>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</si>
  <si>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</si>
  <si>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</si>
  <si>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</si>
  <si>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</si>
  <si>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</si>
  <si>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</si>
  <si>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</si>
  <si>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</si>
  <si>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</si>
  <si>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</si>
  <si>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</si>
  <si>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</si>
  <si>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</si>
  <si>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</si>
  <si>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</si>
  <si>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</si>
  <si>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</si>
  <si>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</si>
  <si>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</si>
  <si>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</si>
  <si>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</si>
  <si>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</si>
  <si>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</si>
  <si>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</si>
  <si>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</si>
  <si>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</si>
  <si>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</si>
  <si>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</si>
  <si>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</si>
  <si>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</si>
  <si>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</si>
  <si>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</si>
  <si>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</si>
  <si>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</si>
  <si>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</si>
  <si>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</si>
  <si>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</si>
  <si>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</si>
  <si>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</si>
  <si>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</si>
  <si>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</si>
  <si>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</si>
  <si>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</si>
  <si>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</si>
  <si>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</si>
  <si>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</si>
  <si>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</si>
  <si>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</si>
  <si>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</si>
  <si>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</si>
  <si>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</si>
  <si>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</si>
  <si>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</si>
  <si>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</si>
  <si>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</si>
  <si>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</si>
  <si>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</si>
  <si>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</si>
  <si>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</si>
  <si>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</si>
  <si>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</si>
  <si>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</si>
  <si>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</si>
  <si>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</si>
  <si>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</si>
  <si>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</si>
  <si>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</si>
  <si>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</si>
  <si>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</si>
  <si>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</si>
  <si>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</si>
  <si>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</si>
  <si>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</si>
  <si>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</si>
  <si>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</si>
  <si>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</si>
  <si>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</si>
  <si>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</si>
  <si>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</si>
  <si>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</si>
  <si>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</si>
  <si>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</si>
  <si>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</si>
  <si>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</si>
  <si>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</si>
  <si>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</si>
  <si>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</si>
  <si>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</si>
  <si>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</si>
  <si>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</si>
  <si>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</si>
  <si>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</si>
  <si>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</si>
  <si>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</si>
  <si>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</si>
  <si>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</si>
  <si>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</si>
  <si>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</si>
  <si>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</si>
  <si>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</si>
  <si>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</si>
  <si>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</si>
  <si>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</si>
  <si>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</si>
  <si>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</si>
  <si>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</si>
  <si>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</si>
  <si>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</si>
  <si>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</si>
  <si>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</si>
  <si>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</si>
  <si>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</si>
  <si>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</si>
  <si>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</si>
  <si>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</si>
  <si>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</si>
  <si>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</si>
  <si>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</si>
  <si>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</si>
  <si>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</si>
  <si>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</si>
  <si>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</si>
  <si>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</si>
  <si>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</si>
  <si>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</si>
  <si>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</si>
  <si>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</si>
  <si>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</si>
  <si>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</si>
  <si>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</si>
  <si>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</si>
  <si>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</si>
  <si>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</si>
  <si>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</si>
  <si>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</si>
  <si>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</si>
  <si>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</si>
  <si>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</si>
  <si>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</si>
  <si>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</si>
  <si>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</si>
  <si>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</si>
  <si>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</si>
  <si>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</si>
  <si>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</si>
  <si>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</si>
  <si>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</si>
  <si>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</si>
  <si>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</si>
  <si>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</si>
  <si>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</si>
  <si>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</si>
  <si>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</si>
  <si>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</si>
  <si>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</si>
  <si>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</si>
  <si>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</si>
  <si>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</si>
  <si>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</si>
  <si>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</si>
  <si>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</si>
  <si>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</si>
  <si>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</si>
  <si>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</si>
  <si>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</si>
  <si>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</si>
  <si>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</si>
  <si>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</si>
  <si>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</si>
  <si>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</si>
  <si>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</si>
  <si>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</si>
  <si>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</si>
  <si>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</si>
  <si>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</si>
  <si>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</si>
  <si>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</si>
  <si>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</si>
  <si>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</si>
  <si>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</si>
  <si>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</si>
  <si>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</si>
  <si>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</si>
  <si>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</si>
  <si>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</si>
  <si>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</si>
  <si>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</si>
  <si>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</si>
  <si>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</si>
  <si>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</si>
  <si>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</si>
  <si>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</si>
  <si>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</si>
  <si>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</si>
  <si>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</si>
  <si>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</si>
  <si>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</si>
  <si>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</si>
  <si>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</si>
  <si>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</si>
  <si>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</si>
  <si>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</si>
  <si>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</si>
  <si>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</si>
  <si>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</si>
  <si>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</si>
  <si>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</si>
  <si>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</si>
  <si>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</si>
  <si>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</si>
  <si>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</si>
  <si>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</si>
  <si>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</si>
  <si>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</si>
  <si>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</si>
  <si>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</si>
  <si>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</si>
  <si>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</si>
  <si>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</si>
  <si>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</si>
  <si>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</si>
  <si>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</si>
  <si>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</si>
  <si>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</si>
  <si>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</si>
  <si>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</si>
  <si>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</si>
  <si>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</si>
  <si>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</si>
  <si>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</si>
  <si>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</si>
  <si>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</si>
  <si>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</si>
  <si>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</si>
  <si>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</si>
  <si>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</si>
  <si>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</si>
  <si>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</si>
  <si>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</si>
  <si>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</si>
  <si>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</si>
  <si>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</si>
  <si>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</si>
  <si>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</si>
  <si>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</si>
  <si>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</si>
  <si>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</si>
  <si>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</si>
  <si>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</si>
  <si>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</si>
  <si>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</si>
  <si>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</si>
  <si>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</si>
  <si>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</si>
  <si>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</si>
  <si>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</si>
  <si>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</si>
  <si>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</si>
  <si>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</si>
  <si>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</si>
  <si>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</si>
  <si>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</si>
  <si>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</si>
  <si>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</si>
  <si>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</si>
  <si>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</si>
  <si>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</si>
  <si>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</si>
  <si>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</si>
  <si>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Average_Donation</t>
  </si>
  <si>
    <t>Percent_Funded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</si>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</sst>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</cellXfs>
  <cellStyles count="1">
    <cellStyle name="Normal" xfId="0" builtinId="0"/>
  </cellStyles>
  <dxfs count="3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 pivot!PivotTable1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434107327939625E-2"/>
          <c:y val="4.9096671949286845E-2"/>
          <c:w val="0.79491716040406546"/>
          <c:h val="0.796072975030260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F-3541-ADD0-6B5A44B7BBD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F-3541-ADD0-6B5A44B7BBD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F-3541-ADD0-6B5A44B7BBDE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F-3541-ADD0-6B5A44B7B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4933472"/>
        <c:axId val="754935120"/>
      </c:barChart>
      <c:catAx>
        <c:axId val="75493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935120"/>
        <c:crosses val="autoZero"/>
        <c:auto val="1"/>
        <c:lblAlgn val="ctr"/>
        <c:lblOffset val="100"/>
        <c:noMultiLvlLbl val="0"/>
      </c:catAx>
      <c:valAx>
        <c:axId val="75493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93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528059219457825E-2"/>
          <c:y val="4.5226277372262771E-2"/>
          <c:w val="0.80709790359689615"/>
          <c:h val="0.775771711017874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7-254D-9A6E-608A37FF217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7-254D-9A6E-608A37FF217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7-254D-9A6E-608A37FF217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7-254D-9A6E-608A37FF2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0060367"/>
        <c:axId val="1350062015"/>
      </c:barChart>
      <c:catAx>
        <c:axId val="13500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062015"/>
        <c:crosses val="autoZero"/>
        <c:auto val="1"/>
        <c:lblAlgn val="ctr"/>
        <c:lblOffset val="100"/>
        <c:noMultiLvlLbl val="0"/>
      </c:catAx>
      <c:valAx>
        <c:axId val="135006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0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challenge.xlsx]state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92-1B4F-BE5A-327389FF0AB5}"/>
            </c:ext>
          </c:extLst>
        </c:ser>
        <c:ser>
          <c:idx val="1"/>
          <c:order val="1"/>
          <c:tx>
            <c:strRef>
              <c:f>'state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2-1B4F-BE5A-327389FF0AB5}"/>
            </c:ext>
          </c:extLst>
        </c:ser>
        <c:ser>
          <c:idx val="2"/>
          <c:order val="2"/>
          <c:tx>
            <c:strRef>
              <c:f>'state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2-1B4F-BE5A-327389FF0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077056"/>
        <c:axId val="1997088880"/>
      </c:lineChart>
      <c:catAx>
        <c:axId val="199707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088880"/>
        <c:crosses val="autoZero"/>
        <c:auto val="1"/>
        <c:lblAlgn val="ctr"/>
        <c:lblOffset val="100"/>
        <c:noMultiLvlLbl val="0"/>
      </c:catAx>
      <c:valAx>
        <c:axId val="199708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0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7-684E-B7FA-2C4C85413A5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7-684E-B7FA-2C4C85413A5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7-684E-B7FA-2C4C85413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981360"/>
        <c:axId val="593985232"/>
      </c:lineChart>
      <c:catAx>
        <c:axId val="5939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85232"/>
        <c:crosses val="autoZero"/>
        <c:auto val="1"/>
        <c:lblAlgn val="ctr"/>
        <c:lblOffset val="100"/>
        <c:noMultiLvlLbl val="0"/>
      </c:catAx>
      <c:valAx>
        <c:axId val="5939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5</xdr:row>
      <xdr:rowOff>114300</xdr:rowOff>
    </xdr:from>
    <xdr:to>
      <xdr:col>25</xdr:col>
      <xdr:colOff>787400</xdr:colOff>
      <xdr:row>26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1CA3F9-F24D-C54C-B4E2-82FEE10AA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5</xdr:row>
      <xdr:rowOff>152400</xdr:rowOff>
    </xdr:from>
    <xdr:to>
      <xdr:col>15</xdr:col>
      <xdr:colOff>254000</xdr:colOff>
      <xdr:row>28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943FC-4E13-3E4F-8A0F-8E3D3D399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177800</xdr:rowOff>
    </xdr:from>
    <xdr:to>
      <xdr:col>13</xdr:col>
      <xdr:colOff>736600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946021-D16E-0B4B-BF80-D770B2229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1123950</xdr:colOff>
      <xdr:row>15</xdr:row>
      <xdr:rowOff>127000</xdr:rowOff>
    </xdr:from>
    <xdr:to>
      <xdr:col>13</xdr:col>
      <xdr:colOff>749300</xdr:colOff>
      <xdr:row>36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D635EB-8132-E84F-A618-CD672E1FF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zie kwok" refreshedDate="44350.745266550926" createdVersion="7" refreshedVersion="7" minRefreshableVersion="3" recordCount="4114" xr:uid="{22B4EDB0-699C-1840-AEDE-91FDB92533B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ntainsBlank="1" count="22">
        <s v="US"/>
        <m/>
        <s v="AU"/>
        <s v="ES"/>
        <s v="GB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zie kwok" refreshedDate="44351.488683217591" createdVersion="7" refreshedVersion="7" minRefreshableVersion="3" recordCount="4114" xr:uid="{AE9019CF-51BB-AF49-8E9C-1245D1D18FF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4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4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4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4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4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4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4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6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4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7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7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4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4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7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6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4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4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8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4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4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4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4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4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4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4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4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4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6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4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4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4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4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4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6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4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2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4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4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3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4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4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6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4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3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4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4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4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6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4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4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6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6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4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6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4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6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4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4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6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4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4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3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4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4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4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4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6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2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4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4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4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6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4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4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4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4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6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4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4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4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4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4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4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4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6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6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4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3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6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4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5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6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4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3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4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4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6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4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4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4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5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4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2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4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4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3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7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3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6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2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6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4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3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4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6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4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4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6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6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4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4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6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4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4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6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4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6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4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7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3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4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4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4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4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4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4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4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6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3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6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6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6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2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3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4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4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6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6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4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6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4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2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4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4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2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4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3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3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6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6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4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6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4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3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4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4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4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3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4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4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4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6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4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3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4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3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6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4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4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6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4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4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6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4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8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4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4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4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3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2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6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4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3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4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6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4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6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6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4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4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4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4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4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4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4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4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4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4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4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2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4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4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6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6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4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4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4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7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4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4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6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3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4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4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4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4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4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4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2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3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3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3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6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4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3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3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6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6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4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4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3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4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3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4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4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2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3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6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4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4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6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4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4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4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4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4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4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6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4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4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4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4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4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3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3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4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4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4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4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6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20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4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6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4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4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4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4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4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4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4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3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4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4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4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4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3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3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4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6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4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4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4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6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4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6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4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4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6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4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4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4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8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4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4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6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2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4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4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4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3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6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8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4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4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4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4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6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4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6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3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3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8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3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4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4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4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4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4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4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3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4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3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4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4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4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6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6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4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3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4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4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7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4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6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4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4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4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4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8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4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4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6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4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6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4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3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4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6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3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4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4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4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4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4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4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2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4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6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4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2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8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4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4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4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2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8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2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4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2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6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9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6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6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4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4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4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3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6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4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7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4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4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4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3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4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4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6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4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3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4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3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4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6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4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3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6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6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6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6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6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8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4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4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3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4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6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6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4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8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4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6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4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6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4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4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4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4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4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4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4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4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4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4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4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4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4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6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4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6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4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4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4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4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4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4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4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4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4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4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4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4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6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4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4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4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4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8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6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4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4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4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4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4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4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4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4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6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4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4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6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6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4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6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4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4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6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4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8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4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4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4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4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6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7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4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4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4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4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6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4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4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4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6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6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4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4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4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2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4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2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4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4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4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4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4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4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4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4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4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4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2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6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4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4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4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4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4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4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4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4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4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4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4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4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4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4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4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4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4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4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4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4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4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8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4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4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4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6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4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4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4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6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4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4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4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4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4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4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4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4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4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4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4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6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4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4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8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4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4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4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4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4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4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4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4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4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4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20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4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4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4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4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4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4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1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4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4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8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4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6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4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4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4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4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4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4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4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4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4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4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4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4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4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4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4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4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4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4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8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4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4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4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4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4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4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4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4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4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4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4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4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4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4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6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4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4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4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4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4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4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4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4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6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6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4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4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4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4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4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4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4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4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4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4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4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4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4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4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6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4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4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4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3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4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4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4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4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4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6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4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4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4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4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4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4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4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4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4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4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4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4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4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4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4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6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4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4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4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4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4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4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4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4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6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4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4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4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4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4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4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4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4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6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6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3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6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4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6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4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6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4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4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4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6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4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7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4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4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4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4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4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3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4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4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4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4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4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4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4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4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4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4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4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4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4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4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6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4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4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4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4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4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4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4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4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4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4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4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4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4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6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4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6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4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4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4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4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4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4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4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6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4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4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3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4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4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4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6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4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4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4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2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4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4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3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4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4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6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4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4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4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4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4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4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4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4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4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4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4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4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4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4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4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4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4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4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4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4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8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6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4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4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6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4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4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4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4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4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4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4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4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4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4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4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4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4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4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4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4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4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4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6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4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4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4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4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6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6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4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4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4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4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4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4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4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4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4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4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4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4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8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m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49E00-5539-8848-BED2-EED82C90BA6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3">
        <item x="16"/>
        <item x="2"/>
        <item x="19"/>
        <item x="6"/>
        <item x="17"/>
        <item x="13"/>
        <item x="9"/>
        <item x="3"/>
        <item x="7"/>
        <item x="4"/>
        <item x="8"/>
        <item x="18"/>
        <item x="14"/>
        <item x="20"/>
        <item x="15"/>
        <item x="10"/>
        <item x="11"/>
        <item x="5"/>
        <item x="12"/>
        <item x="21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4B172-1DE9-A64E-A2ED-2B1364F5C1B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3">
        <item x="16"/>
        <item x="2"/>
        <item x="19"/>
        <item x="6"/>
        <item x="17"/>
        <item x="13"/>
        <item x="9"/>
        <item x="3"/>
        <item x="7"/>
        <item x="4"/>
        <item x="8"/>
        <item x="18"/>
        <item x="14"/>
        <item x="20"/>
        <item x="15"/>
        <item x="10"/>
        <item x="11"/>
        <item x="5"/>
        <item x="12"/>
        <item x="21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CF03C-A305-9848-A910-9C2AA3EE2A15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6" zoomScaleNormal="96" workbookViewId="0">
      <selection activeCell="W5" sqref="W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9.5" style="6" customWidth="1"/>
    <col min="17" max="17" width="22.5" customWidth="1"/>
    <col min="18" max="18" width="15.5" customWidth="1"/>
    <col min="19" max="19" width="22" customWidth="1"/>
    <col min="20" max="20" width="2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7" t="s">
        <v>8306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71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>E4072/L4072</f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ref="P4073:P4115" si="256">E4073/L4073</f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6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6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6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6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6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6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6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6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>E4082/L4082</f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6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6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6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6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6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6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6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6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6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6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6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6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6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6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6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6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05" si="257">E4099/D4099</f>
        <v>0</v>
      </c>
      <c r="P4099" s="6" t="e">
        <f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 t="e">
        <f t="shared" si="256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6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 t="e">
        <f t="shared" si="256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 t="e">
        <f t="shared" si="256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6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6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256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ref="O4107:O4115" si="260">E4107/D4107</f>
        <v>6.9696969696969702E-2</v>
      </c>
      <c r="P4107" s="6">
        <f t="shared" si="256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0"/>
        <v>0.70599999999999996</v>
      </c>
      <c r="P4108" s="6">
        <f t="shared" si="256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0"/>
        <v>2.0500000000000001E-2</v>
      </c>
      <c r="P4109" s="6">
        <f t="shared" si="256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0"/>
        <v>1.9666666666666666E-2</v>
      </c>
      <c r="P4110" s="6">
        <f t="shared" si="256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0"/>
        <v>0</v>
      </c>
      <c r="P4111" s="6" t="e">
        <f>E4111/L4111</f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0"/>
        <v>0.28666666666666668</v>
      </c>
      <c r="P4112" s="6">
        <f t="shared" si="256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0"/>
        <v>3.1333333333333331E-2</v>
      </c>
      <c r="P4113" s="6">
        <f t="shared" si="256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0"/>
        <v>4.0000000000000002E-4</v>
      </c>
      <c r="P4114" s="6">
        <f t="shared" si="256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0"/>
        <v>2E-3</v>
      </c>
      <c r="P4115" s="6">
        <f t="shared" si="256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percent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ED26-344C-3D43-98C5-3A547D73AD8F}">
  <sheetPr codeName="Sheet2"/>
  <dimension ref="A1:F14"/>
  <sheetViews>
    <sheetView workbookViewId="0">
      <selection activeCell="AB10" sqref="AB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C047A-8E8B-9E44-B638-2383B0838D7B}">
  <sheetPr codeName="Sheet3"/>
  <dimension ref="A1:F47"/>
  <sheetViews>
    <sheetView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8365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2A0E2-EC0C-CA4A-AB03-ED71EC6C0780}">
  <sheetPr codeName="Sheet4"/>
  <dimension ref="A1:E18"/>
  <sheetViews>
    <sheetView workbookViewId="0">
      <selection activeCell="C4" sqref="C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8380</v>
      </c>
      <c r="B2" t="s">
        <v>8364</v>
      </c>
    </row>
    <row r="4" spans="1:5" x14ac:dyDescent="0.2">
      <c r="A4" s="9" t="s">
        <v>8363</v>
      </c>
      <c r="B4" s="9" t="s">
        <v>8362</v>
      </c>
    </row>
    <row r="5" spans="1:5" x14ac:dyDescent="0.2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2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2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2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2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2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2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2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2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2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2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2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2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2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4BF9D-47B1-8948-A6ED-68E6DE688A47}">
  <sheetPr codeName="Sheet5"/>
  <dimension ref="A1:H13"/>
  <sheetViews>
    <sheetView workbookViewId="0">
      <selection activeCell="D21" sqref="D21"/>
    </sheetView>
  </sheetViews>
  <sheetFormatPr baseColWidth="10" defaultRowHeight="15" x14ac:dyDescent="0.2"/>
  <cols>
    <col min="1" max="1" width="18.33203125" customWidth="1"/>
    <col min="2" max="2" width="17.1640625" customWidth="1"/>
    <col min="3" max="3" width="12.5" customWidth="1"/>
    <col min="4" max="4" width="15" customWidth="1"/>
    <col min="5" max="5" width="12.5" customWidth="1"/>
    <col min="6" max="6" width="17.6640625" customWidth="1"/>
    <col min="7" max="7" width="14.83203125" customWidth="1"/>
    <col min="8" max="8" width="17.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COUNTIFS(Sheet1!$F:F,"successful",Sheet1!$D:D,"&lt;1000")</f>
        <v>322</v>
      </c>
      <c r="C2">
        <f>COUNTIFS(Sheet1!$F:F,"failed",Sheet1!$D:D,"&lt;1000")</f>
        <v>113</v>
      </c>
      <c r="D2">
        <f>COUNTIFS(Sheet1!$F:F,"canceled",Sheet1!$D:D,"&lt;1000")</f>
        <v>18</v>
      </c>
      <c r="E2">
        <f>D2+C2+B2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3" t="s">
        <v>8390</v>
      </c>
      <c r="B3">
        <f>COUNTIFS(Sheet1!$F:F,"successful",Sheet1!$D:D,"&gt;=1000",Sheet1!$D:D,"&lt;=4999")</f>
        <v>932</v>
      </c>
      <c r="C3">
        <f>COUNTIFS(Sheet1!$F:F,"failed",Sheet1!$D:D,"&gt;=1000",Sheet1!$D:D,"&lt;=4999")</f>
        <v>420</v>
      </c>
      <c r="D3">
        <f>COUNTIFS(Sheet1!$F:F,"canceled",Sheet1!$D:D,"&gt;=1000",Sheet1!$D:D,"&lt;=4999")</f>
        <v>60</v>
      </c>
      <c r="E3">
        <f t="shared" ref="E3:E13" si="0">D3+C3+B3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3" t="s">
        <v>8391</v>
      </c>
      <c r="B4">
        <f>COUNTIFS(Sheet1!$F:F,"successful",Sheet1!$D:D,"&gt;=5000",Sheet1!$D:D,"&lt;=9999")</f>
        <v>381</v>
      </c>
      <c r="C4">
        <f>COUNTIFS(Sheet1!$F:F,"failed",Sheet1!$D:D,"&gt;=5000",Sheet1!$D:D,"&lt;=9999")</f>
        <v>283</v>
      </c>
      <c r="D4">
        <f>COUNTIFS(Sheet1!$F:F,"canceled",Sheet1!$D:D,"&gt;=5000",Sheet1!$D:D,"&lt;=9999")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3" t="s">
        <v>8392</v>
      </c>
      <c r="B5">
        <f>COUNTIFS(Sheet1!$F:F,"successful",Sheet1!$D:D,"&gt;=10000",Sheet1!$D:D,"&lt;=14999")</f>
        <v>168</v>
      </c>
      <c r="C5">
        <f>COUNTIFS(Sheet1!$F:F,"failed",Sheet1!$D:D,"&gt;=10000",Sheet1!$D:D,"&lt;=14999")</f>
        <v>144</v>
      </c>
      <c r="D5">
        <f>COUNTIFS(Sheet1!$F:F,"canceled",Sheet1!$D:D,"&gt;=10000",Sheet1!$D:D,"&lt;=14999")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3" t="s">
        <v>8393</v>
      </c>
      <c r="B6">
        <f>COUNTIFS(Sheet1!$F:F,"successful",Sheet1!$D:D,"&gt;=15000",Sheet1!$D:D,"&lt;=19999")</f>
        <v>94</v>
      </c>
      <c r="C6">
        <f>COUNTIFS(Sheet1!$F:F,"failed",Sheet1!$D:D,"&gt;=15000",Sheet1!$D:D,"&lt;=19999")</f>
        <v>90</v>
      </c>
      <c r="D6">
        <f>COUNTIFS(Sheet1!$F:F,"canceled",Sheet1!$D:D,"&gt;=15000",Sheet1!$D:D,"&lt;=19999")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3" t="s">
        <v>8394</v>
      </c>
      <c r="B7">
        <f>COUNTIFS(Sheet1!$F:F,"successful",Sheet1!$D:D,"&gt;=20000",Sheet1!$D:D,"&lt;=24999")</f>
        <v>62</v>
      </c>
      <c r="C7">
        <f>COUNTIFS(Sheet1!$F:F,"failed",Sheet1!$D:D,"&gt;=20000",Sheet1!$D:D,"&lt;=24999")</f>
        <v>72</v>
      </c>
      <c r="D7">
        <f>COUNTIFS(Sheet1!$F:F,"canceled",Sheet1!$D:D,"&gt;=20000",Sheet1!$D:D,"&lt;=24999")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3" t="s">
        <v>8395</v>
      </c>
      <c r="B8">
        <f>COUNTIFS(Sheet1!$F:F,"successful",Sheet1!$D:D,"&gt;=25000",Sheet1!$D:D,"&lt;=29999")</f>
        <v>55</v>
      </c>
      <c r="C8">
        <f>COUNTIFS(Sheet1!$F:F,"failed",Sheet1!$D:D,"&gt;=25000",Sheet1!$D:D,"&lt;=29999")</f>
        <v>64</v>
      </c>
      <c r="D8">
        <f>COUNTIFS(Sheet1!$F:F,"canceled",Sheet1!$D:D,"&gt;=25000",Sheet1!$D:D,"&lt;=29999")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3" t="s">
        <v>8396</v>
      </c>
      <c r="B9">
        <f>COUNTIFS(Sheet1!$F:F,"successful",Sheet1!$D:D,"&gt;=30000",Sheet1!$D:D,"&lt;=34999")</f>
        <v>32</v>
      </c>
      <c r="C9">
        <f>COUNTIFS(Sheet1!$F:F,"failed",Sheet1!$D:D,"&gt;=30000",Sheet1!$D:D,"&lt;=34999")</f>
        <v>37</v>
      </c>
      <c r="D9">
        <f>COUNTIFS(Sheet1!$F:F,"canceled",Sheet1!$D:D,"&gt;=30000",Sheet1!$D:D,"&lt;=34999")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3" t="s">
        <v>8397</v>
      </c>
      <c r="B10">
        <f>COUNTIFS(Sheet1!$F:F,"successful",Sheet1!$D:D,"&gt;=35000",Sheet1!$D:D,"&lt;=39999")</f>
        <v>26</v>
      </c>
      <c r="C10">
        <f>COUNTIFS(Sheet1!$F:F,"failed",Sheet1!$D:D,"&gt;=35000",Sheet1!$D:D,"&lt;=39999")</f>
        <v>22</v>
      </c>
      <c r="D10">
        <f>COUNTIFS(Sheet1!$F:F,"canceled",Sheet1!$D:D,"&gt;=35000",Sheet1!$D:D,"&lt;=39999")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3" t="s">
        <v>8398</v>
      </c>
      <c r="B11">
        <f>COUNTIFS(Sheet1!$F:F,"successful",Sheet1!$D:D,"&gt;=40000",Sheet1!$D:D,"&lt;=44999")</f>
        <v>21</v>
      </c>
      <c r="C11">
        <f>COUNTIFS(Sheet1!$F:F,"failed",Sheet1!$D:D,"&gt;=40000",Sheet1!$D:D,"&lt;=44999")</f>
        <v>16</v>
      </c>
      <c r="D11">
        <f>COUNTIFS(Sheet1!$F:F,"canceled",Sheet1!$D:D,"&gt;=40000",Sheet1!$D:D,"&lt;=44999")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3" t="s">
        <v>8399</v>
      </c>
      <c r="B12">
        <f>COUNTIFS(Sheet1!$F:F,"successful",Sheet1!$D:D,"&gt;=45000",Sheet1!$D:D,"&lt;=49999")</f>
        <v>6</v>
      </c>
      <c r="C12">
        <f>COUNTIFS(Sheet1!$F:F,"failed",Sheet1!$D:D,"&gt;=45000",Sheet1!$D:D,"&lt;=49999")</f>
        <v>11</v>
      </c>
      <c r="D12">
        <f>COUNTIFS(Sheet1!$F:F,"canceled",Sheet1!$D:D,"&gt;=45000",Sheet1!$D:D,"&lt;=49999")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3" t="s">
        <v>8400</v>
      </c>
      <c r="B13">
        <f>COUNTIFS(Sheet1!$F:F,"successful",Sheet1!$D:D,"&gt;=50000")</f>
        <v>86</v>
      </c>
      <c r="C13">
        <f>COUNTIFS(Sheet1!$F:F,"failed",Sheet1!$D:D,"&gt;=50000")</f>
        <v>258</v>
      </c>
      <c r="D13">
        <f>COUNTIFS(Sheet1!$F:F,"canceled",Sheet1!$D:D,"&gt;=50000")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pivot</vt:lpstr>
      <vt:lpstr>sub-category pivot</vt:lpstr>
      <vt:lpstr>state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lizzie kwok</cp:lastModifiedBy>
  <dcterms:created xsi:type="dcterms:W3CDTF">2017-04-20T15:17:24Z</dcterms:created>
  <dcterms:modified xsi:type="dcterms:W3CDTF">2021-06-08T01:37:18Z</dcterms:modified>
</cp:coreProperties>
</file>