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h-my.sharepoint.com/personal/emilel2_ug_kth_se/Documents/Geobacillus group/Experimental data/Chemostats/"/>
    </mc:Choice>
  </mc:AlternateContent>
  <xr:revisionPtr revIDLastSave="0" documentId="8_{0AE6A186-8239-46A1-8A9E-5A4F2C0FFCC7}" xr6:coauthVersionLast="47" xr6:coauthVersionMax="47" xr10:uidLastSave="{00000000-0000-0000-0000-000000000000}"/>
  <bookViews>
    <workbookView xWindow="0" yWindow="500" windowWidth="28800" windowHeight="17500" firstSheet="1" activeTab="1" xr2:uid="{2EFD1D42-076D-DB47-AE60-9468757D1A98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1" hidden="1">Sheet2!$A$1:$U$1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2" l="1"/>
  <c r="T25" i="2"/>
  <c r="J5" i="3" l="1"/>
  <c r="J7" i="3"/>
  <c r="J8" i="3"/>
  <c r="J9" i="3"/>
  <c r="J10" i="3" s="1"/>
  <c r="J11" i="3"/>
  <c r="J12" i="3"/>
  <c r="J13" i="3"/>
  <c r="J14" i="3" s="1"/>
  <c r="J15" i="3"/>
  <c r="J16" i="3"/>
  <c r="J17" i="3"/>
  <c r="J18" i="3" s="1"/>
  <c r="H7" i="3"/>
  <c r="H8" i="3" s="1"/>
  <c r="H9" i="3"/>
  <c r="H10" i="3"/>
  <c r="H11" i="3"/>
  <c r="H12" i="3" s="1"/>
  <c r="H13" i="3"/>
  <c r="H14" i="3"/>
  <c r="H15" i="3"/>
  <c r="H16" i="3" s="1"/>
  <c r="H17" i="3"/>
  <c r="H18" i="3" s="1"/>
  <c r="H5" i="3"/>
  <c r="K26" i="3"/>
  <c r="K25" i="3"/>
  <c r="K27" i="3" s="1"/>
  <c r="K28" i="3" s="1"/>
  <c r="I26" i="3"/>
  <c r="I27" i="3" s="1"/>
  <c r="I28" i="3" s="1"/>
  <c r="G26" i="3"/>
  <c r="G27" i="3" s="1"/>
  <c r="G28" i="3" s="1"/>
  <c r="F26" i="3"/>
  <c r="F25" i="3"/>
  <c r="E26" i="3"/>
  <c r="E27" i="3" s="1"/>
  <c r="E28" i="3" s="1"/>
  <c r="S7" i="2"/>
  <c r="S8" i="2"/>
  <c r="S9" i="2"/>
  <c r="S5" i="2"/>
  <c r="S6" i="2"/>
  <c r="U20" i="1"/>
  <c r="S20" i="1"/>
  <c r="C17" i="3"/>
  <c r="C18" i="3" s="1"/>
  <c r="D17" i="3"/>
  <c r="E17" i="3"/>
  <c r="F17" i="3"/>
  <c r="F18" i="3" s="1"/>
  <c r="G17" i="3"/>
  <c r="G18" i="3" s="1"/>
  <c r="I17" i="3"/>
  <c r="K17" i="3"/>
  <c r="K18" i="3" s="1"/>
  <c r="L17" i="3"/>
  <c r="L18" i="3" s="1"/>
  <c r="M17" i="3"/>
  <c r="M18" i="3" s="1"/>
  <c r="N17" i="3"/>
  <c r="O17" i="3"/>
  <c r="O18" i="3" s="1"/>
  <c r="P17" i="3"/>
  <c r="P18" i="3" s="1"/>
  <c r="D18" i="3"/>
  <c r="E18" i="3"/>
  <c r="I18" i="3"/>
  <c r="N18" i="3"/>
  <c r="B17" i="3"/>
  <c r="B18" i="3"/>
  <c r="C15" i="3"/>
  <c r="D15" i="3"/>
  <c r="E15" i="3"/>
  <c r="F15" i="3"/>
  <c r="G15" i="3"/>
  <c r="I15" i="3"/>
  <c r="K15" i="3"/>
  <c r="L15" i="3"/>
  <c r="M15" i="3"/>
  <c r="N15" i="3"/>
  <c r="O15" i="3"/>
  <c r="P15" i="3"/>
  <c r="C16" i="3"/>
  <c r="D16" i="3"/>
  <c r="E16" i="3"/>
  <c r="F16" i="3"/>
  <c r="G16" i="3"/>
  <c r="I16" i="3"/>
  <c r="K16" i="3"/>
  <c r="L16" i="3"/>
  <c r="M16" i="3"/>
  <c r="N16" i="3"/>
  <c r="O16" i="3"/>
  <c r="P16" i="3"/>
  <c r="B15" i="3"/>
  <c r="B16" i="3" s="1"/>
  <c r="C13" i="3"/>
  <c r="D13" i="3"/>
  <c r="E13" i="3"/>
  <c r="F13" i="3"/>
  <c r="G13" i="3"/>
  <c r="I13" i="3"/>
  <c r="K13" i="3"/>
  <c r="L13" i="3"/>
  <c r="M13" i="3"/>
  <c r="N13" i="3"/>
  <c r="N14" i="3" s="1"/>
  <c r="O13" i="3"/>
  <c r="P13" i="3"/>
  <c r="C14" i="3"/>
  <c r="D14" i="3"/>
  <c r="E14" i="3"/>
  <c r="F14" i="3"/>
  <c r="G14" i="3"/>
  <c r="I14" i="3"/>
  <c r="K14" i="3"/>
  <c r="L14" i="3"/>
  <c r="M14" i="3"/>
  <c r="O14" i="3"/>
  <c r="P14" i="3"/>
  <c r="B13" i="3"/>
  <c r="B14" i="3" s="1"/>
  <c r="C11" i="3"/>
  <c r="D11" i="3"/>
  <c r="E11" i="3"/>
  <c r="F11" i="3"/>
  <c r="G11" i="3"/>
  <c r="I11" i="3"/>
  <c r="K11" i="3"/>
  <c r="L11" i="3"/>
  <c r="M11" i="3"/>
  <c r="N11" i="3"/>
  <c r="O11" i="3"/>
  <c r="P11" i="3"/>
  <c r="B11" i="3"/>
  <c r="B12" i="3" s="1"/>
  <c r="B7" i="3"/>
  <c r="B9" i="3"/>
  <c r="C9" i="3"/>
  <c r="D9" i="3"/>
  <c r="E9" i="3"/>
  <c r="F9" i="3"/>
  <c r="G9" i="3"/>
  <c r="I9" i="3"/>
  <c r="K9" i="3"/>
  <c r="L9" i="3"/>
  <c r="M9" i="3"/>
  <c r="N9" i="3"/>
  <c r="O9" i="3"/>
  <c r="P9" i="3"/>
  <c r="C7" i="3"/>
  <c r="D7" i="3"/>
  <c r="E7" i="3"/>
  <c r="F7" i="3"/>
  <c r="G7" i="3"/>
  <c r="I7" i="3"/>
  <c r="K7" i="3"/>
  <c r="L7" i="3"/>
  <c r="M7" i="3"/>
  <c r="N7" i="3"/>
  <c r="O7" i="3"/>
  <c r="P7" i="3"/>
  <c r="F27" i="3" l="1"/>
  <c r="F28" i="3" s="1"/>
  <c r="C12" i="3"/>
  <c r="D12" i="3"/>
  <c r="E12" i="3"/>
  <c r="F12" i="3"/>
  <c r="G12" i="3"/>
  <c r="I12" i="3"/>
  <c r="K12" i="3"/>
  <c r="L12" i="3"/>
  <c r="M12" i="3"/>
  <c r="N12" i="3"/>
  <c r="O12" i="3"/>
  <c r="P12" i="3"/>
  <c r="C10" i="3"/>
  <c r="D10" i="3"/>
  <c r="E10" i="3"/>
  <c r="F10" i="3"/>
  <c r="G10" i="3"/>
  <c r="I10" i="3"/>
  <c r="K10" i="3"/>
  <c r="L10" i="3"/>
  <c r="M10" i="3"/>
  <c r="N10" i="3"/>
  <c r="O10" i="3"/>
  <c r="P10" i="3"/>
  <c r="B10" i="3"/>
  <c r="C8" i="3"/>
  <c r="D8" i="3"/>
  <c r="E8" i="3"/>
  <c r="F8" i="3"/>
  <c r="G8" i="3"/>
  <c r="I8" i="3"/>
  <c r="K8" i="3"/>
  <c r="L8" i="3"/>
  <c r="M8" i="3"/>
  <c r="N8" i="3"/>
  <c r="O8" i="3"/>
  <c r="P8" i="3"/>
  <c r="B8" i="3"/>
  <c r="C5" i="3"/>
  <c r="D5" i="3"/>
  <c r="E5" i="3"/>
  <c r="F5" i="3"/>
  <c r="G5" i="3"/>
  <c r="I5" i="3"/>
  <c r="K5" i="3"/>
  <c r="L5" i="3"/>
  <c r="M5" i="3"/>
  <c r="N5" i="3"/>
  <c r="O5" i="3"/>
  <c r="P5" i="3"/>
  <c r="B5" i="3"/>
  <c r="Y9" i="2"/>
  <c r="Y8" i="2"/>
  <c r="Z8" i="2" s="1"/>
  <c r="Y7" i="2"/>
  <c r="Y6" i="2"/>
  <c r="Z6" i="2" s="1"/>
  <c r="Y5" i="2"/>
  <c r="Y4" i="2"/>
  <c r="Z4" i="2" s="1"/>
  <c r="Y3" i="2"/>
  <c r="Y2" i="2"/>
  <c r="Z3" i="2" l="1"/>
  <c r="Z5" i="2"/>
  <c r="Z7" i="2"/>
  <c r="Z2" i="2"/>
  <c r="Z9" i="2"/>
  <c r="D24" i="1" l="1"/>
  <c r="E24" i="1"/>
  <c r="F24" i="1"/>
  <c r="G24" i="1"/>
  <c r="H24" i="1"/>
  <c r="I24" i="1"/>
  <c r="J24" i="1"/>
  <c r="C24" i="1"/>
  <c r="D19" i="1"/>
  <c r="E19" i="1"/>
  <c r="F19" i="1"/>
  <c r="G19" i="1"/>
  <c r="H19" i="1"/>
  <c r="I19" i="1"/>
  <c r="J19" i="1"/>
  <c r="C19" i="1"/>
  <c r="F25" i="1" l="1"/>
  <c r="J25" i="1"/>
  <c r="I25" i="1"/>
  <c r="E25" i="1"/>
  <c r="H25" i="1"/>
  <c r="D25" i="1"/>
  <c r="C25" i="1"/>
  <c r="G25" i="1"/>
</calcChain>
</file>

<file path=xl/sharedStrings.xml><?xml version="1.0" encoding="utf-8"?>
<sst xmlns="http://schemas.openxmlformats.org/spreadsheetml/2006/main" count="109" uniqueCount="66">
  <si>
    <t>Cultivation</t>
  </si>
  <si>
    <t>FEL039</t>
  </si>
  <si>
    <t>FEL040</t>
  </si>
  <si>
    <t>FEL045</t>
  </si>
  <si>
    <t>FEL046</t>
  </si>
  <si>
    <t>FEL047</t>
  </si>
  <si>
    <t>FEL048</t>
  </si>
  <si>
    <t>FEL049</t>
  </si>
  <si>
    <t>FEL050</t>
  </si>
  <si>
    <t>FEL051</t>
  </si>
  <si>
    <t>FEL052</t>
  </si>
  <si>
    <t>FEL053</t>
  </si>
  <si>
    <t>FEL056</t>
  </si>
  <si>
    <t>FEL058</t>
  </si>
  <si>
    <t>FEL059</t>
  </si>
  <si>
    <t>FEL060</t>
  </si>
  <si>
    <t>FEL061</t>
  </si>
  <si>
    <t>FEL062</t>
  </si>
  <si>
    <t>FEL063</t>
  </si>
  <si>
    <t>FEL064</t>
  </si>
  <si>
    <t>FEL065</t>
  </si>
  <si>
    <t>FEL066</t>
  </si>
  <si>
    <t>FEL067</t>
  </si>
  <si>
    <t>FEL068</t>
  </si>
  <si>
    <t>Batch</t>
  </si>
  <si>
    <r>
      <t>D (h</t>
    </r>
    <r>
      <rPr>
        <b/>
        <vertAlign val="superscript"/>
        <sz val="14"/>
        <color theme="1"/>
        <rFont val="Calibri (Body)"/>
      </rPr>
      <t>-1</t>
    </r>
    <r>
      <rPr>
        <b/>
        <sz val="14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</si>
  <si>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4"/>
        <color theme="1"/>
        <rFont val="Calibri (Body)"/>
      </rPr>
      <t>s</t>
    </r>
    <r>
      <rPr>
        <b/>
        <sz val="14"/>
        <color theme="1"/>
        <rFont val="Calibri"/>
        <family val="2"/>
        <scheme val="minor"/>
      </rPr>
      <t xml:space="preserve"> (mmol g</t>
    </r>
    <r>
      <rPr>
        <b/>
        <vertAlign val="subscript"/>
        <sz val="14"/>
        <color theme="1"/>
        <rFont val="Calibri (Body)"/>
      </rPr>
      <t>x</t>
    </r>
    <r>
      <rPr>
        <b/>
        <vertAlign val="superscript"/>
        <sz val="14"/>
        <color theme="1"/>
        <rFont val="Calibri (Body)"/>
      </rPr>
      <t>-1</t>
    </r>
    <r>
      <rPr>
        <b/>
        <vertAlign val="subscript"/>
        <sz val="14"/>
        <color theme="1"/>
        <rFont val="Calibri (Body)"/>
      </rPr>
      <t xml:space="preserve"> </t>
    </r>
    <r>
      <rPr>
        <b/>
        <sz val="14"/>
        <color theme="1"/>
        <rFont val="Calibri"/>
        <family val="2"/>
        <scheme val="minor"/>
      </rPr>
      <t>h</t>
    </r>
    <r>
      <rPr>
        <b/>
        <vertAlign val="superscript"/>
        <sz val="14"/>
        <color theme="1"/>
        <rFont val="Calibri (Body)"/>
      </rPr>
      <t>-1</t>
    </r>
    <r>
      <rPr>
        <b/>
        <sz val="14"/>
        <color theme="1"/>
        <rFont val="Calibri"/>
        <family val="2"/>
        <scheme val="minor"/>
      </rPr>
      <t>)</t>
    </r>
  </si>
  <si>
    <t>D</t>
  </si>
  <si>
    <t>qO2</t>
  </si>
  <si>
    <r>
      <t>Y</t>
    </r>
    <r>
      <rPr>
        <b/>
        <vertAlign val="subscript"/>
        <sz val="14"/>
        <color theme="1"/>
        <rFont val="Calibri (Body)"/>
      </rPr>
      <t>x/s</t>
    </r>
    <r>
      <rPr>
        <b/>
        <sz val="14"/>
        <color theme="1"/>
        <rFont val="Calibri"/>
        <family val="2"/>
        <scheme val="minor"/>
      </rPr>
      <t xml:space="preserve"> (g</t>
    </r>
    <r>
      <rPr>
        <b/>
        <vertAlign val="subscript"/>
        <sz val="14"/>
        <color theme="1"/>
        <rFont val="Calibri (Body)"/>
      </rPr>
      <t>x</t>
    </r>
    <r>
      <rPr>
        <b/>
        <sz val="14"/>
        <color theme="1"/>
        <rFont val="Calibri"/>
        <family val="2"/>
        <scheme val="minor"/>
      </rPr>
      <t xml:space="preserve"> g</t>
    </r>
    <r>
      <rPr>
        <b/>
        <vertAlign val="subscript"/>
        <sz val="14"/>
        <color theme="1"/>
        <rFont val="Calibri (Body)"/>
      </rPr>
      <t>s</t>
    </r>
    <r>
      <rPr>
        <b/>
        <vertAlign val="superscript"/>
        <sz val="14"/>
        <color theme="1"/>
        <rFont val="Calibri (Body)"/>
      </rPr>
      <t>-1</t>
    </r>
    <r>
      <rPr>
        <b/>
        <sz val="14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</si>
  <si>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4"/>
        <color theme="1"/>
        <rFont val="Calibri (Body)"/>
      </rPr>
      <t>Ac</t>
    </r>
    <r>
      <rPr>
        <b/>
        <sz val="14"/>
        <color theme="1"/>
        <rFont val="Calibri"/>
        <family val="2"/>
        <scheme val="minor"/>
      </rPr>
      <t xml:space="preserve"> (mmol g</t>
    </r>
    <r>
      <rPr>
        <b/>
        <vertAlign val="subscript"/>
        <sz val="14"/>
        <color theme="1"/>
        <rFont val="Calibri (Body)"/>
      </rPr>
      <t>x</t>
    </r>
    <r>
      <rPr>
        <b/>
        <vertAlign val="superscript"/>
        <sz val="14"/>
        <color theme="1"/>
        <rFont val="Calibri (Body)"/>
      </rPr>
      <t>-1</t>
    </r>
    <r>
      <rPr>
        <b/>
        <vertAlign val="subscript"/>
        <sz val="14"/>
        <color theme="1"/>
        <rFont val="Calibri (Body)"/>
      </rPr>
      <t xml:space="preserve"> </t>
    </r>
    <r>
      <rPr>
        <b/>
        <sz val="14"/>
        <color theme="1"/>
        <rFont val="Calibri"/>
        <family val="2"/>
        <scheme val="minor"/>
      </rPr>
      <t>h</t>
    </r>
    <r>
      <rPr>
        <b/>
        <vertAlign val="superscript"/>
        <sz val="14"/>
        <color theme="1"/>
        <rFont val="Calibri (Body)"/>
      </rPr>
      <t>-1</t>
    </r>
    <r>
      <rPr>
        <b/>
        <sz val="14"/>
        <color theme="1"/>
        <rFont val="Calibri"/>
        <family val="2"/>
        <scheme val="minor"/>
      </rPr>
      <t>)</t>
    </r>
  </si>
  <si>
    <r>
      <t>Y</t>
    </r>
    <r>
      <rPr>
        <b/>
        <vertAlign val="subscript"/>
        <sz val="14"/>
        <color theme="1"/>
        <rFont val="Calibri (Body)"/>
      </rPr>
      <t>Ac/s</t>
    </r>
    <r>
      <rPr>
        <b/>
        <sz val="14"/>
        <color theme="1"/>
        <rFont val="Calibri"/>
        <family val="2"/>
        <scheme val="minor"/>
      </rPr>
      <t xml:space="preserve"> (g</t>
    </r>
    <r>
      <rPr>
        <b/>
        <vertAlign val="subscript"/>
        <sz val="14"/>
        <color theme="1"/>
        <rFont val="Calibri (Body)"/>
      </rPr>
      <t>Ac</t>
    </r>
    <r>
      <rPr>
        <b/>
        <sz val="14"/>
        <color theme="1"/>
        <rFont val="Calibri"/>
        <family val="2"/>
        <scheme val="minor"/>
      </rPr>
      <t xml:space="preserve"> g</t>
    </r>
    <r>
      <rPr>
        <b/>
        <vertAlign val="subscript"/>
        <sz val="14"/>
        <color theme="1"/>
        <rFont val="Calibri (Body)"/>
      </rPr>
      <t>s</t>
    </r>
    <r>
      <rPr>
        <b/>
        <vertAlign val="superscript"/>
        <sz val="14"/>
        <color theme="1"/>
        <rFont val="Calibri (Body)"/>
      </rPr>
      <t>-1</t>
    </r>
    <r>
      <rPr>
        <b/>
        <sz val="14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</si>
  <si>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4"/>
        <color theme="1"/>
        <rFont val="Calibri (Body)"/>
      </rPr>
      <t>Lac</t>
    </r>
    <r>
      <rPr>
        <b/>
        <sz val="14"/>
        <color theme="1"/>
        <rFont val="Calibri"/>
        <family val="2"/>
        <scheme val="minor"/>
      </rPr>
      <t xml:space="preserve"> (mmol g</t>
    </r>
    <r>
      <rPr>
        <b/>
        <vertAlign val="subscript"/>
        <sz val="14"/>
        <color theme="1"/>
        <rFont val="Calibri (Body)"/>
      </rPr>
      <t>x</t>
    </r>
    <r>
      <rPr>
        <b/>
        <vertAlign val="superscript"/>
        <sz val="14"/>
        <color theme="1"/>
        <rFont val="Calibri (Body)"/>
      </rPr>
      <t>-1</t>
    </r>
    <r>
      <rPr>
        <b/>
        <vertAlign val="subscript"/>
        <sz val="14"/>
        <color theme="1"/>
        <rFont val="Calibri (Body)"/>
      </rPr>
      <t xml:space="preserve"> </t>
    </r>
    <r>
      <rPr>
        <b/>
        <sz val="14"/>
        <color theme="1"/>
        <rFont val="Calibri"/>
        <family val="2"/>
        <scheme val="minor"/>
      </rPr>
      <t>h</t>
    </r>
    <r>
      <rPr>
        <b/>
        <vertAlign val="superscript"/>
        <sz val="14"/>
        <color theme="1"/>
        <rFont val="Calibri (Body)"/>
      </rPr>
      <t>-1</t>
    </r>
    <r>
      <rPr>
        <b/>
        <sz val="14"/>
        <color theme="1"/>
        <rFont val="Calibri"/>
        <family val="2"/>
        <scheme val="minor"/>
      </rPr>
      <t>)</t>
    </r>
  </si>
  <si>
    <r>
      <t>Y</t>
    </r>
    <r>
      <rPr>
        <b/>
        <vertAlign val="subscript"/>
        <sz val="14"/>
        <color theme="1"/>
        <rFont val="Calibri (Body)"/>
      </rPr>
      <t>Lac/s</t>
    </r>
    <r>
      <rPr>
        <b/>
        <sz val="14"/>
        <color theme="1"/>
        <rFont val="Calibri"/>
        <family val="2"/>
        <scheme val="minor"/>
      </rPr>
      <t xml:space="preserve"> (g</t>
    </r>
    <r>
      <rPr>
        <b/>
        <vertAlign val="subscript"/>
        <sz val="14"/>
        <color theme="1"/>
        <rFont val="Calibri (Body)"/>
      </rPr>
      <t>Ac</t>
    </r>
    <r>
      <rPr>
        <b/>
        <sz val="14"/>
        <color theme="1"/>
        <rFont val="Calibri"/>
        <family val="2"/>
        <scheme val="minor"/>
      </rPr>
      <t xml:space="preserve"> g</t>
    </r>
    <r>
      <rPr>
        <b/>
        <vertAlign val="subscript"/>
        <sz val="14"/>
        <color theme="1"/>
        <rFont val="Calibri (Body)"/>
      </rPr>
      <t>s</t>
    </r>
    <r>
      <rPr>
        <b/>
        <vertAlign val="superscript"/>
        <sz val="14"/>
        <color theme="1"/>
        <rFont val="Calibri (Body)"/>
      </rPr>
      <t>-1</t>
    </r>
    <r>
      <rPr>
        <b/>
        <sz val="14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</si>
  <si>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4"/>
        <color theme="1"/>
        <rFont val="Calibri (Body)"/>
      </rPr>
      <t>O2</t>
    </r>
    <r>
      <rPr>
        <b/>
        <sz val="14"/>
        <color theme="1"/>
        <rFont val="Calibri"/>
        <family val="2"/>
        <scheme val="minor"/>
      </rPr>
      <t xml:space="preserve"> (mmol g</t>
    </r>
    <r>
      <rPr>
        <b/>
        <vertAlign val="subscript"/>
        <sz val="14"/>
        <color theme="1"/>
        <rFont val="Calibri (Body)"/>
      </rPr>
      <t>x</t>
    </r>
    <r>
      <rPr>
        <b/>
        <vertAlign val="superscript"/>
        <sz val="14"/>
        <color theme="1"/>
        <rFont val="Calibri (Body)"/>
      </rPr>
      <t>-1</t>
    </r>
    <r>
      <rPr>
        <b/>
        <vertAlign val="subscript"/>
        <sz val="14"/>
        <color theme="1"/>
        <rFont val="Calibri (Body)"/>
      </rPr>
      <t xml:space="preserve"> </t>
    </r>
    <r>
      <rPr>
        <b/>
        <sz val="14"/>
        <color theme="1"/>
        <rFont val="Calibri"/>
        <family val="2"/>
        <scheme val="minor"/>
      </rPr>
      <t>h</t>
    </r>
    <r>
      <rPr>
        <b/>
        <vertAlign val="superscript"/>
        <sz val="14"/>
        <color theme="1"/>
        <rFont val="Calibri (Body)"/>
      </rPr>
      <t>-1</t>
    </r>
    <r>
      <rPr>
        <b/>
        <sz val="14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</si>
  <si>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4"/>
        <color theme="1"/>
        <rFont val="Calibri (Body)"/>
      </rPr>
      <t>CO2</t>
    </r>
    <r>
      <rPr>
        <b/>
        <sz val="14"/>
        <color theme="1"/>
        <rFont val="Calibri"/>
        <family val="2"/>
        <scheme val="minor"/>
      </rPr>
      <t xml:space="preserve"> (mmol g</t>
    </r>
    <r>
      <rPr>
        <b/>
        <vertAlign val="subscript"/>
        <sz val="14"/>
        <color theme="1"/>
        <rFont val="Calibri (Body)"/>
      </rPr>
      <t>x</t>
    </r>
    <r>
      <rPr>
        <b/>
        <vertAlign val="superscript"/>
        <sz val="14"/>
        <color theme="1"/>
        <rFont val="Calibri (Body)"/>
      </rPr>
      <t>-1</t>
    </r>
    <r>
      <rPr>
        <b/>
        <vertAlign val="subscript"/>
        <sz val="14"/>
        <color theme="1"/>
        <rFont val="Calibri (Body)"/>
      </rPr>
      <t xml:space="preserve"> </t>
    </r>
    <r>
      <rPr>
        <b/>
        <sz val="14"/>
        <color theme="1"/>
        <rFont val="Calibri"/>
        <family val="2"/>
        <scheme val="minor"/>
      </rPr>
      <t>h</t>
    </r>
    <r>
      <rPr>
        <b/>
        <vertAlign val="superscript"/>
        <sz val="14"/>
        <color theme="1"/>
        <rFont val="Calibri (Body)"/>
      </rPr>
      <t>-1</t>
    </r>
    <r>
      <rPr>
        <b/>
        <sz val="14"/>
        <color theme="1"/>
        <rFont val="Calibri"/>
        <family val="2"/>
        <scheme val="minor"/>
      </rPr>
      <t>)</t>
    </r>
  </si>
  <si>
    <t>RQ</t>
  </si>
  <si>
    <t>DoR products</t>
  </si>
  <si>
    <t>DoR substrates</t>
  </si>
  <si>
    <t>DoR balance (%)</t>
  </si>
  <si>
    <t>Carbon products</t>
  </si>
  <si>
    <t>Carbon substrates</t>
  </si>
  <si>
    <t>Carbon balance (%)</t>
  </si>
  <si>
    <t>DoR/C Missing</t>
  </si>
  <si>
    <r>
      <t>C</t>
    </r>
    <r>
      <rPr>
        <b/>
        <vertAlign val="subscript"/>
        <sz val="14"/>
        <color theme="1"/>
        <rFont val="Calibri (Body)"/>
      </rPr>
      <t>x</t>
    </r>
    <r>
      <rPr>
        <b/>
        <sz val="14"/>
        <color theme="1"/>
        <rFont val="Calibri"/>
        <family val="2"/>
        <scheme val="minor"/>
      </rPr>
      <t xml:space="preserve"> (g/L)</t>
    </r>
  </si>
  <si>
    <r>
      <t>C</t>
    </r>
    <r>
      <rPr>
        <b/>
        <vertAlign val="subscript"/>
        <sz val="14"/>
        <color theme="1"/>
        <rFont val="Calibri (Body)"/>
      </rPr>
      <t>s</t>
    </r>
    <r>
      <rPr>
        <b/>
        <sz val="14"/>
        <color theme="1"/>
        <rFont val="Calibri"/>
        <family val="2"/>
        <scheme val="minor"/>
      </rPr>
      <t xml:space="preserve"> (g/L)</t>
    </r>
  </si>
  <si>
    <r>
      <t>C</t>
    </r>
    <r>
      <rPr>
        <b/>
        <vertAlign val="subscript"/>
        <sz val="14"/>
        <color theme="1"/>
        <rFont val="Calibri (Body)"/>
      </rPr>
      <t>s,in</t>
    </r>
    <r>
      <rPr>
        <b/>
        <sz val="14"/>
        <color theme="1"/>
        <rFont val="Calibri"/>
        <family val="2"/>
        <scheme val="minor"/>
      </rPr>
      <t xml:space="preserve"> (g/L)</t>
    </r>
  </si>
  <si>
    <t>TOC_exopol (mmol/L)</t>
  </si>
  <si>
    <t>qp_exopol (mmol/g,h)</t>
  </si>
  <si>
    <r>
      <t>D (h</t>
    </r>
    <r>
      <rPr>
        <b/>
        <vertAlign val="superscript"/>
        <sz val="10"/>
        <color theme="1"/>
        <rFont val="Calibri (Body)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</si>
  <si>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0"/>
        <color theme="1"/>
        <rFont val="Calibri (Body)"/>
      </rPr>
      <t>s</t>
    </r>
    <r>
      <rPr>
        <b/>
        <sz val="10"/>
        <color theme="1"/>
        <rFont val="Calibri"/>
        <family val="2"/>
        <scheme val="minor"/>
      </rPr>
      <t xml:space="preserve"> (mmol g</t>
    </r>
    <r>
      <rPr>
        <b/>
        <vertAlign val="subscript"/>
        <sz val="10"/>
        <color theme="1"/>
        <rFont val="Calibri (Body)"/>
      </rPr>
      <t>x</t>
    </r>
    <r>
      <rPr>
        <b/>
        <vertAlign val="superscript"/>
        <sz val="10"/>
        <color theme="1"/>
        <rFont val="Calibri (Body)"/>
      </rPr>
      <t>-1</t>
    </r>
    <r>
      <rPr>
        <b/>
        <vertAlign val="subscript"/>
        <sz val="10"/>
        <color theme="1"/>
        <rFont val="Calibri (Body)"/>
      </rPr>
      <t xml:space="preserve"> 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 (Body)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</si>
  <si>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Y</t>
    </r>
    <r>
      <rPr>
        <b/>
        <vertAlign val="subscript"/>
        <sz val="10"/>
        <color theme="1"/>
        <rFont val="Calibri (Body)"/>
      </rPr>
      <t>x/s</t>
    </r>
    <r>
      <rPr>
        <b/>
        <sz val="10"/>
        <color theme="1"/>
        <rFont val="Calibri"/>
        <family val="2"/>
        <scheme val="minor"/>
      </rPr>
      <t xml:space="preserve"> (g</t>
    </r>
    <r>
      <rPr>
        <b/>
        <vertAlign val="subscript"/>
        <sz val="10"/>
        <color theme="1"/>
        <rFont val="Calibri (Body)"/>
      </rPr>
      <t>x</t>
    </r>
    <r>
      <rPr>
        <b/>
        <sz val="10"/>
        <color theme="1"/>
        <rFont val="Calibri"/>
        <family val="2"/>
        <scheme val="minor"/>
      </rPr>
      <t xml:space="preserve"> g</t>
    </r>
    <r>
      <rPr>
        <b/>
        <vertAlign val="subscript"/>
        <sz val="10"/>
        <color theme="1"/>
        <rFont val="Calibri (Body)"/>
      </rPr>
      <t>s</t>
    </r>
    <r>
      <rPr>
        <b/>
        <vertAlign val="superscript"/>
        <sz val="10"/>
        <color theme="1"/>
        <rFont val="Calibri (Body)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</si>
  <si>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0"/>
        <color theme="1"/>
        <rFont val="Calibri (Body)"/>
      </rPr>
      <t>Ac</t>
    </r>
    <r>
      <rPr>
        <b/>
        <sz val="10"/>
        <color theme="1"/>
        <rFont val="Calibri"/>
        <family val="2"/>
        <scheme val="minor"/>
      </rPr>
      <t xml:space="preserve"> (mmol g</t>
    </r>
    <r>
      <rPr>
        <b/>
        <vertAlign val="subscript"/>
        <sz val="10"/>
        <color theme="1"/>
        <rFont val="Calibri (Body)"/>
      </rPr>
      <t>x</t>
    </r>
    <r>
      <rPr>
        <b/>
        <vertAlign val="superscript"/>
        <sz val="10"/>
        <color theme="1"/>
        <rFont val="Calibri (Body)"/>
      </rPr>
      <t>-1</t>
    </r>
    <r>
      <rPr>
        <b/>
        <vertAlign val="subscript"/>
        <sz val="10"/>
        <color theme="1"/>
        <rFont val="Calibri (Body)"/>
      </rPr>
      <t xml:space="preserve"> 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 (Body)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</si>
  <si>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Y</t>
    </r>
    <r>
      <rPr>
        <b/>
        <vertAlign val="subscript"/>
        <sz val="10"/>
        <color theme="1"/>
        <rFont val="Calibri (Body)"/>
      </rPr>
      <t>Ac/s</t>
    </r>
    <r>
      <rPr>
        <b/>
        <sz val="10"/>
        <color theme="1"/>
        <rFont val="Calibri"/>
        <family val="2"/>
        <scheme val="minor"/>
      </rPr>
      <t xml:space="preserve"> (g</t>
    </r>
    <r>
      <rPr>
        <b/>
        <vertAlign val="subscript"/>
        <sz val="10"/>
        <color theme="1"/>
        <rFont val="Calibri (Body)"/>
      </rPr>
      <t>Ac</t>
    </r>
    <r>
      <rPr>
        <b/>
        <sz val="10"/>
        <color theme="1"/>
        <rFont val="Calibri"/>
        <family val="2"/>
        <scheme val="minor"/>
      </rPr>
      <t xml:space="preserve"> g</t>
    </r>
    <r>
      <rPr>
        <b/>
        <vertAlign val="subscript"/>
        <sz val="10"/>
        <color theme="1"/>
        <rFont val="Calibri (Body)"/>
      </rPr>
      <t>s</t>
    </r>
    <r>
      <rPr>
        <b/>
        <vertAlign val="superscript"/>
        <sz val="10"/>
        <color theme="1"/>
        <rFont val="Calibri (Body)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</si>
  <si>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0"/>
        <color theme="1"/>
        <rFont val="Calibri (Body)"/>
      </rPr>
      <t>Lac</t>
    </r>
    <r>
      <rPr>
        <b/>
        <sz val="10"/>
        <color theme="1"/>
        <rFont val="Calibri"/>
        <family val="2"/>
        <scheme val="minor"/>
      </rPr>
      <t xml:space="preserve"> (mmol g</t>
    </r>
    <r>
      <rPr>
        <b/>
        <vertAlign val="subscript"/>
        <sz val="10"/>
        <color theme="1"/>
        <rFont val="Calibri (Body)"/>
      </rPr>
      <t>x</t>
    </r>
    <r>
      <rPr>
        <b/>
        <vertAlign val="superscript"/>
        <sz val="10"/>
        <color theme="1"/>
        <rFont val="Calibri (Body)"/>
      </rPr>
      <t>-1</t>
    </r>
    <r>
      <rPr>
        <b/>
        <vertAlign val="subscript"/>
        <sz val="10"/>
        <color theme="1"/>
        <rFont val="Calibri (Body)"/>
      </rPr>
      <t xml:space="preserve"> 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 (Body)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</si>
  <si>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Y</t>
    </r>
    <r>
      <rPr>
        <b/>
        <vertAlign val="subscript"/>
        <sz val="10"/>
        <color theme="1"/>
        <rFont val="Calibri (Body)"/>
      </rPr>
      <t>Lac/s</t>
    </r>
    <r>
      <rPr>
        <b/>
        <sz val="10"/>
        <color theme="1"/>
        <rFont val="Calibri"/>
        <family val="2"/>
        <scheme val="minor"/>
      </rPr>
      <t xml:space="preserve"> (g</t>
    </r>
    <r>
      <rPr>
        <b/>
        <vertAlign val="subscript"/>
        <sz val="10"/>
        <color theme="1"/>
        <rFont val="Calibri (Body)"/>
      </rPr>
      <t>Ac</t>
    </r>
    <r>
      <rPr>
        <b/>
        <sz val="10"/>
        <color theme="1"/>
        <rFont val="Calibri"/>
        <family val="2"/>
        <scheme val="minor"/>
      </rPr>
      <t xml:space="preserve"> g</t>
    </r>
    <r>
      <rPr>
        <b/>
        <vertAlign val="subscript"/>
        <sz val="10"/>
        <color theme="1"/>
        <rFont val="Calibri (Body)"/>
      </rPr>
      <t>s</t>
    </r>
    <r>
      <rPr>
        <b/>
        <vertAlign val="superscript"/>
        <sz val="10"/>
        <color theme="1"/>
        <rFont val="Calibri (Body)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</si>
  <si>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0"/>
        <color theme="1"/>
        <rFont val="Calibri (Body)"/>
      </rPr>
      <t>O2</t>
    </r>
    <r>
      <rPr>
        <b/>
        <sz val="10"/>
        <color theme="1"/>
        <rFont val="Calibri"/>
        <family val="2"/>
        <scheme val="minor"/>
      </rPr>
      <t xml:space="preserve"> (mmol g</t>
    </r>
    <r>
      <rPr>
        <b/>
        <vertAlign val="subscript"/>
        <sz val="10"/>
        <color theme="1"/>
        <rFont val="Calibri (Body)"/>
      </rPr>
      <t>x</t>
    </r>
    <r>
      <rPr>
        <b/>
        <vertAlign val="superscript"/>
        <sz val="10"/>
        <color theme="1"/>
        <rFont val="Calibri (Body)"/>
      </rPr>
      <t>-1</t>
    </r>
    <r>
      <rPr>
        <b/>
        <vertAlign val="subscript"/>
        <sz val="10"/>
        <color theme="1"/>
        <rFont val="Calibri (Body)"/>
      </rPr>
      <t xml:space="preserve"> 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 (Body)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</si>
  <si>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q</t>
    </r>
    <r>
      <rPr>
        <b/>
        <vertAlign val="subscript"/>
        <sz val="10"/>
        <color theme="1"/>
        <rFont val="Calibri (Body)"/>
      </rPr>
      <t>CO2</t>
    </r>
    <r>
      <rPr>
        <b/>
        <sz val="10"/>
        <color theme="1"/>
        <rFont val="Calibri"/>
        <family val="2"/>
        <scheme val="minor"/>
      </rPr>
      <t xml:space="preserve"> (mmol g</t>
    </r>
    <r>
      <rPr>
        <b/>
        <vertAlign val="subscript"/>
        <sz val="10"/>
        <color theme="1"/>
        <rFont val="Calibri (Body)"/>
      </rPr>
      <t>x</t>
    </r>
    <r>
      <rPr>
        <b/>
        <vertAlign val="superscript"/>
        <sz val="10"/>
        <color theme="1"/>
        <rFont val="Calibri (Body)"/>
      </rPr>
      <t>-1</t>
    </r>
    <r>
      <rPr>
        <b/>
        <vertAlign val="subscript"/>
        <sz val="10"/>
        <color theme="1"/>
        <rFont val="Calibri (Body)"/>
      </rPr>
      <t xml:space="preserve"> </t>
    </r>
    <r>
      <rPr>
        <b/>
        <sz val="10"/>
        <color theme="1"/>
        <rFont val="Calibri"/>
        <family val="2"/>
        <scheme val="minor"/>
      </rPr>
      <t>h</t>
    </r>
    <r>
      <rPr>
        <b/>
        <vertAlign val="superscript"/>
        <sz val="10"/>
        <color theme="1"/>
        <rFont val="Calibri (Body)"/>
      </rPr>
      <t>-1</t>
    </r>
    <r>
      <rPr>
        <b/>
        <sz val="10"/>
        <color theme="1"/>
        <rFont val="Calibri"/>
        <family val="2"/>
        <scheme val="minor"/>
      </rPr>
      <t>)</t>
    </r>
  </si>
  <si>
    <r>
      <t>C</t>
    </r>
    <r>
      <rPr>
        <b/>
        <vertAlign val="subscript"/>
        <sz val="10"/>
        <color theme="1"/>
        <rFont val="Calibri (Body)"/>
      </rPr>
      <t>x</t>
    </r>
    <r>
      <rPr>
        <b/>
        <sz val="10"/>
        <color theme="1"/>
        <rFont val="Calibri"/>
        <family val="2"/>
        <scheme val="minor"/>
      </rPr>
      <t xml:space="preserve"> (g/L)</t>
    </r>
  </si>
  <si>
    <r>
      <t>C</t>
    </r>
    <r>
      <rPr>
        <b/>
        <vertAlign val="subscript"/>
        <sz val="10"/>
        <color theme="1"/>
        <rFont val="Calibri (Body)"/>
      </rPr>
      <t>s</t>
    </r>
    <r>
      <rPr>
        <b/>
        <sz val="10"/>
        <color theme="1"/>
        <rFont val="Calibri"/>
        <family val="2"/>
        <scheme val="minor"/>
      </rPr>
      <t xml:space="preserve"> (g/L)</t>
    </r>
  </si>
  <si>
    <r>
      <t>C</t>
    </r>
    <r>
      <rPr>
        <b/>
        <vertAlign val="subscript"/>
        <sz val="10"/>
        <color theme="1"/>
        <rFont val="Calibri (Body)"/>
      </rPr>
      <t>s,in</t>
    </r>
    <r>
      <rPr>
        <b/>
        <sz val="10"/>
        <color theme="1"/>
        <rFont val="Calibri"/>
        <family val="2"/>
        <scheme val="minor"/>
      </rPr>
      <t xml:space="preserve"> (g/L)</t>
    </r>
  </si>
  <si>
    <t>Volume (mL)</t>
  </si>
  <si>
    <t>Batch end</t>
  </si>
  <si>
    <t>Dilution rate (h-1)</t>
  </si>
  <si>
    <t>Flow rate (mL/h)</t>
  </si>
  <si>
    <t>Time to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</si>
</sst>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 (Body)"/>
    </font>
    <font>
      <b/>
      <vertAlign val="subscript"/>
      <sz val="14"/>
      <color theme="1"/>
      <name val="Calibri (Body)"/>
    </font>
    <font>
      <b/>
      <vertAlign val="superscript"/>
      <sz val="10"/>
      <color theme="1"/>
      <name val="Calibri (Body)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2" xfId="0" applyFont="1" applyBorder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22" fontId="0" fillId="0" borderId="0" xfId="0" applyNumberFormat="1"/>
    <xf numFmtId="0" fontId="0" fillId="0" borderId="2" xfId="0" applyBorder="1"/>
    <xf numFmtId="2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2" borderId="0" xfId="0" applyFill="1"/>
    <xf numFmtId="2" fontId="0" fillId="2" borderId="0" xfId="0" applyNumberFormat="1" applyFill="1"/>
    <xf numFmtId="22" fontId="0" fillId="2" borderId="2" xfId="0" applyNumberFormat="1" applyFill="1" applyBorder="1"/>
    <xf numFmtId="2" fontId="0" fillId="2" borderId="3" xfId="0" applyNumberFormat="1" applyFill="1" applyBorder="1"/>
    <xf numFmtId="22" fontId="0" fillId="2" borderId="0" xfId="0" applyNumberFormat="1" applyFill="1"/>
    <xf numFmtId="0" fontId="1" fillId="0" borderId="1" xfId="0" applyFont="1" applyBorder="1"/>
    <xf numFmtId="0" fontId="1" fillId="2" borderId="1" xfId="0" applyFont="1" applyFill="1" applyBorder="1"/>
    <xf numFmtId="22" fontId="1" fillId="2" borderId="0" xfId="0" applyNumberFormat="1" applyFont="1" applyFill="1"/>
    <xf numFmtId="22" fontId="1" fillId="0" borderId="0" xfId="0" applyNumberFormat="1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6" fillId="0" borderId="1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Herbert Pirt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38910761154856"/>
                  <c:y val="2.922098279381743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Sheet1!$C$2:$J$2</c:f>
              <c:numCache>
                <c:formatCode>0.00</c:formatCode>
                <c:ptCount val="6"/>
                <c:pt idx="0">
                  <c:v>0.97727272727272718</c:v>
                </c:pt>
                <c:pt idx="1">
                  <c:v>1.3875000000000002</c:v>
                </c:pt>
                <c:pt idx="2">
                  <c:v>1.4006578947368422</c:v>
                </c:pt>
                <c:pt idx="3">
                  <c:v>1.5955999999999997</c:v>
                </c:pt>
                <c:pt idx="4">
                  <c:v>1.7478523489932887</c:v>
                </c:pt>
                <c:pt idx="5">
                  <c:v>1.7033548387096773</c:v>
                </c:pt>
              </c:numCache>
            </c:numRef>
          </c:xVal>
          <c:yVal>
            <c:numRef>
              <c:f>Sheet1!$C$3:$J$3</c:f>
              <c:numCache>
                <c:formatCode>0.00</c:formatCode>
                <c:ptCount val="6"/>
                <c:pt idx="0">
                  <c:v>15.111087010058728</c:v>
                </c:pt>
                <c:pt idx="1">
                  <c:v>18.99937041298767</c:v>
                </c:pt>
                <c:pt idx="2">
                  <c:v>19.710203960076253</c:v>
                </c:pt>
                <c:pt idx="3">
                  <c:v>21.664630006789977</c:v>
                </c:pt>
                <c:pt idx="4">
                  <c:v>24.275727069351209</c:v>
                </c:pt>
                <c:pt idx="5">
                  <c:v>23.756692311152843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604D-889F-42616578183C}"/>
            </c:ext>
          </c:extLst>
        </c:ser>
        <c:ser>
          <c:idx val="1"/>
          <c:order val="1"/>
          <c:tx>
            <c:v>Only below mu crit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835520559930002E-2"/>
                  <c:y val="0.12541411490230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Sheet1!$C$2:$F$2</c:f>
              <c:numCache>
                <c:formatCode>0.00</c:formatCode>
                <c:ptCount val="4"/>
                <c:pt idx="0">
                  <c:v>0.97727272727272718</c:v>
                </c:pt>
                <c:pt idx="1">
                  <c:v>1.3875000000000002</c:v>
                </c:pt>
                <c:pt idx="2">
                  <c:v>1.4006578947368422</c:v>
                </c:pt>
                <c:pt idx="3">
                  <c:v>1.5955999999999997</c:v>
                </c:pt>
              </c:numCache>
            </c:numRef>
          </c:xVal>
          <c:yVal>
            <c:numRef>
              <c:f>Sheet1!$C$3:$F$3</c:f>
              <c:numCache>
                <c:formatCode>0.00</c:formatCode>
                <c:ptCount val="4"/>
                <c:pt idx="0">
                  <c:v>15.111087010058728</c:v>
                </c:pt>
                <c:pt idx="1">
                  <c:v>18.99937041298767</c:v>
                </c:pt>
                <c:pt idx="2">
                  <c:v>19.710203960076253</c:v>
                </c:pt>
                <c:pt idx="3">
                  <c:v>21.664630006789977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6-604D-889F-426165781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607807"/>
        <c:axId val="1329340559"/>
      </c:scatterChart>
      <c:valAx>
        <c:axId val="13286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Dilution rate (h-1)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40559"/>
        <c:crosses val="autoZero"/>
        <c:crossBetween val="midCat"/>
      </c:valAx>
      <c:valAx>
        <c:axId val="13293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qs (mmol/g/h)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0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qHAc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Sheet2!$B$10:$B$26</c:f>
              <c:numCache>
                <c:formatCode>0.00</c:formatCode>
                <c:ptCount val="17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  <c:pt idx="11">
                  <c:v>1.6946666666666668</c:v>
                </c:pt>
                <c:pt idx="12">
                  <c:v>1.7170000000000001</c:v>
                </c:pt>
                <c:pt idx="13">
                  <c:v>1.7645</c:v>
                </c:pt>
                <c:pt idx="14">
                  <c:v>1.7845</c:v>
                </c:pt>
                <c:pt idx="15">
                  <c:v>1.976</c:v>
                </c:pt>
                <c:pt idx="16">
                  <c:v>1.9777499999999999</c:v>
                </c:pt>
              </c:numCache>
            </c:numRef>
          </c:xVal>
          <c:yVal>
            <c:numRef>
              <c:f>Sheet2!$E$10:$E$26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2.2704281296444595</c:v>
                </c:pt>
                <c:pt idx="14">
                  <c:v>2.4003442592837332</c:v>
                </c:pt>
                <c:pt idx="15">
                  <c:v>6.6399840378653998</c:v>
                </c:pt>
                <c:pt idx="16">
                  <c:v>6.109065014129869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4-5541-AC2D-5EC765ACD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57999"/>
        <c:axId val="1910145391"/>
      </c:scatterChart>
      <c:valAx>
        <c:axId val="19104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  <a:r>
                  <a:rPr lang="en-GB" baseline="0"/>
                  <a:t> (h-1)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391"/>
        <c:crosses val="autoZero"/>
        <c:crossBetween val="midCat"/>
      </c:valAx>
      <c:valAx>
        <c:axId val="19101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mmol/gx/h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Sheet2!$B$10:$B$26</c:f>
              <c:numCache>
                <c:formatCode>0.00</c:formatCode>
                <c:ptCount val="17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  <c:pt idx="11">
                  <c:v>1.6946666666666668</c:v>
                </c:pt>
                <c:pt idx="12">
                  <c:v>1.7170000000000001</c:v>
                </c:pt>
                <c:pt idx="13">
                  <c:v>1.7645</c:v>
                </c:pt>
                <c:pt idx="14">
                  <c:v>1.7845</c:v>
                </c:pt>
                <c:pt idx="15">
                  <c:v>1.976</c:v>
                </c:pt>
                <c:pt idx="16">
                  <c:v>1.9777499999999999</c:v>
                </c:pt>
              </c:numCache>
            </c:numRef>
          </c:xVal>
          <c:yVal>
            <c:numRef>
              <c:f>Sheet2!$D$10:$D$26</c:f>
              <c:numCache>
                <c:formatCode>0.00</c:formatCode>
                <c:ptCount val="17"/>
                <c:pt idx="0">
                  <c:v>0.17104274645439782</c:v>
                </c:pt>
                <c:pt idx="1">
                  <c:v>0.15782481071890272</c:v>
                </c:pt>
                <c:pt idx="2">
                  <c:v>0.168132230770487</c:v>
                </c:pt>
                <c:pt idx="3">
                  <c:v>0.20905976009545893</c:v>
                </c:pt>
                <c:pt idx="4">
                  <c:v>0.2300124870145363</c:v>
                </c:pt>
                <c:pt idx="5">
                  <c:v>0.2956232109743463</c:v>
                </c:pt>
                <c:pt idx="6">
                  <c:v>0.28831473465484925</c:v>
                </c:pt>
                <c:pt idx="7">
                  <c:v>0.32644205001319732</c:v>
                </c:pt>
                <c:pt idx="8">
                  <c:v>0.32278686508759591</c:v>
                </c:pt>
                <c:pt idx="9">
                  <c:v>0.39097509928097379</c:v>
                </c:pt>
                <c:pt idx="10">
                  <c:v>0.38977945677550896</c:v>
                </c:pt>
                <c:pt idx="11">
                  <c:v>0.44059021406248888</c:v>
                </c:pt>
                <c:pt idx="12">
                  <c:v>0.41645388124589333</c:v>
                </c:pt>
                <c:pt idx="13">
                  <c:v>0.4698306799299708</c:v>
                </c:pt>
                <c:pt idx="14">
                  <c:v>0.44876832680699597</c:v>
                </c:pt>
                <c:pt idx="15">
                  <c:v>0.3768860808074368</c:v>
                </c:pt>
                <c:pt idx="16">
                  <c:v>0.39802595560645698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8-4B4C-8814-29289272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57999"/>
        <c:axId val="1910145391"/>
      </c:scatterChart>
      <c:valAx>
        <c:axId val="19104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  <a:r>
                  <a:rPr lang="en-GB" baseline="0"/>
                  <a:t> (h-1)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391"/>
        <c:crosses val="autoZero"/>
        <c:crossBetween val="midCat"/>
      </c:valAx>
      <c:valAx>
        <c:axId val="19101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mmol/gx/h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C-balance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Sheet2!$B$10:$B$26</c:f>
              <c:numCache>
                <c:formatCode>0.00</c:formatCode>
                <c:ptCount val="17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  <c:pt idx="11">
                  <c:v>1.6946666666666668</c:v>
                </c:pt>
                <c:pt idx="12">
                  <c:v>1.7170000000000001</c:v>
                </c:pt>
                <c:pt idx="13">
                  <c:v>1.7645</c:v>
                </c:pt>
                <c:pt idx="14">
                  <c:v>1.7845</c:v>
                </c:pt>
                <c:pt idx="15">
                  <c:v>1.976</c:v>
                </c:pt>
                <c:pt idx="16">
                  <c:v>1.9777499999999999</c:v>
                </c:pt>
              </c:numCache>
            </c:numRef>
          </c:xVal>
          <c:yVal>
            <c:numRef>
              <c:f>Sheet2!$Q$10:$Q$26</c:f>
              <c:numCache>
                <c:formatCode>0.00</c:formatCode>
                <c:ptCount val="17"/>
                <c:pt idx="0">
                  <c:v>85.564670891664022</c:v>
                </c:pt>
                <c:pt idx="1">
                  <c:v>94.719053592095875</c:v>
                </c:pt>
                <c:pt idx="2">
                  <c:v>82.532224095216208</c:v>
                </c:pt>
                <c:pt idx="3">
                  <c:v>82.187714132766416</c:v>
                </c:pt>
                <c:pt idx="4">
                  <c:v>78.377121002142417</c:v>
                </c:pt>
                <c:pt idx="5">
                  <c:v>73.83358564718128</c:v>
                </c:pt>
                <c:pt idx="6">
                  <c:v>71.620133782622929</c:v>
                </c:pt>
                <c:pt idx="7">
                  <c:v>72.743370383162897</c:v>
                </c:pt>
                <c:pt idx="8">
                  <c:v>72.536188382676357</c:v>
                </c:pt>
                <c:pt idx="9">
                  <c:v>76.348553958245986</c:v>
                </c:pt>
                <c:pt idx="10">
                  <c:v>78.809020224871702</c:v>
                </c:pt>
                <c:pt idx="11">
                  <c:v>84.758030690620473</c:v>
                </c:pt>
                <c:pt idx="12">
                  <c:v>82.340668617167879</c:v>
                </c:pt>
                <c:pt idx="13">
                  <c:v>91.148213839730658</c:v>
                </c:pt>
                <c:pt idx="14">
                  <c:v>86.514548592615341</c:v>
                </c:pt>
                <c:pt idx="15">
                  <c:v>79.035722604684935</c:v>
                </c:pt>
                <c:pt idx="16">
                  <c:v>79.299054800561862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C-A24A-91A4-EA1A2597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57999"/>
        <c:axId val="1910145391"/>
      </c:scatterChart>
      <c:valAx>
        <c:axId val="19104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  <a:r>
                  <a:rPr lang="en-GB" baseline="0"/>
                  <a:t> (h-1)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391"/>
        <c:crosses val="autoZero"/>
        <c:crossBetween val="midCat"/>
      </c:valAx>
      <c:valAx>
        <c:axId val="19101453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DoR-balance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Sheet2!$B$10:$B$26</c:f>
              <c:numCache>
                <c:formatCode>0.00</c:formatCode>
                <c:ptCount val="17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  <c:pt idx="11">
                  <c:v>1.6946666666666668</c:v>
                </c:pt>
                <c:pt idx="12">
                  <c:v>1.7170000000000001</c:v>
                </c:pt>
                <c:pt idx="13">
                  <c:v>1.7645</c:v>
                </c:pt>
                <c:pt idx="14">
                  <c:v>1.7845</c:v>
                </c:pt>
                <c:pt idx="15">
                  <c:v>1.976</c:v>
                </c:pt>
                <c:pt idx="16">
                  <c:v>1.9777499999999999</c:v>
                </c:pt>
              </c:numCache>
            </c:numRef>
          </c:xVal>
          <c:yVal>
            <c:numRef>
              <c:f>Sheet2!$N$10:$N$26</c:f>
              <c:numCache>
                <c:formatCode>0.00</c:formatCode>
                <c:ptCount val="17"/>
                <c:pt idx="0">
                  <c:v>71.006261753398448</c:v>
                </c:pt>
                <c:pt idx="1">
                  <c:v>71.949141294001805</c:v>
                </c:pt>
                <c:pt idx="2">
                  <c:v>56.761677888401728</c:v>
                </c:pt>
                <c:pt idx="3">
                  <c:v>56.79059083882202</c:v>
                </c:pt>
                <c:pt idx="4">
                  <c:v>59.006756937855812</c:v>
                </c:pt>
                <c:pt idx="5">
                  <c:v>56.320652964512384</c:v>
                </c:pt>
                <c:pt idx="6">
                  <c:v>55.247613528060093</c:v>
                </c:pt>
                <c:pt idx="7">
                  <c:v>59.362935513183757</c:v>
                </c:pt>
                <c:pt idx="8">
                  <c:v>59.653410282863618</c:v>
                </c:pt>
                <c:pt idx="9">
                  <c:v>68.775711524772404</c:v>
                </c:pt>
                <c:pt idx="10">
                  <c:v>70.216438780438907</c:v>
                </c:pt>
                <c:pt idx="11">
                  <c:v>79.176161207174246</c:v>
                </c:pt>
                <c:pt idx="12">
                  <c:v>75.181051341263526</c:v>
                </c:pt>
                <c:pt idx="13">
                  <c:v>94.01367450308588</c:v>
                </c:pt>
                <c:pt idx="14">
                  <c:v>87.422861468963973</c:v>
                </c:pt>
                <c:pt idx="15">
                  <c:v>72.197545582997677</c:v>
                </c:pt>
                <c:pt idx="16">
                  <c:v>73.538302302016149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E-3944-89C3-49AE4A5BCE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Sheet2!$B$10:$B$26</c:f>
              <c:numCache>
                <c:formatCode>0.00</c:formatCode>
                <c:ptCount val="17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  <c:pt idx="11">
                  <c:v>1.6946666666666668</c:v>
                </c:pt>
                <c:pt idx="12">
                  <c:v>1.7170000000000001</c:v>
                </c:pt>
                <c:pt idx="13">
                  <c:v>1.7645</c:v>
                </c:pt>
                <c:pt idx="14">
                  <c:v>1.7845</c:v>
                </c:pt>
                <c:pt idx="15">
                  <c:v>1.976</c:v>
                </c:pt>
                <c:pt idx="16">
                  <c:v>1.9777499999999999</c:v>
                </c:pt>
              </c:numCache>
            </c:numRef>
          </c:xVal>
          <c:yVal>
            <c:numRef>
              <c:f>Sheet2!$O$10:$O$26</c:f>
            </c:numRef>
          </c:yVal>
          <c:smooth val="0"/>
          <c:extLst>
            <c:ext xmlns:c16="http://schemas.microsoft.com/office/drawing/2014/chart" uri="{C3380CC4-5D6E-409C-BE32-E72D297353CC}">
              <c16:uniqueId val="{00000001-BCFE-3944-89C3-49AE4A5BCE5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Sheet2!$B$10:$B$26</c:f>
              <c:numCache>
                <c:formatCode>0.00</c:formatCode>
                <c:ptCount val="17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  <c:pt idx="11">
                  <c:v>1.6946666666666668</c:v>
                </c:pt>
                <c:pt idx="12">
                  <c:v>1.7170000000000001</c:v>
                </c:pt>
                <c:pt idx="13">
                  <c:v>1.7645</c:v>
                </c:pt>
                <c:pt idx="14">
                  <c:v>1.7845</c:v>
                </c:pt>
                <c:pt idx="15">
                  <c:v>1.976</c:v>
                </c:pt>
                <c:pt idx="16">
                  <c:v>1.9777499999999999</c:v>
                </c:pt>
              </c:numCache>
            </c:numRef>
          </c:xVal>
          <c:yVal>
            <c:numRef>
              <c:f>Sheet2!$P$10:$P$26</c:f>
            </c:numRef>
          </c:yVal>
          <c:smooth val="0"/>
          <c:extLst>
            <c:ext xmlns:c16="http://schemas.microsoft.com/office/drawing/2014/chart" uri="{C3380CC4-5D6E-409C-BE32-E72D297353CC}">
              <c16:uniqueId val="{00000002-BCFE-3944-89C3-49AE4A5B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57999"/>
        <c:axId val="1910145391"/>
      </c:scatterChart>
      <c:valAx>
        <c:axId val="19104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  <a:r>
                  <a:rPr lang="en-GB" baseline="0"/>
                  <a:t> (h-1)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391"/>
        <c:crosses val="autoZero"/>
        <c:crossBetween val="midCat"/>
      </c:valAx>
      <c:valAx>
        <c:axId val="19101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qs (mmol gx-1 h-1)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423622047244096"/>
                  <c:y val="1.8337183226828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Sheet1!$K$2:$W$2</c:f>
              <c:numCache>
                <c:formatCode>0.00</c:formatCode>
                <c:ptCount val="13"/>
                <c:pt idx="0">
                  <c:v>1.6085</c:v>
                </c:pt>
                <c:pt idx="1">
                  <c:v>1.6032500000000001</c:v>
                </c:pt>
                <c:pt idx="2">
                  <c:v>0.50549999999999995</c:v>
                </c:pt>
                <c:pt idx="3">
                  <c:v>0.48997500000000005</c:v>
                </c:pt>
                <c:pt idx="4">
                  <c:v>1.5912500000000001</c:v>
                </c:pt>
                <c:pt idx="5">
                  <c:v>1.6007499999999999</c:v>
                </c:pt>
                <c:pt idx="6">
                  <c:v>0.17161666666666667</c:v>
                </c:pt>
                <c:pt idx="7">
                  <c:v>0.202375</c:v>
                </c:pt>
                <c:pt idx="8">
                  <c:v>1.976</c:v>
                </c:pt>
                <c:pt idx="9">
                  <c:v>9.8174999999999998E-2</c:v>
                </c:pt>
                <c:pt idx="10">
                  <c:v>1.9777499999999999</c:v>
                </c:pt>
                <c:pt idx="11">
                  <c:v>1.7170000000000001</c:v>
                </c:pt>
                <c:pt idx="12">
                  <c:v>1.6946666666666668</c:v>
                </c:pt>
              </c:numCache>
            </c:numRef>
          </c:xVal>
          <c:yVal>
            <c:numRef>
              <c:f>Sheet1!$K$3:$W$3</c:f>
              <c:numCache>
                <c:formatCode>0.00</c:formatCode>
                <c:ptCount val="13"/>
                <c:pt idx="0">
                  <c:v>21.105988838152911</c:v>
                </c:pt>
                <c:pt idx="1">
                  <c:v>20.79175213903898</c:v>
                </c:pt>
                <c:pt idx="2">
                  <c:v>8.9046059025638868</c:v>
                </c:pt>
                <c:pt idx="3">
                  <c:v>8.0557161101114936</c:v>
                </c:pt>
                <c:pt idx="4">
                  <c:v>22.591266948275148</c:v>
                </c:pt>
                <c:pt idx="5">
                  <c:v>22.795852270241646</c:v>
                </c:pt>
                <c:pt idx="6">
                  <c:v>4.5565934760975599</c:v>
                </c:pt>
                <c:pt idx="7">
                  <c:v>4.8837870314560909</c:v>
                </c:pt>
                <c:pt idx="8">
                  <c:v>29.1023534713628</c:v>
                </c:pt>
                <c:pt idx="9">
                  <c:v>3.4528435615017909</c:v>
                </c:pt>
                <c:pt idx="10">
                  <c:v>27.581080055345463</c:v>
                </c:pt>
                <c:pt idx="11">
                  <c:v>22.885196751920489</c:v>
                </c:pt>
                <c:pt idx="12">
                  <c:v>21.350139140304321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4-B44C-B0FA-D8FF25FD7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0735"/>
        <c:axId val="1949776975"/>
      </c:scatterChart>
      <c:valAx>
        <c:axId val="19497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6975"/>
        <c:crosses val="autoZero"/>
        <c:crossBetween val="midCat"/>
      </c:valAx>
      <c:valAx>
        <c:axId val="19497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qO2 (mmol gx-1 h-1)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Sheet1!$K$2:$W$2</c:f>
              <c:numCache>
                <c:formatCode>0.00</c:formatCode>
                <c:ptCount val="13"/>
                <c:pt idx="0">
                  <c:v>1.6085</c:v>
                </c:pt>
                <c:pt idx="1">
                  <c:v>1.6032500000000001</c:v>
                </c:pt>
                <c:pt idx="2">
                  <c:v>0.50549999999999995</c:v>
                </c:pt>
                <c:pt idx="3">
                  <c:v>0.48997500000000005</c:v>
                </c:pt>
                <c:pt idx="4">
                  <c:v>1.5912500000000001</c:v>
                </c:pt>
                <c:pt idx="5">
                  <c:v>1.6007499999999999</c:v>
                </c:pt>
                <c:pt idx="6">
                  <c:v>0.17161666666666667</c:v>
                </c:pt>
                <c:pt idx="7">
                  <c:v>0.202375</c:v>
                </c:pt>
                <c:pt idx="8">
                  <c:v>1.976</c:v>
                </c:pt>
                <c:pt idx="9">
                  <c:v>9.8174999999999998E-2</c:v>
                </c:pt>
                <c:pt idx="10">
                  <c:v>1.9777499999999999</c:v>
                </c:pt>
                <c:pt idx="11">
                  <c:v>1.7170000000000001</c:v>
                </c:pt>
                <c:pt idx="12">
                  <c:v>1.6946666666666668</c:v>
                </c:pt>
              </c:numCache>
            </c:numRef>
          </c:xVal>
          <c:yVal>
            <c:numRef>
              <c:f>Sheet1!$K$9:$W$9</c:f>
              <c:numCache>
                <c:formatCode>0.00</c:formatCode>
                <c:ptCount val="13"/>
                <c:pt idx="0">
                  <c:v>40.028829502523578</c:v>
                </c:pt>
                <c:pt idx="1">
                  <c:v>44.761132405938056</c:v>
                </c:pt>
                <c:pt idx="2">
                  <c:v>22.64330180588837</c:v>
                </c:pt>
                <c:pt idx="3">
                  <c:v>19.147493807785047</c:v>
                </c:pt>
                <c:pt idx="4">
                  <c:v>44.343652218615183</c:v>
                </c:pt>
                <c:pt idx="5">
                  <c:v>47.451147214943283</c:v>
                </c:pt>
                <c:pt idx="6">
                  <c:v>15.49916114579603</c:v>
                </c:pt>
                <c:pt idx="7">
                  <c:v>15.750278863039144</c:v>
                </c:pt>
                <c:pt idx="8">
                  <c:v>47.040217484852711</c:v>
                </c:pt>
                <c:pt idx="9">
                  <c:v>15.32434886914352</c:v>
                </c:pt>
                <c:pt idx="10">
                  <c:v>42.697361471949002</c:v>
                </c:pt>
                <c:pt idx="11">
                  <c:v>47.530417430762043</c:v>
                </c:pt>
                <c:pt idx="12">
                  <c:v>43.544642044108954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3-3842-8CAB-7BC65FE4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0735"/>
        <c:axId val="1949776975"/>
      </c:scatterChart>
      <c:valAx>
        <c:axId val="19497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6975"/>
        <c:crosses val="autoZero"/>
        <c:crossBetween val="midCat"/>
      </c:valAx>
      <c:valAx>
        <c:axId val="19497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Yx/s (gx gs-1)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Sheet1!$K$2:$W$2</c:f>
              <c:numCache>
                <c:formatCode>0.00</c:formatCode>
                <c:ptCount val="13"/>
                <c:pt idx="0">
                  <c:v>1.6085</c:v>
                </c:pt>
                <c:pt idx="1">
                  <c:v>1.6032500000000001</c:v>
                </c:pt>
                <c:pt idx="2">
                  <c:v>0.50549999999999995</c:v>
                </c:pt>
                <c:pt idx="3">
                  <c:v>0.48997500000000005</c:v>
                </c:pt>
                <c:pt idx="4">
                  <c:v>1.5912500000000001</c:v>
                </c:pt>
                <c:pt idx="5">
                  <c:v>1.6007499999999999</c:v>
                </c:pt>
                <c:pt idx="6">
                  <c:v>0.17161666666666667</c:v>
                </c:pt>
                <c:pt idx="7">
                  <c:v>0.202375</c:v>
                </c:pt>
                <c:pt idx="8">
                  <c:v>1.976</c:v>
                </c:pt>
                <c:pt idx="9">
                  <c:v>9.8174999999999998E-2</c:v>
                </c:pt>
                <c:pt idx="10">
                  <c:v>1.9777499999999999</c:v>
                </c:pt>
                <c:pt idx="11">
                  <c:v>1.7170000000000001</c:v>
                </c:pt>
                <c:pt idx="12">
                  <c:v>1.6946666666666668</c:v>
                </c:pt>
              </c:numCache>
            </c:numRef>
          </c:xVal>
          <c:yVal>
            <c:numRef>
              <c:f>Sheet1!$K$4:$W$4</c:f>
              <c:numCache>
                <c:formatCode>0.00</c:formatCode>
                <c:ptCount val="13"/>
                <c:pt idx="0">
                  <c:v>0.42302558085040437</c:v>
                </c:pt>
                <c:pt idx="1">
                  <c:v>0.42801740408376154</c:v>
                </c:pt>
                <c:pt idx="2">
                  <c:v>0.31510676415004268</c:v>
                </c:pt>
                <c:pt idx="3">
                  <c:v>0.33761445911025267</c:v>
                </c:pt>
                <c:pt idx="4">
                  <c:v>0.39097509928097379</c:v>
                </c:pt>
                <c:pt idx="5">
                  <c:v>0.38977945677550896</c:v>
                </c:pt>
                <c:pt idx="6">
                  <c:v>0.20905976009545893</c:v>
                </c:pt>
                <c:pt idx="7">
                  <c:v>0.2300124870145363</c:v>
                </c:pt>
                <c:pt idx="8">
                  <c:v>0.3768860808074368</c:v>
                </c:pt>
                <c:pt idx="9">
                  <c:v>0.15782481071890272</c:v>
                </c:pt>
                <c:pt idx="10">
                  <c:v>0.39802595560645698</c:v>
                </c:pt>
                <c:pt idx="11">
                  <c:v>0.41645388124589333</c:v>
                </c:pt>
                <c:pt idx="12">
                  <c:v>0.44059021406248888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6-E24A-8446-889DFAEA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0735"/>
        <c:axId val="1949776975"/>
      </c:scatterChart>
      <c:valAx>
        <c:axId val="19497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6975"/>
        <c:crosses val="autoZero"/>
        <c:crossBetween val="midCat"/>
      </c:valAx>
      <c:valAx>
        <c:axId val="19497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Cx (g/L)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Sheet1!$K$2:$W$2</c:f>
              <c:numCache>
                <c:formatCode>0.00</c:formatCode>
                <c:ptCount val="13"/>
                <c:pt idx="0">
                  <c:v>1.6085</c:v>
                </c:pt>
                <c:pt idx="1">
                  <c:v>1.6032500000000001</c:v>
                </c:pt>
                <c:pt idx="2">
                  <c:v>0.50549999999999995</c:v>
                </c:pt>
                <c:pt idx="3">
                  <c:v>0.48997500000000005</c:v>
                </c:pt>
                <c:pt idx="4">
                  <c:v>1.5912500000000001</c:v>
                </c:pt>
                <c:pt idx="5">
                  <c:v>1.6007499999999999</c:v>
                </c:pt>
                <c:pt idx="6">
                  <c:v>0.17161666666666667</c:v>
                </c:pt>
                <c:pt idx="7">
                  <c:v>0.202375</c:v>
                </c:pt>
                <c:pt idx="8">
                  <c:v>1.976</c:v>
                </c:pt>
                <c:pt idx="9">
                  <c:v>9.8174999999999998E-2</c:v>
                </c:pt>
                <c:pt idx="10">
                  <c:v>1.9777499999999999</c:v>
                </c:pt>
                <c:pt idx="11">
                  <c:v>1.7170000000000001</c:v>
                </c:pt>
                <c:pt idx="12">
                  <c:v>1.6946666666666668</c:v>
                </c:pt>
              </c:numCache>
            </c:numRef>
          </c:xVal>
          <c:yVal>
            <c:numRef>
              <c:f>Sheet1!$K$19:$W$19</c:f>
              <c:numCache>
                <c:formatCode>0.00</c:formatCode>
                <c:ptCount val="13"/>
                <c:pt idx="0">
                  <c:v>1.78</c:v>
                </c:pt>
                <c:pt idx="1">
                  <c:v>1.857</c:v>
                </c:pt>
                <c:pt idx="2">
                  <c:v>1.3633333333332942</c:v>
                </c:pt>
                <c:pt idx="3">
                  <c:v>1.425</c:v>
                </c:pt>
                <c:pt idx="4">
                  <c:v>1.635</c:v>
                </c:pt>
                <c:pt idx="5">
                  <c:v>1.63</c:v>
                </c:pt>
                <c:pt idx="6">
                  <c:v>0.87749999999999995</c:v>
                </c:pt>
                <c:pt idx="7">
                  <c:v>1</c:v>
                </c:pt>
                <c:pt idx="8">
                  <c:v>1.2932999999999999</c:v>
                </c:pt>
                <c:pt idx="9">
                  <c:v>0.66</c:v>
                </c:pt>
                <c:pt idx="10">
                  <c:v>1.1499999999999999</c:v>
                </c:pt>
                <c:pt idx="11">
                  <c:v>1.7250000000000001</c:v>
                </c:pt>
                <c:pt idx="12">
                  <c:v>1.825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1-D446-A89F-148C1EA4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0735"/>
        <c:axId val="1949776975"/>
      </c:scatterChart>
      <c:valAx>
        <c:axId val="19497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6975"/>
        <c:crosses val="autoZero"/>
        <c:crossBetween val="midCat"/>
      </c:valAx>
      <c:valAx>
        <c:axId val="19497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Sheet2!$B$10:$B$20</c:f>
              <c:numCache>
                <c:formatCode>0.00</c:formatCode>
                <c:ptCount val="11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</c:numCache>
            </c:numRef>
          </c:xVal>
          <c:yVal>
            <c:numRef>
              <c:f>Sheet2!$C$10:$C$20</c:f>
              <c:numCache>
                <c:formatCode>0.00</c:formatCode>
                <c:ptCount val="11"/>
                <c:pt idx="0">
                  <c:v>3.0959574456554138</c:v>
                </c:pt>
                <c:pt idx="1">
                  <c:v>3.4528435615017909</c:v>
                </c:pt>
                <c:pt idx="2">
                  <c:v>3.3175932624364344</c:v>
                </c:pt>
                <c:pt idx="3">
                  <c:v>4.5565934760975599</c:v>
                </c:pt>
                <c:pt idx="4">
                  <c:v>4.8837870314560909</c:v>
                </c:pt>
                <c:pt idx="5">
                  <c:v>14.9131698089965</c:v>
                </c:pt>
                <c:pt idx="6">
                  <c:v>15.305642317262951</c:v>
                </c:pt>
                <c:pt idx="7">
                  <c:v>20.319927949738851</c:v>
                </c:pt>
                <c:pt idx="8">
                  <c:v>20.747355169045374</c:v>
                </c:pt>
                <c:pt idx="9">
                  <c:v>22.591266948275148</c:v>
                </c:pt>
                <c:pt idx="10">
                  <c:v>22.795852270241646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344A-82D0-29918072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57999"/>
        <c:axId val="1910145391"/>
      </c:scatterChart>
      <c:valAx>
        <c:axId val="19104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  <a:r>
                  <a:rPr lang="en-GB" baseline="0"/>
                  <a:t> (h-1)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391"/>
        <c:crosses val="autoZero"/>
        <c:crossBetween val="midCat"/>
      </c:valAx>
      <c:valAx>
        <c:axId val="19101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mmol/gx/h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Sheet2!$B$10:$B$26</c:f>
              <c:numCache>
                <c:formatCode>0.00</c:formatCode>
                <c:ptCount val="17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  <c:pt idx="11">
                  <c:v>1.6946666666666668</c:v>
                </c:pt>
                <c:pt idx="12">
                  <c:v>1.7170000000000001</c:v>
                </c:pt>
                <c:pt idx="13">
                  <c:v>1.7645</c:v>
                </c:pt>
                <c:pt idx="14">
                  <c:v>1.7845</c:v>
                </c:pt>
                <c:pt idx="15">
                  <c:v>1.976</c:v>
                </c:pt>
                <c:pt idx="16">
                  <c:v>1.9777499999999999</c:v>
                </c:pt>
              </c:numCache>
            </c:numRef>
          </c:xVal>
          <c:yVal>
            <c:numRef>
              <c:f>Sheet2!$J$10:$J$26</c:f>
              <c:numCache>
                <c:formatCode>0.00</c:formatCode>
                <c:ptCount val="17"/>
                <c:pt idx="0">
                  <c:v>12.259919624303171</c:v>
                </c:pt>
                <c:pt idx="1">
                  <c:v>15.849586161826812</c:v>
                </c:pt>
                <c:pt idx="2">
                  <c:v>12.600237396155819</c:v>
                </c:pt>
                <c:pt idx="3">
                  <c:v>15.931857396212566</c:v>
                </c:pt>
                <c:pt idx="4">
                  <c:v>15.189498362271724</c:v>
                </c:pt>
                <c:pt idx="5">
                  <c:v>35.658866241264079</c:v>
                </c:pt>
                <c:pt idx="6">
                  <c:v>35.207134110550115</c:v>
                </c:pt>
                <c:pt idx="7">
                  <c:v>42.802021546269764</c:v>
                </c:pt>
                <c:pt idx="8">
                  <c:v>44.088548905868961</c:v>
                </c:pt>
                <c:pt idx="9">
                  <c:v>42.490144503048093</c:v>
                </c:pt>
                <c:pt idx="10">
                  <c:v>46.809009126588222</c:v>
                </c:pt>
                <c:pt idx="11">
                  <c:v>43.467356363581331</c:v>
                </c:pt>
                <c:pt idx="12">
                  <c:v>47.429029589024758</c:v>
                </c:pt>
                <c:pt idx="13">
                  <c:v>41.440973878101524</c:v>
                </c:pt>
                <c:pt idx="14">
                  <c:v>40.940305601120507</c:v>
                </c:pt>
                <c:pt idx="15">
                  <c:v>48.047717578303697</c:v>
                </c:pt>
                <c:pt idx="16">
                  <c:v>43.079493771266208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D-2349-B3C8-DEDE685B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57999"/>
        <c:axId val="1910145391"/>
      </c:scatterChart>
      <c:valAx>
        <c:axId val="19104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  <a:r>
                  <a:rPr lang="en-GB" baseline="0"/>
                  <a:t> (h-1)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391"/>
        <c:crosses val="autoZero"/>
        <c:crossBetween val="midCat"/>
      </c:valAx>
      <c:valAx>
        <c:axId val="19101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mmol/gx/h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88818897637795E-2"/>
                  <c:y val="-2.4257341032480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Sheet2!$B$10:$B$26</c:f>
              <c:numCache>
                <c:formatCode>0.00</c:formatCode>
                <c:ptCount val="17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  <c:pt idx="11">
                  <c:v>1.6946666666666668</c:v>
                </c:pt>
                <c:pt idx="12">
                  <c:v>1.7170000000000001</c:v>
                </c:pt>
                <c:pt idx="13">
                  <c:v>1.7645</c:v>
                </c:pt>
                <c:pt idx="14">
                  <c:v>1.7845</c:v>
                </c:pt>
                <c:pt idx="15">
                  <c:v>1.976</c:v>
                </c:pt>
                <c:pt idx="16">
                  <c:v>1.9777499999999999</c:v>
                </c:pt>
              </c:numCache>
            </c:numRef>
          </c:xVal>
          <c:yVal>
            <c:numRef>
              <c:f>Sheet2!$I$10:$I$26</c:f>
              <c:numCache>
                <c:formatCode>0.00</c:formatCode>
                <c:ptCount val="17"/>
                <c:pt idx="0">
                  <c:v>13.31151275732223</c:v>
                </c:pt>
                <c:pt idx="1">
                  <c:v>15.32434886914352</c:v>
                </c:pt>
                <c:pt idx="2">
                  <c:v>12.968891562727611</c:v>
                </c:pt>
                <c:pt idx="3">
                  <c:v>15.49916114579603</c:v>
                </c:pt>
                <c:pt idx="4">
                  <c:v>15.750278863039144</c:v>
                </c:pt>
                <c:pt idx="5">
                  <c:v>33.959337908105759</c:v>
                </c:pt>
                <c:pt idx="6">
                  <c:v>34.948945652782015</c:v>
                </c:pt>
                <c:pt idx="7">
                  <c:v>42.435860807743786</c:v>
                </c:pt>
                <c:pt idx="8">
                  <c:v>44.828275685545655</c:v>
                </c:pt>
                <c:pt idx="9">
                  <c:v>44.343652218615183</c:v>
                </c:pt>
                <c:pt idx="10">
                  <c:v>47.451147214943283</c:v>
                </c:pt>
                <c:pt idx="11">
                  <c:v>43.544642044108954</c:v>
                </c:pt>
                <c:pt idx="12">
                  <c:v>47.530417430762043</c:v>
                </c:pt>
                <c:pt idx="13">
                  <c:v>45.85425583111256</c:v>
                </c:pt>
                <c:pt idx="14">
                  <c:v>45.989937375966072</c:v>
                </c:pt>
                <c:pt idx="15">
                  <c:v>47.040217484852711</c:v>
                </c:pt>
                <c:pt idx="16">
                  <c:v>42.697361471949002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B-4644-BF97-686AC97B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57999"/>
        <c:axId val="1910145391"/>
      </c:scatterChart>
      <c:valAx>
        <c:axId val="19104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  <a:r>
                  <a:rPr lang="en-GB" baseline="0"/>
                  <a:t> (h-1)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391"/>
        <c:crosses val="autoZero"/>
        <c:crossBetween val="midCat"/>
      </c:valAx>
      <c:valAx>
        <c:axId val="19101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mmol/gx/h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Sheet2!$B$10:$B$26</c:f>
              <c:numCache>
                <c:formatCode>0.00</c:formatCode>
                <c:ptCount val="17"/>
                <c:pt idx="0">
                  <c:v>9.5400000000000013E-2</c:v>
                </c:pt>
                <c:pt idx="1">
                  <c:v>9.8174999999999998E-2</c:v>
                </c:pt>
                <c:pt idx="2">
                  <c:v>0.10049</c:v>
                </c:pt>
                <c:pt idx="3">
                  <c:v>0.17161666666666667</c:v>
                </c:pt>
                <c:pt idx="4">
                  <c:v>0.202375</c:v>
                </c:pt>
                <c:pt idx="5">
                  <c:v>0.79425000000000001</c:v>
                </c:pt>
                <c:pt idx="6">
                  <c:v>0.79500000000000004</c:v>
                </c:pt>
                <c:pt idx="7">
                  <c:v>1.195025</c:v>
                </c:pt>
                <c:pt idx="8">
                  <c:v>1.2064999999999999</c:v>
                </c:pt>
                <c:pt idx="9">
                  <c:v>1.5912500000000001</c:v>
                </c:pt>
                <c:pt idx="10">
                  <c:v>1.6007499999999999</c:v>
                </c:pt>
                <c:pt idx="11">
                  <c:v>1.6946666666666668</c:v>
                </c:pt>
                <c:pt idx="12">
                  <c:v>1.7170000000000001</c:v>
                </c:pt>
                <c:pt idx="13">
                  <c:v>1.7645</c:v>
                </c:pt>
                <c:pt idx="14">
                  <c:v>1.7845</c:v>
                </c:pt>
                <c:pt idx="15">
                  <c:v>1.976</c:v>
                </c:pt>
                <c:pt idx="16">
                  <c:v>1.9777499999999999</c:v>
                </c:pt>
              </c:numCache>
            </c:numRef>
          </c:xVal>
          <c:yVal>
            <c:numRef>
              <c:f>Sheet2!$S$10:$S$26</c:f>
              <c:numCache>
                <c:formatCode>0.00</c:formatCode>
                <c:ptCount val="17"/>
                <c:pt idx="0">
                  <c:v>0.7000000000000618</c:v>
                </c:pt>
                <c:pt idx="1">
                  <c:v>0.66</c:v>
                </c:pt>
                <c:pt idx="2">
                  <c:v>0.68499999999991912</c:v>
                </c:pt>
                <c:pt idx="3">
                  <c:v>0.87749999999999995</c:v>
                </c:pt>
                <c:pt idx="4">
                  <c:v>1</c:v>
                </c:pt>
                <c:pt idx="5">
                  <c:v>1.2366666666666324</c:v>
                </c:pt>
                <c:pt idx="6">
                  <c:v>1.2000000000001105</c:v>
                </c:pt>
                <c:pt idx="7">
                  <c:v>1.379999999999987</c:v>
                </c:pt>
                <c:pt idx="8">
                  <c:v>1.34</c:v>
                </c:pt>
                <c:pt idx="9">
                  <c:v>1.635</c:v>
                </c:pt>
                <c:pt idx="10">
                  <c:v>1.63</c:v>
                </c:pt>
                <c:pt idx="11">
                  <c:v>1.825</c:v>
                </c:pt>
                <c:pt idx="12">
                  <c:v>1.7250000000000001</c:v>
                </c:pt>
                <c:pt idx="13">
                  <c:v>1.920000000000031</c:v>
                </c:pt>
                <c:pt idx="14">
                  <c:v>1.8366666666667144</c:v>
                </c:pt>
                <c:pt idx="15">
                  <c:v>1.2932999999999999</c:v>
                </c:pt>
                <c:pt idx="16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4-4B41-8DC7-4AF72879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57999"/>
        <c:axId val="1910145391"/>
      </c:scatterChart>
      <c:valAx>
        <c:axId val="19104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</a:t>
                </a:r>
                <a:r>
                  <a:rPr lang="en-GB" baseline="0"/>
                  <a:t> (h-1)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5391"/>
        <c:crosses val="autoZero"/>
        <c:crossBetween val="midCat"/>
      </c:valAx>
      <c:valAx>
        <c:axId val="19101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gx/L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39</xdr:row>
      <xdr:rowOff>95250</xdr:rowOff>
    </xdr:from>
    <xdr:to>
      <xdr:col>6</xdr:col>
      <xdr:colOff>711200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D228F-0E94-A6DF-9FC5-30730DC6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723900</xdr:colOff>
      <xdr:row>21</xdr:row>
      <xdr:rowOff>76200</xdr:rowOff>
    </xdr:from>
    <xdr:to>
      <xdr:col>35</xdr:col>
      <xdr:colOff>596900</xdr:colOff>
      <xdr:row>34</xdr:row>
      <xdr:rowOff>50800</xdr:rowOff>
    </xdr:to>
    <xdr:graphicFrame macro="">
      <xdr:nvGraphicFramePr>
        <xdr:cNvPr id="32" name="Chart 4">
          <a:extLst>
            <a:ext uri="{FF2B5EF4-FFF2-40B4-BE49-F238E27FC236}">
              <a16:creationId xmlns:a16="http://schemas.microsoft.com/office/drawing/2014/main" id="{44A64DD5-3A84-66FE-7E60-803FCB9F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12700</xdr:colOff>
      <xdr:row>21</xdr:row>
      <xdr:rowOff>76200</xdr:rowOff>
    </xdr:from>
    <xdr:to>
      <xdr:col>29</xdr:col>
      <xdr:colOff>711200</xdr:colOff>
      <xdr:row>34</xdr:row>
      <xdr:rowOff>158750</xdr:rowOff>
    </xdr:to>
    <xdr:graphicFrame macro="">
      <xdr:nvGraphicFramePr>
        <xdr:cNvPr id="36" name="Chart 5">
          <a:extLst>
            <a:ext uri="{FF2B5EF4-FFF2-40B4-BE49-F238E27FC236}">
              <a16:creationId xmlns:a16="http://schemas.microsoft.com/office/drawing/2014/main" id="{B16258A1-7885-B94E-BA55-68BFBE68A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850900</xdr:colOff>
      <xdr:row>34</xdr:row>
      <xdr:rowOff>139700</xdr:rowOff>
    </xdr:from>
    <xdr:to>
      <xdr:col>29</xdr:col>
      <xdr:colOff>723900</xdr:colOff>
      <xdr:row>49</xdr:row>
      <xdr:rowOff>57150</xdr:rowOff>
    </xdr:to>
    <xdr:graphicFrame macro="">
      <xdr:nvGraphicFramePr>
        <xdr:cNvPr id="33" name="Chart 6">
          <a:extLst>
            <a:ext uri="{FF2B5EF4-FFF2-40B4-BE49-F238E27FC236}">
              <a16:creationId xmlns:a16="http://schemas.microsoft.com/office/drawing/2014/main" id="{A3EB3673-D5D0-B54A-BAA6-E5F189D48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723900</xdr:colOff>
      <xdr:row>34</xdr:row>
      <xdr:rowOff>139700</xdr:rowOff>
    </xdr:from>
    <xdr:to>
      <xdr:col>35</xdr:col>
      <xdr:colOff>596900</xdr:colOff>
      <xdr:row>49</xdr:row>
      <xdr:rowOff>57150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046D1735-2F81-034C-8B87-7EB2908F2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770082</xdr:colOff>
      <xdr:row>30</xdr:row>
      <xdr:rowOff>65809</xdr:rowOff>
    </xdr:from>
    <xdr:to>
      <xdr:col>4</xdr:col>
      <xdr:colOff>1351205</xdr:colOff>
      <xdr:row>44</xdr:row>
      <xdr:rowOff>39833</xdr:rowOff>
    </xdr:to>
    <xdr:graphicFrame macro="">
      <xdr:nvGraphicFramePr>
        <xdr:cNvPr id="249" name="Chart 1">
          <a:extLst>
            <a:ext uri="{FF2B5EF4-FFF2-40B4-BE49-F238E27FC236}">
              <a16:creationId xmlns:a16="http://schemas.microsoft.com/office/drawing/2014/main" id="{B2E6FB75-3130-9365-7439-092B6DE4E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787400</xdr:colOff>
      <xdr:row>44</xdr:row>
      <xdr:rowOff>50800</xdr:rowOff>
    </xdr:from>
    <xdr:to>
      <xdr:col>4</xdr:col>
      <xdr:colOff>1358900</xdr:colOff>
      <xdr:row>57</xdr:row>
      <xdr:rowOff>152400</xdr:rowOff>
    </xdr:to>
    <xdr:graphicFrame macro="">
      <xdr:nvGraphicFramePr>
        <xdr:cNvPr id="252" name="Chart 2">
          <a:extLst>
            <a:ext uri="{FF2B5EF4-FFF2-40B4-BE49-F238E27FC236}">
              <a16:creationId xmlns:a16="http://schemas.microsoft.com/office/drawing/2014/main" id="{36BE9B66-FB4C-D642-9895-7B824C83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1358900</xdr:colOff>
      <xdr:row>44</xdr:row>
      <xdr:rowOff>63500</xdr:rowOff>
    </xdr:from>
    <xdr:to>
      <xdr:col>9</xdr:col>
      <xdr:colOff>1422400</xdr:colOff>
      <xdr:row>57</xdr:row>
      <xdr:rowOff>114300</xdr:rowOff>
    </xdr:to>
    <xdr:graphicFrame macro="">
      <xdr:nvGraphicFramePr>
        <xdr:cNvPr id="251" name="Chart 3">
          <a:extLst>
            <a:ext uri="{FF2B5EF4-FFF2-40B4-BE49-F238E27FC236}">
              <a16:creationId xmlns:a16="http://schemas.microsoft.com/office/drawing/2014/main" id="{742808B3-59B3-9E45-893F-44E9F55DE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1358132</xdr:colOff>
      <xdr:row>30</xdr:row>
      <xdr:rowOff>139700</xdr:rowOff>
    </xdr:from>
    <xdr:to>
      <xdr:col>9</xdr:col>
      <xdr:colOff>1370832</xdr:colOff>
      <xdr:row>44</xdr:row>
      <xdr:rowOff>56766</xdr:rowOff>
    </xdr:to>
    <xdr:graphicFrame macro="">
      <xdr:nvGraphicFramePr>
        <xdr:cNvPr id="250" name="Chart 5">
          <a:extLst>
            <a:ext uri="{FF2B5EF4-FFF2-40B4-BE49-F238E27FC236}">
              <a16:creationId xmlns:a16="http://schemas.microsoft.com/office/drawing/2014/main" id="{BCF44E8A-6D0C-0C41-83E4-989909EDA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1358900</xdr:colOff>
      <xdr:row>30</xdr:row>
      <xdr:rowOff>50800</xdr:rowOff>
    </xdr:from>
    <xdr:to>
      <xdr:col>17</xdr:col>
      <xdr:colOff>927100</xdr:colOff>
      <xdr:row>43</xdr:row>
      <xdr:rowOff>177800</xdr:rowOff>
    </xdr:to>
    <xdr:graphicFrame macro="">
      <xdr:nvGraphicFramePr>
        <xdr:cNvPr id="122" name="Chart 6">
          <a:extLst>
            <a:ext uri="{FF2B5EF4-FFF2-40B4-BE49-F238E27FC236}">
              <a16:creationId xmlns:a16="http://schemas.microsoft.com/office/drawing/2014/main" id="{F7B3F354-66BD-304A-BE59-9774014DE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1375834</xdr:colOff>
      <xdr:row>44</xdr:row>
      <xdr:rowOff>63500</xdr:rowOff>
    </xdr:from>
    <xdr:to>
      <xdr:col>17</xdr:col>
      <xdr:colOff>944034</xdr:colOff>
      <xdr:row>57</xdr:row>
      <xdr:rowOff>190500</xdr:rowOff>
    </xdr:to>
    <xdr:graphicFrame macro="">
      <xdr:nvGraphicFramePr>
        <xdr:cNvPr id="214" name="Chart 7">
          <a:extLst>
            <a:ext uri="{FF2B5EF4-FFF2-40B4-BE49-F238E27FC236}">
              <a16:creationId xmlns:a16="http://schemas.microsoft.com/office/drawing/2014/main" id="{BA9D325A-0C82-3C48-825D-01198C32C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914400</xdr:colOff>
      <xdr:row>30</xdr:row>
      <xdr:rowOff>38100</xdr:rowOff>
    </xdr:from>
    <xdr:to>
      <xdr:col>23</xdr:col>
      <xdr:colOff>381000</xdr:colOff>
      <xdr:row>43</xdr:row>
      <xdr:rowOff>165100</xdr:rowOff>
    </xdr:to>
    <xdr:graphicFrame macro="">
      <xdr:nvGraphicFramePr>
        <xdr:cNvPr id="203" name="Chart 8">
          <a:extLst>
            <a:ext uri="{FF2B5EF4-FFF2-40B4-BE49-F238E27FC236}">
              <a16:creationId xmlns:a16="http://schemas.microsoft.com/office/drawing/2014/main" id="{C44DE0EB-A7DA-DC42-9286-9342C981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944034</xdr:colOff>
      <xdr:row>44</xdr:row>
      <xdr:rowOff>63500</xdr:rowOff>
    </xdr:from>
    <xdr:to>
      <xdr:col>23</xdr:col>
      <xdr:colOff>410634</xdr:colOff>
      <xdr:row>57</xdr:row>
      <xdr:rowOff>190500</xdr:rowOff>
    </xdr:to>
    <xdr:graphicFrame macro="">
      <xdr:nvGraphicFramePr>
        <xdr:cNvPr id="216" name="Chart 9">
          <a:extLst>
            <a:ext uri="{FF2B5EF4-FFF2-40B4-BE49-F238E27FC236}">
              <a16:creationId xmlns:a16="http://schemas.microsoft.com/office/drawing/2014/main" id="{6B4584E2-E7A7-CA49-BC41-7A004BB9E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L067/FEL06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ields and rates"/>
      <sheetName val="Gas"/>
      <sheetName val="HPLC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213C-93F3-9E49-ACA7-26C3564BF5AB}">
  <dimension ref="B1:AJ47"/>
  <sheetViews>
    <sheetView topLeftCell="L1" workbookViewId="0">
      <selection activeCell="Z2" sqref="Z2"/>
    </sheetView>
  </sheetViews>
  <sheetFormatPr defaultColWidth="11" defaultRowHeight="15.95"/>
  <cols>
    <col min="2" max="2" width="24.375" customWidth="1"/>
    <col min="3" max="6" width="11.625" bestFit="1" customWidth="1"/>
    <col min="7" max="8" width="11.625" customWidth="1"/>
    <col min="9" max="10" width="11.625" hidden="1" customWidth="1"/>
    <col min="23" max="24" width="11.625" bestFit="1" customWidth="1"/>
    <col min="26" max="26" width="11.625" bestFit="1" customWidth="1"/>
  </cols>
  <sheetData>
    <row r="1" spans="2:36">
      <c r="B1" s="6" t="s">
        <v>0</v>
      </c>
      <c r="C1" s="7" t="s">
        <v>1</v>
      </c>
      <c r="D1" s="7" t="s">
        <v>1</v>
      </c>
      <c r="E1" s="7" t="s">
        <v>1</v>
      </c>
      <c r="F1" s="7" t="s">
        <v>2</v>
      </c>
      <c r="G1" s="7" t="s">
        <v>2</v>
      </c>
      <c r="H1" s="7" t="s">
        <v>2</v>
      </c>
      <c r="I1" s="7" t="s">
        <v>1</v>
      </c>
      <c r="J1" s="7" t="s">
        <v>1</v>
      </c>
      <c r="K1" s="26" t="s">
        <v>3</v>
      </c>
      <c r="L1" s="26" t="s">
        <v>4</v>
      </c>
      <c r="M1" s="26" t="s">
        <v>5</v>
      </c>
      <c r="N1" s="26" t="s">
        <v>6</v>
      </c>
      <c r="O1" s="25" t="s">
        <v>7</v>
      </c>
      <c r="P1" s="25" t="s">
        <v>8</v>
      </c>
      <c r="Q1" s="25" t="s">
        <v>9</v>
      </c>
      <c r="R1" s="25" t="s">
        <v>10</v>
      </c>
      <c r="S1" s="25" t="s">
        <v>11</v>
      </c>
      <c r="T1" s="25" t="s">
        <v>12</v>
      </c>
      <c r="U1" s="25" t="s">
        <v>13</v>
      </c>
      <c r="V1" s="25" t="s">
        <v>14</v>
      </c>
      <c r="W1" s="25" t="s">
        <v>15</v>
      </c>
      <c r="X1" s="25" t="s">
        <v>16</v>
      </c>
      <c r="Y1" s="25" t="s">
        <v>17</v>
      </c>
      <c r="Z1" s="25" t="s">
        <v>18</v>
      </c>
      <c r="AA1" s="25" t="s">
        <v>19</v>
      </c>
      <c r="AB1" s="25" t="s">
        <v>20</v>
      </c>
      <c r="AC1" s="25" t="s">
        <v>21</v>
      </c>
      <c r="AD1" s="25" t="s">
        <v>22</v>
      </c>
      <c r="AE1" s="25" t="s">
        <v>23</v>
      </c>
      <c r="AG1" s="7" t="s">
        <v>24</v>
      </c>
      <c r="AH1" s="7" t="s">
        <v>24</v>
      </c>
    </row>
    <row r="2" spans="2:36" ht="21.95">
      <c r="B2" s="1" t="s">
        <v>25</v>
      </c>
      <c r="C2" s="5">
        <v>0.97727272727272718</v>
      </c>
      <c r="D2" s="5">
        <v>1.3875000000000002</v>
      </c>
      <c r="E2" s="5">
        <v>1.4006578947368422</v>
      </c>
      <c r="F2" s="5">
        <v>1.5955999999999997</v>
      </c>
      <c r="G2" s="5">
        <v>1.7478523489932887</v>
      </c>
      <c r="H2" s="5">
        <v>1.7033548387096773</v>
      </c>
      <c r="I2" s="5">
        <v>1.8333333333333333</v>
      </c>
      <c r="J2" s="5">
        <v>1.8714285714285714</v>
      </c>
      <c r="K2" s="5">
        <v>1.6085</v>
      </c>
      <c r="L2" s="5">
        <v>1.6032500000000001</v>
      </c>
      <c r="M2" s="5">
        <v>0.50549999999999995</v>
      </c>
      <c r="N2" s="5">
        <v>0.48997500000000005</v>
      </c>
      <c r="O2" s="5">
        <v>1.5912500000000001</v>
      </c>
      <c r="P2" s="5">
        <v>1.6007499999999999</v>
      </c>
      <c r="Q2" s="5">
        <v>0.17161666666666667</v>
      </c>
      <c r="R2" s="5">
        <v>0.202375</v>
      </c>
      <c r="S2" s="5">
        <v>1.976</v>
      </c>
      <c r="T2" s="5">
        <v>9.8174999999999998E-2</v>
      </c>
      <c r="U2" s="5">
        <v>1.9777499999999999</v>
      </c>
      <c r="V2" s="5">
        <v>1.7170000000000001</v>
      </c>
      <c r="W2" s="5">
        <v>1.6946666666666668</v>
      </c>
      <c r="X2" s="5">
        <v>9.5400000000000013E-2</v>
      </c>
      <c r="Y2" s="5">
        <v>0.10049</v>
      </c>
      <c r="Z2" s="5">
        <v>1.7645</v>
      </c>
      <c r="AA2" s="5">
        <v>1.7845</v>
      </c>
      <c r="AB2" s="5">
        <v>1.2064999999999999</v>
      </c>
      <c r="AC2" s="5">
        <v>1.195025</v>
      </c>
      <c r="AD2" s="5">
        <v>0.79425000000000001</v>
      </c>
      <c r="AE2" s="5">
        <v>0.79500000000000004</v>
      </c>
      <c r="AG2" s="5">
        <v>2.2576874339026638</v>
      </c>
      <c r="AH2" s="5">
        <v>2.2163244786955731</v>
      </c>
    </row>
    <row r="3" spans="2:36" ht="21.95">
      <c r="B3" s="1" t="s">
        <v>26</v>
      </c>
      <c r="C3" s="4">
        <v>15.111087010058728</v>
      </c>
      <c r="D3" s="4">
        <v>18.99937041298767</v>
      </c>
      <c r="E3" s="4">
        <v>19.710203960076253</v>
      </c>
      <c r="F3" s="4">
        <v>21.664630006789977</v>
      </c>
      <c r="G3" s="4">
        <v>24.275727069351209</v>
      </c>
      <c r="H3" s="4">
        <v>23.756692311152843</v>
      </c>
      <c r="I3" s="4">
        <v>23.908831636536483</v>
      </c>
      <c r="J3" s="4">
        <v>23.795497564493044</v>
      </c>
      <c r="K3" s="4">
        <v>21.105988838152911</v>
      </c>
      <c r="L3" s="4">
        <v>20.79175213903898</v>
      </c>
      <c r="M3" s="4">
        <v>8.9046059025638868</v>
      </c>
      <c r="N3" s="4">
        <v>8.0557161101114936</v>
      </c>
      <c r="O3" s="4">
        <v>22.591266948275148</v>
      </c>
      <c r="P3" s="4">
        <v>22.795852270241646</v>
      </c>
      <c r="Q3" s="4">
        <v>4.5565934760975599</v>
      </c>
      <c r="R3" s="4">
        <v>4.8837870314560909</v>
      </c>
      <c r="S3" s="4">
        <v>29.1023534713628</v>
      </c>
      <c r="T3" s="4">
        <v>3.4528435615017909</v>
      </c>
      <c r="U3" s="4">
        <v>27.581080055345463</v>
      </c>
      <c r="V3" s="4">
        <v>22.885196751920489</v>
      </c>
      <c r="W3" s="4">
        <v>21.350139140304321</v>
      </c>
      <c r="X3" s="4">
        <v>3.0959574456554138</v>
      </c>
      <c r="Y3" s="4">
        <v>3.3175932624364344</v>
      </c>
      <c r="Z3" s="4">
        <v>20.846423641590377</v>
      </c>
      <c r="AA3" s="4">
        <v>22.072200064368598</v>
      </c>
      <c r="AB3" s="4">
        <v>20.747355169045374</v>
      </c>
      <c r="AC3" s="4">
        <v>20.319927949738851</v>
      </c>
      <c r="AD3" s="4">
        <v>14.9131698089965</v>
      </c>
      <c r="AE3" s="4">
        <v>15.305642317262951</v>
      </c>
      <c r="AG3" s="4">
        <v>28.243924648756447</v>
      </c>
      <c r="AH3" s="4">
        <v>28.138346912982161</v>
      </c>
      <c r="AI3" t="s">
        <v>27</v>
      </c>
      <c r="AJ3" t="s">
        <v>28</v>
      </c>
    </row>
    <row r="4" spans="2:36" ht="21.95">
      <c r="B4" s="1" t="s">
        <v>29</v>
      </c>
      <c r="C4" s="4">
        <v>0.35929201689321938</v>
      </c>
      <c r="D4" s="4">
        <v>0.40571519822909707</v>
      </c>
      <c r="E4" s="4">
        <v>0.39479209673829818</v>
      </c>
      <c r="F4" s="4">
        <v>0.40916666666664558</v>
      </c>
      <c r="G4" s="4">
        <v>0.40000000000000036</v>
      </c>
      <c r="H4" s="4">
        <v>0.39833333333333765</v>
      </c>
      <c r="I4" s="4">
        <v>0.42600095814053107</v>
      </c>
      <c r="J4" s="4">
        <v>0.43692405963131614</v>
      </c>
      <c r="K4" s="4">
        <v>0.42302558085040437</v>
      </c>
      <c r="L4" s="4">
        <v>0.42801740408376154</v>
      </c>
      <c r="M4" s="4">
        <v>0.31510676415004268</v>
      </c>
      <c r="N4" s="4">
        <v>0.33761445911025267</v>
      </c>
      <c r="O4" s="4">
        <v>0.39097509928097379</v>
      </c>
      <c r="P4" s="4">
        <v>0.38977945677550896</v>
      </c>
      <c r="Q4" s="4">
        <v>0.20905976009545893</v>
      </c>
      <c r="R4" s="4">
        <v>0.2300124870145363</v>
      </c>
      <c r="S4" s="4">
        <v>0.3768860808074368</v>
      </c>
      <c r="T4" s="4">
        <v>0.15782481071890272</v>
      </c>
      <c r="U4" s="4">
        <v>0.39802595560645698</v>
      </c>
      <c r="V4" s="4">
        <v>0.41645388124589333</v>
      </c>
      <c r="W4" s="4">
        <v>0.44059021406248888</v>
      </c>
      <c r="X4" s="4">
        <v>0.17104274645439782</v>
      </c>
      <c r="Y4" s="4">
        <v>0.168132230770487</v>
      </c>
      <c r="Z4" s="4">
        <v>0.4698306799299708</v>
      </c>
      <c r="AA4" s="4">
        <v>0.44876832680699597</v>
      </c>
      <c r="AB4" s="4">
        <v>0.32278686508759591</v>
      </c>
      <c r="AC4" s="4">
        <v>0.32644205001319732</v>
      </c>
      <c r="AD4" s="4">
        <v>0.2956232109743463</v>
      </c>
      <c r="AE4" s="4">
        <v>0.28831473465484925</v>
      </c>
      <c r="AG4" s="4">
        <v>0.44370062545763261</v>
      </c>
      <c r="AH4" s="4">
        <v>0.43720591891909105</v>
      </c>
      <c r="AI4" s="5">
        <v>0.97727272727272718</v>
      </c>
      <c r="AJ4" s="4">
        <v>25.882278061718225</v>
      </c>
    </row>
    <row r="5" spans="2:36" ht="21.95">
      <c r="B5" s="1" t="s">
        <v>30</v>
      </c>
      <c r="C5" s="4">
        <v>0</v>
      </c>
      <c r="D5" s="4">
        <v>0</v>
      </c>
      <c r="E5" s="4">
        <v>0</v>
      </c>
      <c r="F5" s="4">
        <v>0</v>
      </c>
      <c r="G5" s="4">
        <v>0.9150485311803298</v>
      </c>
      <c r="H5" s="4">
        <v>1.4140105049631178</v>
      </c>
      <c r="I5" s="4">
        <v>2.2029567270863226</v>
      </c>
      <c r="J5" s="4">
        <v>2.4901927669200781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6.6399840378653998</v>
      </c>
      <c r="T5" s="4">
        <v>0</v>
      </c>
      <c r="U5" s="4">
        <v>6.109065014129869</v>
      </c>
      <c r="V5" s="4">
        <v>0</v>
      </c>
      <c r="W5" s="4">
        <v>0</v>
      </c>
      <c r="X5" s="4">
        <v>0</v>
      </c>
      <c r="Y5" s="4">
        <v>0</v>
      </c>
      <c r="Z5" s="4">
        <v>2.2704281296444595</v>
      </c>
      <c r="AA5" s="4">
        <v>2.4003442592837332</v>
      </c>
      <c r="AB5" s="4">
        <v>0</v>
      </c>
      <c r="AC5" s="4">
        <v>0</v>
      </c>
      <c r="AD5" s="4">
        <v>0</v>
      </c>
      <c r="AE5" s="4">
        <v>0</v>
      </c>
      <c r="AG5" s="4">
        <v>7.5692421783007582</v>
      </c>
      <c r="AH5" s="4">
        <v>7.1264581697991263</v>
      </c>
      <c r="AI5" s="5">
        <v>1.3875000000000002</v>
      </c>
      <c r="AJ5" s="4">
        <v>40.450878434149701</v>
      </c>
    </row>
    <row r="6" spans="2:36" ht="21.95">
      <c r="B6" s="1" t="s">
        <v>31</v>
      </c>
      <c r="C6" s="4">
        <v>0</v>
      </c>
      <c r="D6" s="4">
        <v>0</v>
      </c>
      <c r="E6" s="4">
        <v>0</v>
      </c>
      <c r="F6" s="4">
        <v>0</v>
      </c>
      <c r="G6" s="4">
        <v>1.2564656711979656E-2</v>
      </c>
      <c r="H6" s="4">
        <v>1.9840170879614906E-2</v>
      </c>
      <c r="I6" s="4">
        <v>3.0713291230284066E-2</v>
      </c>
      <c r="J6" s="4">
        <v>3.488324853852285E-2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7.6053231048813674E-2</v>
      </c>
      <c r="T6" s="4">
        <v>0</v>
      </c>
      <c r="U6" s="4">
        <v>7.383159037368052E-2</v>
      </c>
      <c r="V6" s="4">
        <v>0</v>
      </c>
      <c r="W6" s="4">
        <v>0</v>
      </c>
      <c r="X6" s="4">
        <v>0</v>
      </c>
      <c r="Y6" s="4">
        <v>0</v>
      </c>
      <c r="Z6" s="4">
        <v>3.6304038983370486E-2</v>
      </c>
      <c r="AA6" s="4">
        <v>3.624988676983823E-2</v>
      </c>
      <c r="AB6" s="4">
        <v>0</v>
      </c>
      <c r="AC6" s="4">
        <v>0</v>
      </c>
      <c r="AD6" s="4">
        <v>0</v>
      </c>
      <c r="AE6" s="4">
        <v>0</v>
      </c>
      <c r="AG6" s="4">
        <v>8.933180347552519E-2</v>
      </c>
      <c r="AH6" s="4">
        <v>8.4421663573411035E-2</v>
      </c>
      <c r="AI6" s="5">
        <v>1.5955999999999997</v>
      </c>
      <c r="AJ6" s="4">
        <v>45.031969783518981</v>
      </c>
    </row>
    <row r="7" spans="2:36" ht="21.95">
      <c r="B7" s="1" t="s">
        <v>32</v>
      </c>
      <c r="C7" s="4">
        <v>8.2031742835641616E-2</v>
      </c>
      <c r="D7" s="4">
        <v>0.16899445050365644</v>
      </c>
      <c r="E7" s="4">
        <v>0.16536513425025337</v>
      </c>
      <c r="F7" s="4">
        <v>0.42850076199733472</v>
      </c>
      <c r="G7" s="4">
        <v>0.55945580251440585</v>
      </c>
      <c r="H7" s="4">
        <v>0.87949900580995721</v>
      </c>
      <c r="I7" s="4">
        <v>0.37221259037327409</v>
      </c>
      <c r="J7" s="4">
        <v>0.33494539157086639</v>
      </c>
      <c r="K7" s="4">
        <v>0.18287374372441337</v>
      </c>
      <c r="L7" s="4">
        <v>0.15357197547297133</v>
      </c>
      <c r="M7" s="4">
        <v>3.7647148108336956E-2</v>
      </c>
      <c r="N7" s="4">
        <v>0</v>
      </c>
      <c r="O7" s="4">
        <v>0.12609438688927616</v>
      </c>
      <c r="P7" s="4">
        <v>0</v>
      </c>
      <c r="Q7" s="4">
        <v>0</v>
      </c>
      <c r="R7" s="4">
        <v>2.2486837657667465E-2</v>
      </c>
      <c r="S7" s="4">
        <v>0.46740579367421142</v>
      </c>
      <c r="T7" s="4">
        <v>1.111560709269902E-2</v>
      </c>
      <c r="U7" s="4">
        <v>0.19576461814538856</v>
      </c>
      <c r="V7" s="4">
        <v>7.4380211436026411E-2</v>
      </c>
      <c r="W7" s="4">
        <v>0.18280818717005054</v>
      </c>
      <c r="X7" s="4">
        <v>0</v>
      </c>
      <c r="Y7" s="4">
        <v>0</v>
      </c>
      <c r="Z7" s="4">
        <v>0.26823145556211625</v>
      </c>
      <c r="AA7" s="4">
        <v>0.28357992314809349</v>
      </c>
      <c r="AB7" s="4">
        <v>8.1570567220051571E-2</v>
      </c>
      <c r="AC7" s="4">
        <v>0.12024973143749355</v>
      </c>
      <c r="AD7" s="4">
        <v>4.9660219435873988E-2</v>
      </c>
      <c r="AE7" s="4">
        <v>9.2700605357558211E-2</v>
      </c>
      <c r="AG7" s="4">
        <v>0.97406382315876694</v>
      </c>
      <c r="AH7" s="4">
        <v>1.072502019962595</v>
      </c>
      <c r="AI7" s="5">
        <v>1.7033548387096773</v>
      </c>
      <c r="AJ7" s="4">
        <v>65.017709276643586</v>
      </c>
    </row>
    <row r="8" spans="2:36" ht="21.95">
      <c r="B8" s="1" t="s">
        <v>33</v>
      </c>
      <c r="C8" s="4">
        <v>2.714289937614581E-3</v>
      </c>
      <c r="D8" s="4">
        <v>4.4473697504243221E-3</v>
      </c>
      <c r="E8" s="4">
        <v>4.1949117975949553E-3</v>
      </c>
      <c r="F8" s="4">
        <v>9.8894087243363276E-3</v>
      </c>
      <c r="G8" s="4">
        <v>1.1522946375944689E-2</v>
      </c>
      <c r="H8" s="4">
        <v>1.851055261167538E-2</v>
      </c>
      <c r="I8" s="4">
        <v>7.7839978973392055E-3</v>
      </c>
      <c r="J8" s="4">
        <v>7.0379993245163796E-3</v>
      </c>
      <c r="K8" s="4">
        <v>4.3322714023669865E-3</v>
      </c>
      <c r="L8" s="4">
        <v>3.693098456686143E-3</v>
      </c>
      <c r="M8" s="4">
        <v>2.1139143337886115E-3</v>
      </c>
      <c r="N8" s="4">
        <v>0</v>
      </c>
      <c r="O8" s="4">
        <v>2.7907772321486271E-3</v>
      </c>
      <c r="P8" s="4">
        <v>0</v>
      </c>
      <c r="Q8" s="4">
        <v>0</v>
      </c>
      <c r="R8" s="4">
        <v>2.3021926952210958E-3</v>
      </c>
      <c r="S8" s="4">
        <v>8.0303779234580895E-3</v>
      </c>
      <c r="T8" s="4">
        <v>1.6096308585530532E-3</v>
      </c>
      <c r="U8" s="4">
        <v>3.5488932585772252E-3</v>
      </c>
      <c r="V8" s="4">
        <v>1.6250725795002078E-3</v>
      </c>
      <c r="W8" s="4">
        <v>4.281194280953169E-3</v>
      </c>
      <c r="X8" s="4">
        <v>0</v>
      </c>
      <c r="Y8" s="4">
        <v>0</v>
      </c>
      <c r="Z8" s="4">
        <v>6.4335125337031864E-3</v>
      </c>
      <c r="AA8" s="4">
        <v>6.4239161098824885E-3</v>
      </c>
      <c r="AB8" s="4">
        <v>1.9658064017179688E-3</v>
      </c>
      <c r="AC8" s="4">
        <v>2.9589113636359862E-3</v>
      </c>
      <c r="AD8" s="4">
        <v>1.6649786756238779E-3</v>
      </c>
      <c r="AE8" s="4">
        <v>3.0283147690248488E-3</v>
      </c>
      <c r="AG8" s="4">
        <v>1.7243776055776545E-2</v>
      </c>
      <c r="AH8" s="4">
        <v>1.9057658633595417E-2</v>
      </c>
      <c r="AI8" s="5">
        <v>1.7478523489932887</v>
      </c>
      <c r="AJ8" s="4">
        <v>65.161382900553349</v>
      </c>
    </row>
    <row r="9" spans="2:36" ht="21.95">
      <c r="B9" s="1" t="s">
        <v>34</v>
      </c>
      <c r="C9" s="4">
        <v>25.882278061718225</v>
      </c>
      <c r="D9" s="4">
        <v>40.450878434149701</v>
      </c>
      <c r="E9" s="4">
        <v>40.634059019381702</v>
      </c>
      <c r="F9" s="4">
        <v>45.031969783518981</v>
      </c>
      <c r="G9" s="4">
        <v>65.161382900553349</v>
      </c>
      <c r="H9" s="4">
        <v>65.017709276643586</v>
      </c>
      <c r="I9" s="4">
        <v>44.27589015626409</v>
      </c>
      <c r="J9" s="4">
        <v>46.095483109863949</v>
      </c>
      <c r="K9" s="4">
        <v>40.028829502523578</v>
      </c>
      <c r="L9" s="4">
        <v>44.761132405938056</v>
      </c>
      <c r="M9" s="4">
        <v>22.64330180588837</v>
      </c>
      <c r="N9" s="4">
        <v>19.147493807785047</v>
      </c>
      <c r="O9" s="4">
        <v>44.343652218615183</v>
      </c>
      <c r="P9" s="4">
        <v>47.451147214943283</v>
      </c>
      <c r="Q9" s="4">
        <v>15.49916114579603</v>
      </c>
      <c r="R9" s="4">
        <v>15.750278863039144</v>
      </c>
      <c r="S9" s="4">
        <v>47.040217484852711</v>
      </c>
      <c r="T9" s="4">
        <v>15.32434886914352</v>
      </c>
      <c r="U9" s="4">
        <v>42.697361471949002</v>
      </c>
      <c r="V9" s="4">
        <v>47.530417430762043</v>
      </c>
      <c r="W9" s="4">
        <v>43.544642044108954</v>
      </c>
      <c r="X9" s="4">
        <v>13.31151275732223</v>
      </c>
      <c r="Y9" s="4">
        <v>12.968891562727611</v>
      </c>
      <c r="Z9" s="4">
        <v>45.85425583111256</v>
      </c>
      <c r="AA9" s="4">
        <v>45.989937375966072</v>
      </c>
      <c r="AB9" s="4">
        <v>44.828275685545655</v>
      </c>
      <c r="AC9" s="4">
        <v>42.435860807743786</v>
      </c>
      <c r="AD9" s="4">
        <v>33.959337908105759</v>
      </c>
      <c r="AE9" s="4">
        <v>34.948945652782015</v>
      </c>
      <c r="AG9" s="4">
        <v>43.669126221827057</v>
      </c>
      <c r="AH9" s="4">
        <v>42.538753372511799</v>
      </c>
    </row>
    <row r="10" spans="2:36" ht="21.95">
      <c r="B10" s="1" t="s">
        <v>35</v>
      </c>
      <c r="C10" s="4">
        <v>27.568357603322493</v>
      </c>
      <c r="D10" s="4">
        <v>42.811582479944292</v>
      </c>
      <c r="E10" s="4">
        <v>43.403643822022396</v>
      </c>
      <c r="F10" s="4">
        <v>40.139588789471581</v>
      </c>
      <c r="G10" s="4">
        <v>58.863776283321023</v>
      </c>
      <c r="H10" s="4">
        <v>57.164829566954282</v>
      </c>
      <c r="I10" s="4">
        <v>45.381588059654902</v>
      </c>
      <c r="J10" s="4">
        <v>46.990867129667741</v>
      </c>
      <c r="K10" s="4">
        <v>43.58548030100453</v>
      </c>
      <c r="L10" s="4">
        <v>44.126952258477331</v>
      </c>
      <c r="M10" s="4">
        <v>22.568012056416766</v>
      </c>
      <c r="N10" s="4">
        <v>19.0838277389336</v>
      </c>
      <c r="O10" s="4">
        <v>42.490144503048093</v>
      </c>
      <c r="P10" s="4">
        <v>46.809009126588222</v>
      </c>
      <c r="Q10" s="4">
        <v>15.931857396212566</v>
      </c>
      <c r="R10" s="4">
        <v>15.189498362271724</v>
      </c>
      <c r="S10" s="4">
        <v>48.047717578303697</v>
      </c>
      <c r="T10" s="4">
        <v>15.849586161826812</v>
      </c>
      <c r="U10" s="4">
        <v>43.079493771266208</v>
      </c>
      <c r="V10" s="4">
        <v>47.429029589024758</v>
      </c>
      <c r="W10" s="4">
        <v>43.467356363581331</v>
      </c>
      <c r="X10" s="4">
        <v>12.259919624303171</v>
      </c>
      <c r="Y10" s="4">
        <v>12.600237396155819</v>
      </c>
      <c r="Z10" s="4">
        <v>41.440973878101524</v>
      </c>
      <c r="AA10" s="4">
        <v>40.940305601120507</v>
      </c>
      <c r="AB10" s="4">
        <v>44.088548905868961</v>
      </c>
      <c r="AC10" s="4">
        <v>42.802021546269764</v>
      </c>
      <c r="AD10" s="4">
        <v>35.658866241264079</v>
      </c>
      <c r="AE10" s="4">
        <v>35.207134110550115</v>
      </c>
      <c r="AG10" s="4">
        <v>41.887438120330849</v>
      </c>
      <c r="AH10" s="4">
        <v>43.951936341768139</v>
      </c>
    </row>
    <row r="11" spans="2:36" ht="18.95">
      <c r="B11" s="3" t="s">
        <v>36</v>
      </c>
      <c r="C11" s="31">
        <v>1.0651441707559004</v>
      </c>
      <c r="D11" s="31">
        <v>1.0583597720785618</v>
      </c>
      <c r="E11" s="31">
        <v>1.0681591962378076</v>
      </c>
      <c r="F11" s="31">
        <v>0.8913576062169517</v>
      </c>
      <c r="G11" s="31">
        <v>0.90335369912508645</v>
      </c>
      <c r="H11" s="31">
        <v>0.87921937273618611</v>
      </c>
      <c r="I11" s="31">
        <v>1.0249729118824815</v>
      </c>
      <c r="J11" s="31">
        <v>1.0194245500729373</v>
      </c>
      <c r="K11" s="31">
        <v>1.0888522308217063</v>
      </c>
      <c r="L11" s="31">
        <v>0.98583190117467634</v>
      </c>
      <c r="M11" s="31">
        <v>0.99667496595165173</v>
      </c>
      <c r="N11" s="31">
        <v>0.9966749659516505</v>
      </c>
      <c r="O11" s="31">
        <v>0.95820128422374284</v>
      </c>
      <c r="P11" s="31">
        <v>0.98646738538382805</v>
      </c>
      <c r="Q11" s="31">
        <v>1.027917398002788</v>
      </c>
      <c r="R11" s="31">
        <v>0.96439551923849476</v>
      </c>
      <c r="S11" s="31">
        <v>1.0214178451401805</v>
      </c>
      <c r="T11" s="31">
        <v>1.0342746890695556</v>
      </c>
      <c r="U11" s="31">
        <v>1.0089497872033206</v>
      </c>
      <c r="V11" s="31">
        <v>0.99786688509763299</v>
      </c>
      <c r="W11" s="31">
        <v>0.99822513914687061</v>
      </c>
      <c r="X11" s="4">
        <v>0.9210012301238556</v>
      </c>
      <c r="Y11" s="4">
        <v>0.97157396491529791</v>
      </c>
      <c r="Z11" s="4">
        <v>0.90375414728644266</v>
      </c>
      <c r="AA11" s="4">
        <v>0.89020137745426775</v>
      </c>
      <c r="AB11" s="4">
        <v>0.9834986564090572</v>
      </c>
      <c r="AC11" s="4">
        <v>1.0086285686576471</v>
      </c>
      <c r="AD11" s="4">
        <v>1.0500459796288508</v>
      </c>
      <c r="AE11" s="4">
        <v>1.0073875893233861</v>
      </c>
      <c r="AG11" s="4">
        <v>0.88890257567784614</v>
      </c>
      <c r="AH11" s="4">
        <v>1.0332210715457761</v>
      </c>
    </row>
    <row r="12" spans="2:36" ht="18.95">
      <c r="B12" s="2" t="s">
        <v>37</v>
      </c>
      <c r="C12" s="4">
        <v>154.1492128585783</v>
      </c>
      <c r="D12" s="4">
        <v>219.48637503894659</v>
      </c>
      <c r="E12" s="4">
        <v>221.50501804364879</v>
      </c>
      <c r="F12" s="4">
        <v>255.21529885168653</v>
      </c>
      <c r="G12" s="4">
        <v>287.96917176537323</v>
      </c>
      <c r="H12" s="4">
        <v>288.82743338774566</v>
      </c>
      <c r="I12" s="4">
        <v>309.4226803320322</v>
      </c>
      <c r="J12" s="4">
        <v>317.24390720909133</v>
      </c>
      <c r="K12" s="4">
        <v>254.28955041407963</v>
      </c>
      <c r="L12" s="4">
        <v>253.11511346996485</v>
      </c>
      <c r="M12" s="4">
        <v>79.677165593827823</v>
      </c>
      <c r="N12" s="4">
        <v>76.792216172311001</v>
      </c>
      <c r="O12" s="4">
        <v>250.90466074959485</v>
      </c>
      <c r="P12" s="4">
        <v>250.88043275233801</v>
      </c>
      <c r="Q12" s="4">
        <v>26.89693181374173</v>
      </c>
      <c r="R12" s="4">
        <v>31.987429169339713</v>
      </c>
      <c r="S12" s="4">
        <v>368.42090807322319</v>
      </c>
      <c r="T12" s="4">
        <v>15.52004134443507</v>
      </c>
      <c r="U12" s="4">
        <v>361.18813368535899</v>
      </c>
      <c r="V12" s="4">
        <v>269.99248634530005</v>
      </c>
      <c r="W12" s="4">
        <v>267.7933900806778</v>
      </c>
      <c r="X12" s="4">
        <v>14.951737176056881</v>
      </c>
      <c r="Y12" s="4">
        <v>15.74947661238947</v>
      </c>
      <c r="Z12" s="4">
        <v>297.92664953904108</v>
      </c>
      <c r="AA12" s="4">
        <v>302.28469628279646</v>
      </c>
      <c r="AB12" s="4">
        <v>190.06973677427817</v>
      </c>
      <c r="AC12" s="4">
        <v>188.73544666003158</v>
      </c>
      <c r="AD12" s="4">
        <v>125.07618733011911</v>
      </c>
      <c r="AE12" s="4">
        <v>125.71021706476468</v>
      </c>
      <c r="AG12" s="4">
        <v>465.85304583619728</v>
      </c>
      <c r="AH12" s="4">
        <v>456.28072080182653</v>
      </c>
    </row>
    <row r="13" spans="2:36" ht="18.95">
      <c r="B13" s="1" t="s">
        <v>38</v>
      </c>
      <c r="C13" s="4">
        <v>259.13697599453661</v>
      </c>
      <c r="D13" s="4">
        <v>294.18137617510524</v>
      </c>
      <c r="E13" s="4">
        <v>310.50865896430321</v>
      </c>
      <c r="F13" s="4">
        <v>339.82324102888356</v>
      </c>
      <c r="G13" s="4">
        <v>321.97191806221565</v>
      </c>
      <c r="H13" s="4">
        <v>310.08977836109386</v>
      </c>
      <c r="I13" s="4">
        <v>396.70839865181915</v>
      </c>
      <c r="J13" s="4">
        <v>386.71000910837722</v>
      </c>
      <c r="K13" s="4">
        <v>346.42841410557554</v>
      </c>
      <c r="L13" s="4">
        <v>319.95752171318333</v>
      </c>
      <c r="M13" s="4">
        <v>123.1373344379798</v>
      </c>
      <c r="N13" s="4">
        <v>116.74721141153566</v>
      </c>
      <c r="O13" s="4">
        <v>364.81579788414285</v>
      </c>
      <c r="P13" s="4">
        <v>357.29586562602628</v>
      </c>
      <c r="Q13" s="4">
        <v>47.36159884315731</v>
      </c>
      <c r="R13" s="4">
        <v>54.209773302789607</v>
      </c>
      <c r="S13" s="4">
        <v>510.29561337329631</v>
      </c>
      <c r="T13" s="4">
        <v>21.570849999468905</v>
      </c>
      <c r="U13" s="4">
        <v>491.15647544049511</v>
      </c>
      <c r="V13" s="4">
        <v>359.12305232304357</v>
      </c>
      <c r="W13" s="4">
        <v>338.2247711908679</v>
      </c>
      <c r="X13" s="4">
        <v>21.056927666441013</v>
      </c>
      <c r="Y13" s="4">
        <v>27.746672047563983</v>
      </c>
      <c r="Z13" s="4">
        <v>316.89714407371878</v>
      </c>
      <c r="AA13" s="4">
        <v>345.77305204098207</v>
      </c>
      <c r="AB13" s="4">
        <v>318.6234213149063</v>
      </c>
      <c r="AC13" s="4">
        <v>317.93482756275728</v>
      </c>
      <c r="AD13" s="4">
        <v>222.07872378349296</v>
      </c>
      <c r="AE13" s="4">
        <v>227.53963300318276</v>
      </c>
      <c r="AG13" s="4">
        <v>503.17768668284651</v>
      </c>
      <c r="AH13" s="4">
        <v>505.16531242152473</v>
      </c>
    </row>
    <row r="14" spans="2:36" ht="18.95">
      <c r="B14" s="3" t="s">
        <v>39</v>
      </c>
      <c r="C14" s="31">
        <v>59.485610753529919</v>
      </c>
      <c r="D14" s="31">
        <v>74.609201266466968</v>
      </c>
      <c r="E14" s="31">
        <v>71.336180698623778</v>
      </c>
      <c r="F14" s="32">
        <v>75.10236735985761</v>
      </c>
      <c r="G14" s="31">
        <v>89.439219885545441</v>
      </c>
      <c r="H14" s="31">
        <v>93.143164832544528</v>
      </c>
      <c r="I14" s="31">
        <v>77.997511871082054</v>
      </c>
      <c r="J14" s="31">
        <v>82.036642377203719</v>
      </c>
      <c r="K14" s="31">
        <v>73.403202526159944</v>
      </c>
      <c r="L14" s="31">
        <v>79.108974252170441</v>
      </c>
      <c r="M14" s="31">
        <v>64.705936633668628</v>
      </c>
      <c r="N14" s="31">
        <v>65.776488572063016</v>
      </c>
      <c r="O14" s="31">
        <v>68.775711524772404</v>
      </c>
      <c r="P14" s="31">
        <v>70.216438780438907</v>
      </c>
      <c r="Q14" s="31">
        <v>56.79059083882202</v>
      </c>
      <c r="R14" s="31">
        <v>59.006756937855812</v>
      </c>
      <c r="S14" s="31">
        <v>72.197545582997677</v>
      </c>
      <c r="T14" s="31">
        <v>71.949141294001805</v>
      </c>
      <c r="U14" s="31">
        <v>73.538302302016149</v>
      </c>
      <c r="V14" s="31">
        <v>75.181051341263526</v>
      </c>
      <c r="W14" s="31">
        <v>79.176161207174246</v>
      </c>
      <c r="X14" s="4">
        <v>71.006261753398448</v>
      </c>
      <c r="Y14" s="4">
        <v>56.761677888401728</v>
      </c>
      <c r="Z14" s="4">
        <v>94.01367450308588</v>
      </c>
      <c r="AA14" s="4">
        <v>87.422861468963973</v>
      </c>
      <c r="AB14" s="4">
        <v>59.653410282863618</v>
      </c>
      <c r="AC14" s="4">
        <v>59.362935513183757</v>
      </c>
      <c r="AD14" s="4">
        <v>56.320652964512384</v>
      </c>
      <c r="AE14" s="4">
        <v>55.247613528060093</v>
      </c>
      <c r="AG14" s="4">
        <v>92.582214626266804</v>
      </c>
      <c r="AH14" s="4">
        <v>90.323050609835335</v>
      </c>
    </row>
    <row r="15" spans="2:36" ht="18.95">
      <c r="B15" s="1" t="s">
        <v>40</v>
      </c>
      <c r="C15" s="4">
        <v>65.044601578681778</v>
      </c>
      <c r="D15" s="4">
        <v>96.176718877858448</v>
      </c>
      <c r="E15" s="4">
        <v>97.259154983802262</v>
      </c>
      <c r="F15" s="4">
        <v>102.21101467967324</v>
      </c>
      <c r="G15" s="4">
        <v>128.95836469239794</v>
      </c>
      <c r="H15" s="4">
        <v>127.52229588753383</v>
      </c>
      <c r="I15" s="4">
        <v>120.74674391082544</v>
      </c>
      <c r="J15" s="4">
        <v>124.26996836541551</v>
      </c>
      <c r="K15" s="4">
        <v>105.41146309984589</v>
      </c>
      <c r="L15" s="4">
        <v>105.66502593022663</v>
      </c>
      <c r="M15" s="4">
        <v>41.938464394404335</v>
      </c>
      <c r="N15" s="4">
        <v>37.749898757968843</v>
      </c>
      <c r="O15" s="4">
        <v>103.48863381513146</v>
      </c>
      <c r="P15" s="4">
        <v>107.79112695651968</v>
      </c>
      <c r="Q15" s="4">
        <v>22.469760121964079</v>
      </c>
      <c r="R15" s="4">
        <v>22.966630026787676</v>
      </c>
      <c r="S15" s="4">
        <v>138.00753216636718</v>
      </c>
      <c r="T15" s="4">
        <v>19.623004460820681</v>
      </c>
      <c r="U15" s="4">
        <v>131.22921472605142</v>
      </c>
      <c r="V15" s="4">
        <v>113.0629441193143</v>
      </c>
      <c r="W15" s="4">
        <v>108.57574491017587</v>
      </c>
      <c r="X15" s="4">
        <v>15.894274795926137</v>
      </c>
      <c r="Y15" s="4">
        <v>16.428501035530996</v>
      </c>
      <c r="Z15" s="4">
        <v>114.00685679263779</v>
      </c>
      <c r="AA15" s="4">
        <v>114.57398550088467</v>
      </c>
      <c r="AB15" s="4">
        <v>90.296043779050152</v>
      </c>
      <c r="AC15" s="4">
        <v>88.688402700422216</v>
      </c>
      <c r="AD15" s="4">
        <v>66.065568021810066</v>
      </c>
      <c r="AE15" s="4">
        <v>65.771529023480838</v>
      </c>
      <c r="AG15" s="4">
        <v>151.49630547934765</v>
      </c>
      <c r="AH15" s="4">
        <v>151.29330138278158</v>
      </c>
    </row>
    <row r="16" spans="2:36" ht="18.95">
      <c r="B16" s="1" t="s">
        <v>41</v>
      </c>
      <c r="C16" s="4">
        <v>90.666522060352378</v>
      </c>
      <c r="D16" s="4">
        <v>113.99622247792601</v>
      </c>
      <c r="E16" s="4">
        <v>118.26122376045751</v>
      </c>
      <c r="F16" s="4">
        <v>129.98778004073986</v>
      </c>
      <c r="G16" s="4">
        <v>145.65436241610726</v>
      </c>
      <c r="H16" s="4">
        <v>142.54015386691705</v>
      </c>
      <c r="I16" s="4">
        <v>143.45298981921889</v>
      </c>
      <c r="J16" s="4">
        <v>142.77298538695825</v>
      </c>
      <c r="K16" s="4">
        <v>126.63593302891746</v>
      </c>
      <c r="L16" s="4">
        <v>124.75051283423389</v>
      </c>
      <c r="M16" s="4">
        <v>53.427635415383321</v>
      </c>
      <c r="N16" s="4">
        <v>48.334296660668961</v>
      </c>
      <c r="O16" s="4">
        <v>135.54760168965089</v>
      </c>
      <c r="P16" s="4">
        <v>136.77511362144986</v>
      </c>
      <c r="Q16" s="4">
        <v>27.339560856585358</v>
      </c>
      <c r="R16" s="4">
        <v>29.302722188736546</v>
      </c>
      <c r="S16" s="4">
        <v>174.61412082817679</v>
      </c>
      <c r="T16" s="4">
        <v>20.717061369010747</v>
      </c>
      <c r="U16" s="4">
        <v>165.48648033207277</v>
      </c>
      <c r="V16" s="4">
        <v>137.31118051152293</v>
      </c>
      <c r="W16" s="4">
        <v>128.10083484182593</v>
      </c>
      <c r="X16" s="4">
        <v>18.575744673932483</v>
      </c>
      <c r="Y16" s="4">
        <v>19.905559574618607</v>
      </c>
      <c r="Z16" s="4">
        <v>125.07854184954226</v>
      </c>
      <c r="AA16" s="4">
        <v>132.43320038621158</v>
      </c>
      <c r="AB16" s="4">
        <v>124.48413101427224</v>
      </c>
      <c r="AC16" s="4">
        <v>121.9195676984331</v>
      </c>
      <c r="AD16" s="4">
        <v>89.479018853978999</v>
      </c>
      <c r="AE16" s="4">
        <v>91.833853903577705</v>
      </c>
      <c r="AG16" s="4">
        <v>169.46354789253868</v>
      </c>
      <c r="AH16" s="4">
        <v>168.83008147789297</v>
      </c>
    </row>
    <row r="17" spans="2:34" ht="18.95">
      <c r="B17" s="1" t="s">
        <v>42</v>
      </c>
      <c r="C17" s="4">
        <v>71.740483808769781</v>
      </c>
      <c r="D17" s="4">
        <v>84.368338517955635</v>
      </c>
      <c r="E17" s="4">
        <v>82.240950914565431</v>
      </c>
      <c r="F17" s="5">
        <v>78.631248758644062</v>
      </c>
      <c r="G17" s="4">
        <v>88.537248423763657</v>
      </c>
      <c r="H17" s="4">
        <v>89.464121111160949</v>
      </c>
      <c r="I17" s="4">
        <v>84.171646797317976</v>
      </c>
      <c r="J17" s="4">
        <v>87.040253468543824</v>
      </c>
      <c r="K17" s="4">
        <v>83.239772929043028</v>
      </c>
      <c r="L17" s="4">
        <v>84.70107539408059</v>
      </c>
      <c r="M17" s="4">
        <v>78.495827240613892</v>
      </c>
      <c r="N17" s="4">
        <v>78.101682171961855</v>
      </c>
      <c r="O17" s="4">
        <v>76.348553958245986</v>
      </c>
      <c r="P17" s="4">
        <v>78.809020224871702</v>
      </c>
      <c r="Q17" s="4">
        <v>82.187714132766416</v>
      </c>
      <c r="R17" s="4">
        <v>78.377121002142417</v>
      </c>
      <c r="S17" s="4">
        <v>79.035722604684935</v>
      </c>
      <c r="T17" s="4">
        <v>94.719053592095875</v>
      </c>
      <c r="U17" s="4">
        <v>79.299054800561862</v>
      </c>
      <c r="V17" s="4">
        <v>82.340668617167879</v>
      </c>
      <c r="W17" s="4">
        <v>84.758030690620473</v>
      </c>
      <c r="X17" s="4">
        <v>85.564670891664022</v>
      </c>
      <c r="Y17" s="4">
        <v>82.532224095216208</v>
      </c>
      <c r="Z17" s="4">
        <v>91.148213839730658</v>
      </c>
      <c r="AA17" s="4">
        <v>86.514548592615341</v>
      </c>
      <c r="AB17" s="4">
        <v>72.536188382676357</v>
      </c>
      <c r="AC17" s="4">
        <v>72.743370383162897</v>
      </c>
      <c r="AD17" s="4">
        <v>73.83358564718128</v>
      </c>
      <c r="AE17" s="4">
        <v>71.620133782622929</v>
      </c>
      <c r="AG17" s="4">
        <v>89.397576861435397</v>
      </c>
      <c r="AH17" s="4">
        <v>89.612763352597383</v>
      </c>
    </row>
    <row r="18" spans="2:34" ht="18.95">
      <c r="B18" s="2" t="s">
        <v>43</v>
      </c>
      <c r="C18" s="4">
        <v>4.0975758710618289</v>
      </c>
      <c r="D18" s="4">
        <v>4.1917554390165757</v>
      </c>
      <c r="E18" s="4">
        <v>4.2378511311031417</v>
      </c>
      <c r="F18" s="4">
        <v>3.045996935834292</v>
      </c>
      <c r="G18" s="4">
        <v>2.0365806739753243</v>
      </c>
      <c r="H18" s="4">
        <v>1.4158041048555343</v>
      </c>
      <c r="I18" s="4">
        <v>3.8441281166395491</v>
      </c>
      <c r="J18" s="4">
        <v>3.7543121653299942</v>
      </c>
      <c r="K18" s="4">
        <v>4.3411620643251734</v>
      </c>
      <c r="L18" s="4">
        <v>3.5022637137533028</v>
      </c>
      <c r="M18" s="4">
        <v>3.7827071043502283</v>
      </c>
      <c r="N18" s="9">
        <v>3.7748954268841306</v>
      </c>
      <c r="O18" s="4">
        <v>3.5531754353540794</v>
      </c>
      <c r="P18" s="4">
        <v>3.6715250425659343</v>
      </c>
      <c r="Q18" s="4">
        <v>4.2023623028195836</v>
      </c>
      <c r="R18" s="4">
        <v>3.5072633991824222</v>
      </c>
      <c r="S18" s="4">
        <v>3.8756603793591426</v>
      </c>
      <c r="T18" s="4">
        <v>5.5306160125106176</v>
      </c>
      <c r="U18" s="4">
        <v>3.7938912944730703</v>
      </c>
      <c r="V18" s="4">
        <v>3.6757545800890759</v>
      </c>
      <c r="W18" s="4">
        <v>3.6072244151880315</v>
      </c>
      <c r="X18" s="4">
        <v>2.2768074109127405</v>
      </c>
      <c r="Y18" s="4">
        <v>3.4503863827160659</v>
      </c>
      <c r="Z18" s="4">
        <v>1.7134243285621107</v>
      </c>
      <c r="AA18" s="4">
        <v>2.4350653731097411</v>
      </c>
      <c r="AB18" s="4">
        <v>3.7601894383897094</v>
      </c>
      <c r="AC18" s="4">
        <v>3.8878980291680771</v>
      </c>
      <c r="AD18" s="4">
        <v>4.1430260386946944</v>
      </c>
      <c r="AE18" s="4">
        <v>3.9071501259729371</v>
      </c>
      <c r="AG18" s="4">
        <v>2.0773716961288704</v>
      </c>
      <c r="AH18" s="4">
        <v>2.78754659376298</v>
      </c>
    </row>
    <row r="19" spans="2:34" ht="18.95">
      <c r="B19" s="1" t="s">
        <v>44</v>
      </c>
      <c r="C19" s="4">
        <f t="shared" ref="C19:J19" si="0">C4*4</f>
        <v>1.4371680675728775</v>
      </c>
      <c r="D19" s="4">
        <f t="shared" si="0"/>
        <v>1.6228607929163883</v>
      </c>
      <c r="E19" s="4">
        <f t="shared" si="0"/>
        <v>1.5791683869531927</v>
      </c>
      <c r="F19" s="4">
        <f t="shared" si="0"/>
        <v>1.6366666666665823</v>
      </c>
      <c r="G19" s="4">
        <f t="shared" si="0"/>
        <v>1.6000000000000014</v>
      </c>
      <c r="H19" s="4">
        <f t="shared" si="0"/>
        <v>1.5933333333333506</v>
      </c>
      <c r="I19" s="4">
        <f t="shared" si="0"/>
        <v>1.7040038325621243</v>
      </c>
      <c r="J19" s="4">
        <f t="shared" si="0"/>
        <v>1.7476962385252646</v>
      </c>
      <c r="K19" s="4">
        <v>1.78</v>
      </c>
      <c r="L19" s="4">
        <v>1.857</v>
      </c>
      <c r="M19" s="4">
        <v>1.3633333333332942</v>
      </c>
      <c r="N19" s="4">
        <v>1.425</v>
      </c>
      <c r="O19" s="4">
        <v>1.635</v>
      </c>
      <c r="P19" s="4">
        <v>1.63</v>
      </c>
      <c r="Q19" s="4">
        <v>0.87749999999999995</v>
      </c>
      <c r="R19" s="4">
        <v>1</v>
      </c>
      <c r="S19" s="4">
        <v>1.2932999999999999</v>
      </c>
      <c r="T19" s="4">
        <v>0.66</v>
      </c>
      <c r="U19" s="4">
        <v>1.1499999999999999</v>
      </c>
      <c r="V19" s="4">
        <v>1.7250000000000001</v>
      </c>
      <c r="W19" s="4">
        <v>1.825</v>
      </c>
      <c r="X19" s="4">
        <v>0.7000000000000618</v>
      </c>
      <c r="Y19" s="4">
        <v>0.68499999999991912</v>
      </c>
      <c r="Z19" s="4">
        <v>1.920000000000031</v>
      </c>
      <c r="AA19" s="4">
        <v>1.8366666666667144</v>
      </c>
      <c r="AB19" s="4">
        <v>1.34</v>
      </c>
      <c r="AC19" s="4">
        <v>1.379999999999987</v>
      </c>
      <c r="AD19" s="4">
        <v>1.2366666666666324</v>
      </c>
      <c r="AE19" s="4">
        <v>1.2000000000001105</v>
      </c>
    </row>
    <row r="20" spans="2:34" ht="18.95">
      <c r="B20" s="1" t="s">
        <v>45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7">
        <f>5.18*0.18</f>
        <v>0.9323999999999999</v>
      </c>
      <c r="T20" s="4">
        <v>0</v>
      </c>
      <c r="U20" s="9">
        <f>8.23971251240507*0.18</f>
        <v>1.4831482522329127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2:34" ht="18.95">
      <c r="B21" s="1" t="s">
        <v>46</v>
      </c>
      <c r="C21" s="4">
        <v>4.2</v>
      </c>
      <c r="D21" s="4">
        <v>4.2</v>
      </c>
      <c r="E21" s="4">
        <v>4.2</v>
      </c>
      <c r="F21" s="4">
        <v>4</v>
      </c>
      <c r="G21" s="4">
        <v>4</v>
      </c>
      <c r="H21" s="4">
        <v>4</v>
      </c>
      <c r="I21" s="4">
        <v>4.2</v>
      </c>
      <c r="J21" s="4">
        <v>4.2</v>
      </c>
      <c r="K21" s="7">
        <v>4.21</v>
      </c>
      <c r="L21" s="4">
        <v>4.34</v>
      </c>
      <c r="M21" s="4">
        <v>4.33</v>
      </c>
      <c r="N21" s="4">
        <v>4.22</v>
      </c>
      <c r="O21" s="4">
        <v>4.22</v>
      </c>
      <c r="P21" s="4">
        <v>4.22</v>
      </c>
      <c r="Q21" s="4">
        <v>4.2</v>
      </c>
      <c r="R21" s="4">
        <v>4.3499999999999996</v>
      </c>
      <c r="S21" s="4">
        <v>4.3600000000000003</v>
      </c>
      <c r="T21" s="4">
        <v>4.22</v>
      </c>
      <c r="U21" s="4">
        <v>4.1399999999999997</v>
      </c>
      <c r="V21" s="4">
        <v>4.1421153162010365</v>
      </c>
      <c r="W21" s="4">
        <v>4.1399999999999997</v>
      </c>
      <c r="X21" s="4">
        <v>4.092544200269205</v>
      </c>
      <c r="Y21" s="4">
        <v>4.0741742190704349</v>
      </c>
      <c r="Z21" s="4">
        <v>4.0865785952637461</v>
      </c>
      <c r="AA21" s="4">
        <v>4.0926833667934384</v>
      </c>
      <c r="AB21" s="4">
        <v>4.16</v>
      </c>
      <c r="AC21" s="4">
        <v>4.2273965622510854</v>
      </c>
      <c r="AD21" s="4">
        <v>4.1832529407643442</v>
      </c>
      <c r="AE21" s="4">
        <v>4.1621181846174755</v>
      </c>
    </row>
    <row r="23" spans="2:34" ht="18.95">
      <c r="B23" s="1"/>
      <c r="C23" s="8"/>
      <c r="D23" s="8"/>
      <c r="F23" s="8"/>
      <c r="G23" s="8"/>
      <c r="I23" s="8"/>
    </row>
    <row r="24" spans="2:34" ht="18.95">
      <c r="B24" s="1" t="s">
        <v>47</v>
      </c>
      <c r="C24" s="4">
        <f t="shared" ref="C24:J24" si="1">200/180</f>
        <v>1.1111111111111112</v>
      </c>
      <c r="D24" s="4">
        <f t="shared" si="1"/>
        <v>1.1111111111111112</v>
      </c>
      <c r="E24" s="4">
        <f t="shared" si="1"/>
        <v>1.1111111111111112</v>
      </c>
      <c r="F24" s="4">
        <f t="shared" si="1"/>
        <v>1.1111111111111112</v>
      </c>
      <c r="G24" s="4">
        <f t="shared" si="1"/>
        <v>1.1111111111111112</v>
      </c>
      <c r="H24" s="4">
        <f t="shared" si="1"/>
        <v>1.1111111111111112</v>
      </c>
      <c r="I24" s="4">
        <f t="shared" si="1"/>
        <v>1.1111111111111112</v>
      </c>
      <c r="J24" s="4">
        <f t="shared" si="1"/>
        <v>1.1111111111111112</v>
      </c>
      <c r="L24" s="4"/>
      <c r="M24" s="8"/>
      <c r="N24" s="7"/>
      <c r="O24" s="7"/>
      <c r="Q24" s="7"/>
      <c r="AA24" s="5"/>
      <c r="AB24" s="4"/>
    </row>
    <row r="25" spans="2:34" ht="18.95">
      <c r="B25" s="1" t="s">
        <v>48</v>
      </c>
      <c r="C25" s="4">
        <f t="shared" ref="C25:J25" si="2">C24/C19*C2</f>
        <v>0.75555435050293651</v>
      </c>
      <c r="D25" s="4">
        <f t="shared" si="2"/>
        <v>0.94996852064938342</v>
      </c>
      <c r="E25" s="4">
        <f t="shared" si="2"/>
        <v>0.98551019800381268</v>
      </c>
      <c r="F25" s="4">
        <f t="shared" si="2"/>
        <v>1.083231500339499</v>
      </c>
      <c r="G25" s="4">
        <f t="shared" si="2"/>
        <v>1.2137863534675606</v>
      </c>
      <c r="H25" s="4">
        <f t="shared" si="2"/>
        <v>1.1878346155576422</v>
      </c>
      <c r="I25" s="4">
        <f t="shared" si="2"/>
        <v>1.1954415818268243</v>
      </c>
      <c r="J25" s="4">
        <f t="shared" si="2"/>
        <v>1.1897748782246522</v>
      </c>
      <c r="L25" s="4"/>
      <c r="M25" s="8"/>
      <c r="N25" s="7"/>
      <c r="O25" s="7"/>
      <c r="Q25" s="7"/>
      <c r="AA25" s="5"/>
      <c r="AB25" s="4"/>
    </row>
    <row r="28" spans="2:34">
      <c r="V28" s="8"/>
    </row>
    <row r="29" spans="2:34">
      <c r="V29" s="8"/>
    </row>
    <row r="30" spans="2:34">
      <c r="V30" s="8"/>
    </row>
    <row r="31" spans="2:34">
      <c r="V31" s="8"/>
    </row>
    <row r="32" spans="2:34">
      <c r="V32" s="8"/>
    </row>
    <row r="33" spans="22:22">
      <c r="V33" s="8"/>
    </row>
    <row r="35" spans="22:22">
      <c r="V35" s="8"/>
    </row>
    <row r="36" spans="22:22">
      <c r="V36" s="8"/>
    </row>
    <row r="41" spans="22:22">
      <c r="V41" s="8"/>
    </row>
    <row r="43" spans="22:22">
      <c r="V43" s="6"/>
    </row>
    <row r="44" spans="22:22">
      <c r="V44" s="4"/>
    </row>
    <row r="46" spans="22:22">
      <c r="V46" s="8"/>
    </row>
    <row r="47" spans="22:22">
      <c r="V47" s="8"/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305F-B301-0D4F-BC9F-1A7F82E8ACCB}">
  <dimension ref="A1:Z36"/>
  <sheetViews>
    <sheetView tabSelected="1" workbookViewId="0">
      <selection activeCell="D29" sqref="D29"/>
    </sheetView>
  </sheetViews>
  <sheetFormatPr defaultColWidth="11" defaultRowHeight="15.95"/>
  <cols>
    <col min="2" max="2" width="7.375" customWidth="1"/>
    <col min="3" max="3" width="17.5" bestFit="1" customWidth="1"/>
    <col min="4" max="4" width="11.875" bestFit="1" customWidth="1"/>
    <col min="5" max="5" width="18.375" bestFit="1" customWidth="1"/>
    <col min="6" max="6" width="13.375" hidden="1" customWidth="1"/>
    <col min="7" max="7" width="18.875" bestFit="1" customWidth="1"/>
    <col min="8" max="8" width="13.875" hidden="1" customWidth="1"/>
    <col min="9" max="9" width="18.625" bestFit="1" customWidth="1"/>
    <col min="10" max="10" width="19.5" bestFit="1" customWidth="1"/>
    <col min="11" max="11" width="5.625" bestFit="1" customWidth="1"/>
    <col min="12" max="12" width="14.875" hidden="1" customWidth="1"/>
    <col min="13" max="13" width="13.25" bestFit="1" customWidth="1"/>
    <col min="14" max="14" width="17.375" bestFit="1" customWidth="1"/>
    <col min="15" max="15" width="18" hidden="1" customWidth="1"/>
    <col min="16" max="16" width="19.5" hidden="1" customWidth="1"/>
    <col min="17" max="17" width="20.375" bestFit="1" customWidth="1"/>
    <col min="18" max="18" width="15.625" bestFit="1" customWidth="1"/>
    <col min="19" max="19" width="8" bestFit="1" customWidth="1"/>
    <col min="20" max="20" width="14" customWidth="1"/>
    <col min="21" max="21" width="9.5" bestFit="1" customWidth="1"/>
    <col min="25" max="25" width="23.5" customWidth="1"/>
    <col min="26" max="26" width="15.375" customWidth="1"/>
  </cols>
  <sheetData>
    <row r="1" spans="1:26" ht="18" thickBot="1">
      <c r="A1" s="30" t="s">
        <v>0</v>
      </c>
      <c r="B1" s="30" t="s">
        <v>49</v>
      </c>
      <c r="C1" s="30" t="s">
        <v>50</v>
      </c>
      <c r="D1" s="30" t="s">
        <v>51</v>
      </c>
      <c r="E1" s="30" t="s">
        <v>52</v>
      </c>
      <c r="F1" s="30" t="s">
        <v>53</v>
      </c>
      <c r="G1" s="30" t="s">
        <v>54</v>
      </c>
      <c r="H1" s="30" t="s">
        <v>55</v>
      </c>
      <c r="I1" s="30" t="s">
        <v>56</v>
      </c>
      <c r="J1" s="30" t="s">
        <v>57</v>
      </c>
      <c r="K1" s="30" t="s">
        <v>36</v>
      </c>
      <c r="L1" s="30" t="s">
        <v>37</v>
      </c>
      <c r="M1" s="30" t="s">
        <v>38</v>
      </c>
      <c r="N1" s="30" t="s">
        <v>39</v>
      </c>
      <c r="O1" s="30" t="s">
        <v>40</v>
      </c>
      <c r="P1" s="30" t="s">
        <v>41</v>
      </c>
      <c r="Q1" s="30" t="s">
        <v>42</v>
      </c>
      <c r="R1" s="30" t="s">
        <v>43</v>
      </c>
      <c r="S1" s="30" t="s">
        <v>58</v>
      </c>
      <c r="T1" s="30" t="s">
        <v>59</v>
      </c>
      <c r="U1" s="30" t="s">
        <v>60</v>
      </c>
      <c r="Y1" s="6" t="s">
        <v>47</v>
      </c>
      <c r="Z1" s="6" t="s">
        <v>48</v>
      </c>
    </row>
    <row r="2" spans="1:26" hidden="1">
      <c r="A2" s="27" t="s">
        <v>1</v>
      </c>
      <c r="B2" s="28">
        <v>0.97727272727272718</v>
      </c>
      <c r="C2" s="29">
        <v>15.111087010058728</v>
      </c>
      <c r="D2" s="29">
        <v>0.35929201689321938</v>
      </c>
      <c r="E2" s="29">
        <v>0</v>
      </c>
      <c r="F2" s="29">
        <v>0</v>
      </c>
      <c r="G2" s="29">
        <v>8.2031742835641616E-2</v>
      </c>
      <c r="H2" s="29">
        <v>2.714289937614581E-3</v>
      </c>
      <c r="I2" s="29">
        <v>25.882278061718225</v>
      </c>
      <c r="J2" s="29">
        <v>27.568357603322493</v>
      </c>
      <c r="K2" s="29">
        <v>1.0651441707559004</v>
      </c>
      <c r="L2" s="29">
        <v>154.1492128585783</v>
      </c>
      <c r="M2" s="29">
        <v>259.13697599453661</v>
      </c>
      <c r="N2" s="29">
        <v>59.485610753529919</v>
      </c>
      <c r="O2" s="29">
        <v>65.044601578681778</v>
      </c>
      <c r="P2" s="29">
        <v>90.666522060352378</v>
      </c>
      <c r="Q2" s="29">
        <v>71.740483808769781</v>
      </c>
      <c r="R2" s="29">
        <v>4.0975758710618289</v>
      </c>
      <c r="S2" s="29">
        <v>1.53</v>
      </c>
      <c r="T2" s="29">
        <v>0</v>
      </c>
      <c r="U2" s="29">
        <v>4.2</v>
      </c>
      <c r="V2" s="4"/>
      <c r="Y2" s="4">
        <f t="shared" ref="Y2:Y9" si="0">200/180</f>
        <v>1.1111111111111112</v>
      </c>
      <c r="Z2" s="4">
        <f t="shared" ref="Z2:Z9" si="1">Y2/C2*B2</f>
        <v>7.1858403378643881E-2</v>
      </c>
    </row>
    <row r="3" spans="1:26" hidden="1">
      <c r="A3" s="27" t="s">
        <v>1</v>
      </c>
      <c r="B3" s="28">
        <v>1.3875000000000002</v>
      </c>
      <c r="C3" s="29">
        <v>18.99937041298767</v>
      </c>
      <c r="D3" s="29">
        <v>0.40571519822909707</v>
      </c>
      <c r="E3" s="29">
        <v>0</v>
      </c>
      <c r="F3" s="29">
        <v>0</v>
      </c>
      <c r="G3" s="29">
        <v>0.16899445050365644</v>
      </c>
      <c r="H3" s="29">
        <v>4.4473697504243221E-3</v>
      </c>
      <c r="I3" s="29">
        <v>40.450878434149701</v>
      </c>
      <c r="J3" s="29">
        <v>42.811582479944292</v>
      </c>
      <c r="K3" s="29">
        <v>1.0583597720785618</v>
      </c>
      <c r="L3" s="29">
        <v>219.48637503894659</v>
      </c>
      <c r="M3" s="29">
        <v>294.18137617510524</v>
      </c>
      <c r="N3" s="29">
        <v>74.609201266466968</v>
      </c>
      <c r="O3" s="29">
        <v>96.176718877858448</v>
      </c>
      <c r="P3" s="29">
        <v>113.99622247792601</v>
      </c>
      <c r="Q3" s="29">
        <v>84.368338517955635</v>
      </c>
      <c r="R3" s="29">
        <v>4.1917554390165757</v>
      </c>
      <c r="S3" s="29">
        <v>1.73</v>
      </c>
      <c r="T3" s="29">
        <v>0</v>
      </c>
      <c r="U3" s="29">
        <v>4.2</v>
      </c>
      <c r="V3" s="4"/>
      <c r="Y3" s="4">
        <f t="shared" si="0"/>
        <v>1.1111111111111112</v>
      </c>
      <c r="Z3" s="4">
        <f t="shared" si="1"/>
        <v>8.1143039645819412E-2</v>
      </c>
    </row>
    <row r="4" spans="1:26" hidden="1">
      <c r="A4" s="27" t="s">
        <v>1</v>
      </c>
      <c r="B4" s="28">
        <v>1.4006578947368422</v>
      </c>
      <c r="C4" s="29">
        <v>19.710203960076253</v>
      </c>
      <c r="D4" s="29">
        <v>0.39479209673829818</v>
      </c>
      <c r="E4" s="29">
        <v>0</v>
      </c>
      <c r="F4" s="29">
        <v>0</v>
      </c>
      <c r="G4" s="29">
        <v>0.16536513425025337</v>
      </c>
      <c r="H4" s="29">
        <v>4.1949117975949553E-3</v>
      </c>
      <c r="I4" s="29">
        <v>40.634059019381702</v>
      </c>
      <c r="J4" s="29">
        <v>43.403643822022396</v>
      </c>
      <c r="K4" s="29">
        <v>1.0681591962378076</v>
      </c>
      <c r="L4" s="29">
        <v>221.50501804364879</v>
      </c>
      <c r="M4" s="29">
        <v>310.50865896430321</v>
      </c>
      <c r="N4" s="29">
        <v>71.336180698623778</v>
      </c>
      <c r="O4" s="29">
        <v>97.259154983802262</v>
      </c>
      <c r="P4" s="29">
        <v>118.26122376045751</v>
      </c>
      <c r="Q4" s="29">
        <v>82.240950914565431</v>
      </c>
      <c r="R4" s="29">
        <v>4.2378511311031417</v>
      </c>
      <c r="S4" s="29">
        <v>1.69</v>
      </c>
      <c r="T4" s="29">
        <v>0</v>
      </c>
      <c r="U4" s="29">
        <v>4.2</v>
      </c>
      <c r="V4" s="4"/>
      <c r="Y4" s="4">
        <f t="shared" si="0"/>
        <v>1.1111111111111112</v>
      </c>
      <c r="Z4" s="4">
        <f t="shared" si="1"/>
        <v>7.8958419347659639E-2</v>
      </c>
    </row>
    <row r="5" spans="1:26" hidden="1">
      <c r="A5" s="27" t="s">
        <v>1</v>
      </c>
      <c r="B5" s="28">
        <v>1.8333333333333333</v>
      </c>
      <c r="C5" s="29">
        <v>23.908831636536483</v>
      </c>
      <c r="D5" s="29">
        <v>0.42600095814053107</v>
      </c>
      <c r="E5" s="29">
        <v>2.2029567270863226</v>
      </c>
      <c r="F5" s="29">
        <v>3.0713291230284066E-2</v>
      </c>
      <c r="G5" s="29">
        <v>0.37221259037327409</v>
      </c>
      <c r="H5" s="29">
        <v>7.7839978973392055E-3</v>
      </c>
      <c r="I5" s="29">
        <v>44.27589015626409</v>
      </c>
      <c r="J5" s="29">
        <v>45.381588059654902</v>
      </c>
      <c r="K5" s="29">
        <v>1.0249729118824815</v>
      </c>
      <c r="L5" s="29">
        <v>309.4226803320322</v>
      </c>
      <c r="M5" s="29">
        <v>396.70839865181915</v>
      </c>
      <c r="N5" s="29">
        <v>77.997511871082054</v>
      </c>
      <c r="O5" s="29">
        <v>120.74674391082544</v>
      </c>
      <c r="P5" s="29">
        <v>143.45298981921889</v>
      </c>
      <c r="Q5" s="29">
        <v>84.171646797317976</v>
      </c>
      <c r="R5" s="29">
        <v>3.8441281166395491</v>
      </c>
      <c r="S5" s="29">
        <f>D5*4</f>
        <v>1.7040038325621243</v>
      </c>
      <c r="T5" s="29">
        <v>0</v>
      </c>
      <c r="U5" s="29">
        <v>4.2</v>
      </c>
      <c r="V5" s="4"/>
      <c r="Y5" s="4">
        <f t="shared" si="0"/>
        <v>1.1111111111111112</v>
      </c>
      <c r="Z5" s="4">
        <f t="shared" si="1"/>
        <v>8.5200191628106228E-2</v>
      </c>
    </row>
    <row r="6" spans="1:26" hidden="1">
      <c r="A6" s="27" t="s">
        <v>1</v>
      </c>
      <c r="B6" s="28">
        <v>1.8714285714285714</v>
      </c>
      <c r="C6" s="29">
        <v>23.795497564493044</v>
      </c>
      <c r="D6" s="29">
        <v>0.43692405963131614</v>
      </c>
      <c r="E6" s="29">
        <v>2.4901927669200781</v>
      </c>
      <c r="F6" s="29">
        <v>3.488324853852285E-2</v>
      </c>
      <c r="G6" s="29">
        <v>0.33494539157086639</v>
      </c>
      <c r="H6" s="29">
        <v>7.0379993245163796E-3</v>
      </c>
      <c r="I6" s="29">
        <v>46.095483109863949</v>
      </c>
      <c r="J6" s="29">
        <v>46.990867129667741</v>
      </c>
      <c r="K6" s="29">
        <v>1.0194245500729373</v>
      </c>
      <c r="L6" s="29">
        <v>317.24390720909133</v>
      </c>
      <c r="M6" s="29">
        <v>386.71000910837722</v>
      </c>
      <c r="N6" s="29">
        <v>82.036642377203719</v>
      </c>
      <c r="O6" s="29">
        <v>124.26996836541551</v>
      </c>
      <c r="P6" s="29">
        <v>142.77298538695825</v>
      </c>
      <c r="Q6" s="29">
        <v>87.040253468543824</v>
      </c>
      <c r="R6" s="29">
        <v>3.7543121653299942</v>
      </c>
      <c r="S6" s="29">
        <f>D6*4</f>
        <v>1.7476962385252646</v>
      </c>
      <c r="T6" s="29">
        <v>0</v>
      </c>
      <c r="U6" s="29">
        <v>4.2</v>
      </c>
      <c r="V6" s="4"/>
      <c r="Y6" s="4">
        <f t="shared" si="0"/>
        <v>1.1111111111111112</v>
      </c>
      <c r="Z6" s="4">
        <f t="shared" si="1"/>
        <v>8.7384811926263239E-2</v>
      </c>
    </row>
    <row r="7" spans="1:26" hidden="1">
      <c r="A7" s="27" t="s">
        <v>2</v>
      </c>
      <c r="B7" s="28">
        <v>1.5955999999999997</v>
      </c>
      <c r="C7" s="29">
        <v>21.664630006789977</v>
      </c>
      <c r="D7" s="29">
        <v>0.40916666666664558</v>
      </c>
      <c r="E7" s="29">
        <v>0</v>
      </c>
      <c r="F7" s="29">
        <v>0</v>
      </c>
      <c r="G7" s="29">
        <v>0.42850076199733472</v>
      </c>
      <c r="H7" s="29">
        <v>9.8894087243363276E-3</v>
      </c>
      <c r="I7" s="29">
        <v>45.031969783518981</v>
      </c>
      <c r="J7" s="29">
        <v>40.139588789471581</v>
      </c>
      <c r="K7" s="29">
        <v>0.8913576062169517</v>
      </c>
      <c r="L7" s="29">
        <v>255.21529885168653</v>
      </c>
      <c r="M7" s="29">
        <v>339.82324102888356</v>
      </c>
      <c r="N7" s="28">
        <v>75.10236735985761</v>
      </c>
      <c r="O7" s="29">
        <v>102.21101467967324</v>
      </c>
      <c r="P7" s="29">
        <v>129.98778004073986</v>
      </c>
      <c r="Q7" s="28">
        <v>78.631248758644062</v>
      </c>
      <c r="R7" s="29">
        <v>3.045996935834292</v>
      </c>
      <c r="S7" s="29">
        <f>D7*4</f>
        <v>1.6366666666665823</v>
      </c>
      <c r="T7" s="29">
        <v>0</v>
      </c>
      <c r="U7" s="29">
        <v>4</v>
      </c>
      <c r="V7" s="4"/>
      <c r="Y7" s="4">
        <f t="shared" si="0"/>
        <v>1.1111111111111112</v>
      </c>
      <c r="Z7" s="4">
        <f t="shared" si="1"/>
        <v>8.1833333333329122E-2</v>
      </c>
    </row>
    <row r="8" spans="1:26" ht="17.100000000000001" hidden="1" customHeight="1">
      <c r="A8" s="27" t="s">
        <v>2</v>
      </c>
      <c r="B8" s="28">
        <v>1.7478523489932887</v>
      </c>
      <c r="C8" s="29">
        <v>24.275727069351209</v>
      </c>
      <c r="D8" s="29">
        <v>0.40000000000000036</v>
      </c>
      <c r="E8" s="29">
        <v>0.9150485311803298</v>
      </c>
      <c r="F8" s="29">
        <v>1.2564656711979656E-2</v>
      </c>
      <c r="G8" s="29">
        <v>0.55945580251440585</v>
      </c>
      <c r="H8" s="29">
        <v>1.1522946375944689E-2</v>
      </c>
      <c r="I8" s="29">
        <v>65.161382900553349</v>
      </c>
      <c r="J8" s="29">
        <v>58.863776283321023</v>
      </c>
      <c r="K8" s="29">
        <v>0.90335369912508645</v>
      </c>
      <c r="L8" s="29">
        <v>287.96917176537323</v>
      </c>
      <c r="M8" s="29">
        <v>321.97191806221565</v>
      </c>
      <c r="N8" s="29">
        <v>89.439219885545441</v>
      </c>
      <c r="O8" s="29">
        <v>128.95836469239794</v>
      </c>
      <c r="P8" s="29">
        <v>145.65436241610726</v>
      </c>
      <c r="Q8" s="29">
        <v>88.537248423763657</v>
      </c>
      <c r="R8" s="29">
        <v>2.0365806739753243</v>
      </c>
      <c r="S8" s="29">
        <f>D8*4</f>
        <v>1.6000000000000014</v>
      </c>
      <c r="T8" s="29">
        <v>0</v>
      </c>
      <c r="U8" s="29">
        <v>4</v>
      </c>
      <c r="V8" s="4"/>
      <c r="Y8" s="4">
        <f t="shared" si="0"/>
        <v>1.1111111111111112</v>
      </c>
      <c r="Z8" s="4">
        <f t="shared" si="1"/>
        <v>8.0000000000000085E-2</v>
      </c>
    </row>
    <row r="9" spans="1:26" hidden="1">
      <c r="A9" s="27" t="s">
        <v>2</v>
      </c>
      <c r="B9" s="28">
        <v>1.7033548387096773</v>
      </c>
      <c r="C9" s="29">
        <v>23.756692311152843</v>
      </c>
      <c r="D9" s="29">
        <v>0.39833333333333765</v>
      </c>
      <c r="E9" s="29">
        <v>1.4140105049631178</v>
      </c>
      <c r="F9" s="29">
        <v>1.9840170879614906E-2</v>
      </c>
      <c r="G9" s="29">
        <v>0.87949900580995721</v>
      </c>
      <c r="H9" s="29">
        <v>1.851055261167538E-2</v>
      </c>
      <c r="I9" s="29">
        <v>65.017709276643586</v>
      </c>
      <c r="J9" s="29">
        <v>57.164829566954282</v>
      </c>
      <c r="K9" s="29">
        <v>0.87921937273618611</v>
      </c>
      <c r="L9" s="29">
        <v>288.82743338774566</v>
      </c>
      <c r="M9" s="29">
        <v>310.08977836109386</v>
      </c>
      <c r="N9" s="29">
        <v>93.143164832544528</v>
      </c>
      <c r="O9" s="29">
        <v>127.52229588753383</v>
      </c>
      <c r="P9" s="29">
        <v>142.54015386691705</v>
      </c>
      <c r="Q9" s="29">
        <v>89.464121111160949</v>
      </c>
      <c r="R9" s="29">
        <v>1.4158041048555343</v>
      </c>
      <c r="S9" s="29">
        <f>D9*4</f>
        <v>1.5933333333333506</v>
      </c>
      <c r="T9" s="29">
        <v>0</v>
      </c>
      <c r="U9" s="29">
        <v>4</v>
      </c>
      <c r="V9" s="4"/>
      <c r="Y9" s="4">
        <f t="shared" si="0"/>
        <v>1.1111111111111112</v>
      </c>
      <c r="Z9" s="4">
        <f t="shared" si="1"/>
        <v>7.9666666666667538E-2</v>
      </c>
    </row>
    <row r="10" spans="1:26">
      <c r="A10" s="25" t="s">
        <v>16</v>
      </c>
      <c r="B10" s="5">
        <v>9.5400000000000013E-2</v>
      </c>
      <c r="C10" s="4">
        <v>3.0959574456554138</v>
      </c>
      <c r="D10" s="4">
        <v>0.17104274645439782</v>
      </c>
      <c r="E10" s="4">
        <v>0</v>
      </c>
      <c r="F10" s="4">
        <v>0</v>
      </c>
      <c r="G10" s="4">
        <v>0</v>
      </c>
      <c r="H10" s="4">
        <v>0</v>
      </c>
      <c r="I10" s="4">
        <v>13.31151275732223</v>
      </c>
      <c r="J10" s="4">
        <v>12.259919624303171</v>
      </c>
      <c r="K10" s="4">
        <v>0.9210012301238556</v>
      </c>
      <c r="L10" s="4">
        <v>14.951737176056881</v>
      </c>
      <c r="M10" s="4">
        <v>21.056927666441013</v>
      </c>
      <c r="N10" s="4">
        <v>71.006261753398448</v>
      </c>
      <c r="O10" s="4">
        <v>15.894274795926137</v>
      </c>
      <c r="P10" s="4">
        <v>18.575744673932483</v>
      </c>
      <c r="Q10" s="4">
        <v>85.564670891664022</v>
      </c>
      <c r="R10" s="4">
        <v>2.2768074109127405</v>
      </c>
      <c r="S10" s="4">
        <v>0.7000000000000618</v>
      </c>
      <c r="T10" s="4">
        <v>0</v>
      </c>
      <c r="U10" s="4">
        <v>4.092544200269205</v>
      </c>
      <c r="V10" s="8"/>
    </row>
    <row r="11" spans="1:26">
      <c r="A11" s="25" t="s">
        <v>12</v>
      </c>
      <c r="B11" s="5">
        <v>9.8174999999999998E-2</v>
      </c>
      <c r="C11" s="4">
        <v>3.4528435615017909</v>
      </c>
      <c r="D11" s="4">
        <v>0.15782481071890272</v>
      </c>
      <c r="E11" s="4">
        <v>0</v>
      </c>
      <c r="F11" s="4">
        <v>0</v>
      </c>
      <c r="G11" s="4">
        <v>1.111560709269902E-2</v>
      </c>
      <c r="H11" s="4">
        <v>1.6096308585530532E-3</v>
      </c>
      <c r="I11" s="4">
        <v>15.32434886914352</v>
      </c>
      <c r="J11" s="4">
        <v>15.849586161826812</v>
      </c>
      <c r="K11" s="4">
        <v>1.0342746890695556</v>
      </c>
      <c r="L11" s="4">
        <v>15.52004134443507</v>
      </c>
      <c r="M11" s="4">
        <v>21.570849999468905</v>
      </c>
      <c r="N11" s="4">
        <v>71.949141294001805</v>
      </c>
      <c r="O11" s="4">
        <v>19.623004460820681</v>
      </c>
      <c r="P11" s="4">
        <v>20.717061369010747</v>
      </c>
      <c r="Q11" s="4">
        <v>94.719053592095875</v>
      </c>
      <c r="R11" s="4">
        <v>5.5306160125106176</v>
      </c>
      <c r="S11" s="4">
        <v>0.66</v>
      </c>
      <c r="T11" s="4">
        <v>0</v>
      </c>
      <c r="U11" s="4">
        <v>4.22</v>
      </c>
      <c r="V11" s="8"/>
      <c r="Y11" s="4"/>
      <c r="Z11" s="4"/>
    </row>
    <row r="12" spans="1:26">
      <c r="A12" s="25" t="s">
        <v>17</v>
      </c>
      <c r="B12" s="5">
        <v>0.10049</v>
      </c>
      <c r="C12" s="4">
        <v>3.3175932624364344</v>
      </c>
      <c r="D12" s="4">
        <v>0.168132230770487</v>
      </c>
      <c r="E12" s="4">
        <v>0</v>
      </c>
      <c r="F12" s="4">
        <v>0</v>
      </c>
      <c r="G12" s="4">
        <v>0</v>
      </c>
      <c r="H12" s="4">
        <v>0</v>
      </c>
      <c r="I12" s="4">
        <v>12.968891562727611</v>
      </c>
      <c r="J12" s="4">
        <v>12.600237396155819</v>
      </c>
      <c r="K12" s="4">
        <v>0.97157396491529791</v>
      </c>
      <c r="L12" s="4">
        <v>15.74947661238947</v>
      </c>
      <c r="M12" s="4">
        <v>27.746672047563983</v>
      </c>
      <c r="N12" s="4">
        <v>56.761677888401728</v>
      </c>
      <c r="O12" s="4">
        <v>16.428501035530996</v>
      </c>
      <c r="P12" s="4">
        <v>19.905559574618607</v>
      </c>
      <c r="Q12" s="4">
        <v>82.532224095216208</v>
      </c>
      <c r="R12" s="4">
        <v>3.4503863827160659</v>
      </c>
      <c r="S12" s="4">
        <v>0.68499999999991912</v>
      </c>
      <c r="T12" s="4">
        <v>0</v>
      </c>
      <c r="U12" s="4">
        <v>4.0741742190704349</v>
      </c>
      <c r="V12" s="8"/>
      <c r="Y12" s="8"/>
      <c r="Z12" s="8"/>
    </row>
    <row r="13" spans="1:26">
      <c r="A13" s="25" t="s">
        <v>9</v>
      </c>
      <c r="B13" s="5">
        <v>0.17161666666666667</v>
      </c>
      <c r="C13" s="4">
        <v>4.5565934760975599</v>
      </c>
      <c r="D13" s="4">
        <v>0.20905976009545893</v>
      </c>
      <c r="E13" s="4">
        <v>0</v>
      </c>
      <c r="F13" s="4">
        <v>0</v>
      </c>
      <c r="G13" s="4">
        <v>0</v>
      </c>
      <c r="H13" s="4">
        <v>0</v>
      </c>
      <c r="I13" s="4">
        <v>15.49916114579603</v>
      </c>
      <c r="J13" s="4">
        <v>15.931857396212566</v>
      </c>
      <c r="K13" s="4">
        <v>1.027917398002788</v>
      </c>
      <c r="L13" s="4">
        <v>26.89693181374173</v>
      </c>
      <c r="M13" s="4">
        <v>47.36159884315731</v>
      </c>
      <c r="N13" s="4">
        <v>56.79059083882202</v>
      </c>
      <c r="O13" s="4">
        <v>22.469760121964079</v>
      </c>
      <c r="P13" s="4">
        <v>27.339560856585358</v>
      </c>
      <c r="Q13" s="4">
        <v>82.187714132766416</v>
      </c>
      <c r="R13" s="4">
        <v>4.2023623028195836</v>
      </c>
      <c r="S13" s="4">
        <v>0.87749999999999995</v>
      </c>
      <c r="T13" s="4">
        <v>0</v>
      </c>
      <c r="U13" s="4">
        <v>4.2</v>
      </c>
      <c r="V13" s="8"/>
      <c r="Y13" s="7"/>
      <c r="Z13" s="7"/>
    </row>
    <row r="14" spans="1:26">
      <c r="A14" s="25" t="s">
        <v>10</v>
      </c>
      <c r="B14" s="5">
        <v>0.202375</v>
      </c>
      <c r="C14" s="4">
        <v>4.8837870314560909</v>
      </c>
      <c r="D14" s="4">
        <v>0.2300124870145363</v>
      </c>
      <c r="E14" s="4">
        <v>0</v>
      </c>
      <c r="F14" s="4">
        <v>0</v>
      </c>
      <c r="G14" s="4">
        <v>2.2486837657667465E-2</v>
      </c>
      <c r="H14" s="4">
        <v>2.3021926952210958E-3</v>
      </c>
      <c r="I14" s="4">
        <v>15.750278863039144</v>
      </c>
      <c r="J14" s="4">
        <v>15.189498362271724</v>
      </c>
      <c r="K14" s="4">
        <v>0.96439551923849476</v>
      </c>
      <c r="L14" s="4">
        <v>31.987429169339713</v>
      </c>
      <c r="M14" s="4">
        <v>54.209773302789607</v>
      </c>
      <c r="N14" s="4">
        <v>59.006756937855812</v>
      </c>
      <c r="O14" s="4">
        <v>22.966630026787676</v>
      </c>
      <c r="P14" s="4">
        <v>29.302722188736546</v>
      </c>
      <c r="Q14" s="4">
        <v>78.377121002142417</v>
      </c>
      <c r="R14" s="4">
        <v>3.5072633991824222</v>
      </c>
      <c r="S14" s="4">
        <v>1</v>
      </c>
      <c r="T14" s="4">
        <v>0</v>
      </c>
      <c r="U14" s="4">
        <v>4.3499999999999996</v>
      </c>
      <c r="V14" s="8"/>
    </row>
    <row r="15" spans="1:26">
      <c r="A15" s="25" t="s">
        <v>22</v>
      </c>
      <c r="B15" s="5">
        <v>0.79425000000000001</v>
      </c>
      <c r="C15" s="4">
        <v>14.9131698089965</v>
      </c>
      <c r="D15" s="4">
        <v>0.2956232109743463</v>
      </c>
      <c r="E15" s="4">
        <v>0</v>
      </c>
      <c r="F15" s="4">
        <v>0</v>
      </c>
      <c r="G15" s="4">
        <v>4.9660219435873988E-2</v>
      </c>
      <c r="H15" s="4">
        <v>1.6649786756238779E-3</v>
      </c>
      <c r="I15" s="4">
        <v>33.959337908105759</v>
      </c>
      <c r="J15" s="4">
        <v>35.658866241264079</v>
      </c>
      <c r="K15" s="4">
        <v>1.0500459796288508</v>
      </c>
      <c r="L15" s="4">
        <v>125.07618733011911</v>
      </c>
      <c r="M15" s="4">
        <v>222.07872378349296</v>
      </c>
      <c r="N15" s="4">
        <v>56.320652964512384</v>
      </c>
      <c r="O15" s="4">
        <v>66.065568021810066</v>
      </c>
      <c r="P15" s="4">
        <v>89.479018853978999</v>
      </c>
      <c r="Q15" s="4">
        <v>73.83358564718128</v>
      </c>
      <c r="R15" s="4">
        <v>4.1430260386946944</v>
      </c>
      <c r="S15" s="4">
        <v>1.2366666666666324</v>
      </c>
      <c r="T15" s="4">
        <v>0</v>
      </c>
      <c r="U15" s="4">
        <v>4.1832529407643442</v>
      </c>
      <c r="V15" s="8"/>
    </row>
    <row r="16" spans="1:26">
      <c r="A16" s="25" t="s">
        <v>23</v>
      </c>
      <c r="B16" s="5">
        <v>0.79500000000000004</v>
      </c>
      <c r="C16" s="4">
        <v>15.305642317262951</v>
      </c>
      <c r="D16" s="4">
        <v>0.28831473465484925</v>
      </c>
      <c r="E16" s="4">
        <v>0</v>
      </c>
      <c r="F16" s="4">
        <v>0</v>
      </c>
      <c r="G16" s="4">
        <v>9.2700605357558211E-2</v>
      </c>
      <c r="H16" s="4">
        <v>3.0283147690248488E-3</v>
      </c>
      <c r="I16" s="4">
        <v>34.948945652782015</v>
      </c>
      <c r="J16" s="4">
        <v>35.207134110550115</v>
      </c>
      <c r="K16" s="4">
        <v>1.0073875893233861</v>
      </c>
      <c r="L16" s="4">
        <v>125.71021706476468</v>
      </c>
      <c r="M16" s="4">
        <v>227.53963300318276</v>
      </c>
      <c r="N16" s="4">
        <v>55.247613528060093</v>
      </c>
      <c r="O16" s="4">
        <v>65.771529023480838</v>
      </c>
      <c r="P16" s="4">
        <v>91.833853903577705</v>
      </c>
      <c r="Q16" s="4">
        <v>71.620133782622929</v>
      </c>
      <c r="R16" s="4">
        <v>3.9071501259729371</v>
      </c>
      <c r="S16" s="4">
        <v>1.2000000000001105</v>
      </c>
      <c r="T16" s="4">
        <v>0</v>
      </c>
      <c r="U16" s="4">
        <v>4.1621181846174755</v>
      </c>
      <c r="V16" s="8"/>
    </row>
    <row r="17" spans="1:22">
      <c r="A17" s="25" t="s">
        <v>21</v>
      </c>
      <c r="B17" s="5">
        <v>1.195025</v>
      </c>
      <c r="C17" s="4">
        <v>20.319927949738851</v>
      </c>
      <c r="D17" s="4">
        <v>0.32644205001319732</v>
      </c>
      <c r="E17" s="4">
        <v>0</v>
      </c>
      <c r="F17" s="4">
        <v>0</v>
      </c>
      <c r="G17" s="4">
        <v>0.12024973143749355</v>
      </c>
      <c r="H17" s="4">
        <v>2.9589113636359862E-3</v>
      </c>
      <c r="I17" s="4">
        <v>42.435860807743786</v>
      </c>
      <c r="J17" s="4">
        <v>42.802021546269764</v>
      </c>
      <c r="K17" s="4">
        <v>1.0086285686576471</v>
      </c>
      <c r="L17" s="4">
        <v>188.73544666003158</v>
      </c>
      <c r="M17" s="4">
        <v>317.93482756275728</v>
      </c>
      <c r="N17" s="4">
        <v>59.362935513183757</v>
      </c>
      <c r="O17" s="4">
        <v>88.688402700422216</v>
      </c>
      <c r="P17" s="4">
        <v>121.9195676984331</v>
      </c>
      <c r="Q17" s="4">
        <v>72.743370383162897</v>
      </c>
      <c r="R17" s="4">
        <v>3.8878980291680771</v>
      </c>
      <c r="S17" s="4">
        <v>1.379999999999987</v>
      </c>
      <c r="T17" s="4">
        <v>0</v>
      </c>
      <c r="U17" s="4">
        <v>4.2273965622510854</v>
      </c>
      <c r="V17" s="8"/>
    </row>
    <row r="18" spans="1:22">
      <c r="A18" s="25" t="s">
        <v>20</v>
      </c>
      <c r="B18" s="5">
        <v>1.2064999999999999</v>
      </c>
      <c r="C18" s="4">
        <v>20.747355169045374</v>
      </c>
      <c r="D18" s="4">
        <v>0.32278686508759591</v>
      </c>
      <c r="E18" s="4">
        <v>0</v>
      </c>
      <c r="F18" s="4">
        <v>0</v>
      </c>
      <c r="G18" s="4">
        <v>8.1570567220051571E-2</v>
      </c>
      <c r="H18" s="4">
        <v>1.9658064017179688E-3</v>
      </c>
      <c r="I18" s="4">
        <v>44.828275685545655</v>
      </c>
      <c r="J18" s="4">
        <v>44.088548905868961</v>
      </c>
      <c r="K18" s="4">
        <v>0.9834986564090572</v>
      </c>
      <c r="L18" s="4">
        <v>190.06973677427817</v>
      </c>
      <c r="M18" s="4">
        <v>318.6234213149063</v>
      </c>
      <c r="N18" s="4">
        <v>59.653410282863618</v>
      </c>
      <c r="O18" s="4">
        <v>90.296043779050152</v>
      </c>
      <c r="P18" s="4">
        <v>124.48413101427224</v>
      </c>
      <c r="Q18" s="4">
        <v>72.536188382676357</v>
      </c>
      <c r="R18" s="4">
        <v>3.7601894383897094</v>
      </c>
      <c r="S18" s="4">
        <v>1.34</v>
      </c>
      <c r="T18" s="4">
        <v>0</v>
      </c>
      <c r="U18" s="4">
        <v>4.16</v>
      </c>
      <c r="V18" s="8"/>
    </row>
    <row r="19" spans="1:22">
      <c r="A19" s="25" t="s">
        <v>7</v>
      </c>
      <c r="B19" s="5">
        <v>1.5912500000000001</v>
      </c>
      <c r="C19" s="4">
        <v>22.591266948275148</v>
      </c>
      <c r="D19" s="4">
        <v>0.39097509928097379</v>
      </c>
      <c r="E19" s="4">
        <v>0</v>
      </c>
      <c r="F19" s="4">
        <v>0</v>
      </c>
      <c r="G19" s="4">
        <v>0.12609438688927616</v>
      </c>
      <c r="H19" s="4">
        <v>2.7907772321486271E-3</v>
      </c>
      <c r="I19" s="4">
        <v>44.343652218615183</v>
      </c>
      <c r="J19" s="4">
        <v>42.490144503048093</v>
      </c>
      <c r="K19" s="4">
        <v>0.95820128422374284</v>
      </c>
      <c r="L19" s="4">
        <v>250.90466074959485</v>
      </c>
      <c r="M19" s="4">
        <v>364.81579788414285</v>
      </c>
      <c r="N19" s="4">
        <v>68.775711524772404</v>
      </c>
      <c r="O19" s="4">
        <v>103.48863381513146</v>
      </c>
      <c r="P19" s="4">
        <v>135.54760168965089</v>
      </c>
      <c r="Q19" s="4">
        <v>76.348553958245986</v>
      </c>
      <c r="R19" s="4">
        <v>3.5531754353540794</v>
      </c>
      <c r="S19" s="4">
        <v>1.635</v>
      </c>
      <c r="T19" s="4">
        <v>0</v>
      </c>
      <c r="U19" s="4">
        <v>4.22</v>
      </c>
      <c r="V19" s="8"/>
    </row>
    <row r="20" spans="1:22">
      <c r="A20" s="25" t="s">
        <v>8</v>
      </c>
      <c r="B20" s="5">
        <v>1.6007499999999999</v>
      </c>
      <c r="C20" s="4">
        <v>22.795852270241646</v>
      </c>
      <c r="D20" s="4">
        <v>0.38977945677550896</v>
      </c>
      <c r="E20" s="4">
        <v>0</v>
      </c>
      <c r="F20" s="4">
        <v>0</v>
      </c>
      <c r="G20" s="4">
        <v>0</v>
      </c>
      <c r="H20" s="4">
        <v>0</v>
      </c>
      <c r="I20" s="4">
        <v>47.451147214943283</v>
      </c>
      <c r="J20" s="4">
        <v>46.809009126588222</v>
      </c>
      <c r="K20" s="4">
        <v>0.98646738538382805</v>
      </c>
      <c r="L20" s="4">
        <v>250.88043275233801</v>
      </c>
      <c r="M20" s="4">
        <v>357.29586562602628</v>
      </c>
      <c r="N20" s="4">
        <v>70.216438780438907</v>
      </c>
      <c r="O20" s="4">
        <v>107.79112695651968</v>
      </c>
      <c r="P20" s="4">
        <v>136.77511362144986</v>
      </c>
      <c r="Q20" s="4">
        <v>78.809020224871702</v>
      </c>
      <c r="R20" s="4">
        <v>3.6715250425659343</v>
      </c>
      <c r="S20" s="4">
        <v>1.63</v>
      </c>
      <c r="T20" s="4">
        <v>0</v>
      </c>
      <c r="U20" s="4">
        <v>4.22</v>
      </c>
      <c r="V20" s="8"/>
    </row>
    <row r="21" spans="1:22">
      <c r="A21" s="25" t="s">
        <v>15</v>
      </c>
      <c r="B21" s="5">
        <v>1.6946666666666668</v>
      </c>
      <c r="C21" s="4">
        <v>21.350139140304321</v>
      </c>
      <c r="D21" s="4">
        <v>0.44059021406248888</v>
      </c>
      <c r="E21" s="4">
        <v>0</v>
      </c>
      <c r="F21" s="4">
        <v>0</v>
      </c>
      <c r="G21" s="4">
        <v>0.18280818717005054</v>
      </c>
      <c r="H21" s="4">
        <v>4.281194280953169E-3</v>
      </c>
      <c r="I21" s="4">
        <v>43.544642044108954</v>
      </c>
      <c r="J21" s="4">
        <v>43.467356363581331</v>
      </c>
      <c r="K21" s="4">
        <v>0.99822513914687061</v>
      </c>
      <c r="L21" s="4">
        <v>267.7933900806778</v>
      </c>
      <c r="M21" s="4">
        <v>338.2247711908679</v>
      </c>
      <c r="N21" s="4">
        <v>79.176161207174246</v>
      </c>
      <c r="O21" s="4">
        <v>108.57574491017587</v>
      </c>
      <c r="P21" s="4">
        <v>128.10083484182593</v>
      </c>
      <c r="Q21" s="4">
        <v>84.758030690620473</v>
      </c>
      <c r="R21" s="4">
        <v>3.6072244151880315</v>
      </c>
      <c r="S21" s="4">
        <v>1.825</v>
      </c>
      <c r="T21" s="4">
        <v>0</v>
      </c>
      <c r="U21" s="4">
        <v>4.1399999999999997</v>
      </c>
      <c r="V21" s="8"/>
    </row>
    <row r="22" spans="1:22">
      <c r="A22" s="25" t="s">
        <v>14</v>
      </c>
      <c r="B22" s="5">
        <v>1.7170000000000001</v>
      </c>
      <c r="C22" s="4">
        <v>22.885196751920489</v>
      </c>
      <c r="D22" s="4">
        <v>0.41645388124589333</v>
      </c>
      <c r="E22" s="4">
        <v>0</v>
      </c>
      <c r="F22" s="4">
        <v>0</v>
      </c>
      <c r="G22" s="4">
        <v>7.4380211436026411E-2</v>
      </c>
      <c r="H22" s="4">
        <v>1.6250725795002078E-3</v>
      </c>
      <c r="I22" s="4">
        <v>47.530417430762043</v>
      </c>
      <c r="J22" s="4">
        <v>47.429029589024758</v>
      </c>
      <c r="K22" s="4">
        <v>0.99786688509763299</v>
      </c>
      <c r="L22" s="4">
        <v>269.99248634530005</v>
      </c>
      <c r="M22" s="4">
        <v>359.12305232304357</v>
      </c>
      <c r="N22" s="4">
        <v>75.181051341263526</v>
      </c>
      <c r="O22" s="4">
        <v>113.0629441193143</v>
      </c>
      <c r="P22" s="4">
        <v>137.31118051152293</v>
      </c>
      <c r="Q22" s="4">
        <v>82.340668617167879</v>
      </c>
      <c r="R22" s="4">
        <v>3.6757545800890759</v>
      </c>
      <c r="S22" s="4">
        <v>1.7250000000000001</v>
      </c>
      <c r="T22" s="4">
        <v>0</v>
      </c>
      <c r="U22" s="4">
        <v>4.1421153162010365</v>
      </c>
      <c r="V22" s="8"/>
    </row>
    <row r="23" spans="1:22">
      <c r="A23" s="25" t="s">
        <v>18</v>
      </c>
      <c r="B23" s="5">
        <v>1.7645</v>
      </c>
      <c r="C23" s="4">
        <v>20.846423641590377</v>
      </c>
      <c r="D23" s="4">
        <v>0.4698306799299708</v>
      </c>
      <c r="E23" s="4">
        <v>2.2704281296444595</v>
      </c>
      <c r="F23" s="4">
        <v>3.6304038983370486E-2</v>
      </c>
      <c r="G23" s="4">
        <v>0.26823145556211625</v>
      </c>
      <c r="H23" s="4">
        <v>6.4335125337031864E-3</v>
      </c>
      <c r="I23" s="4">
        <v>45.85425583111256</v>
      </c>
      <c r="J23" s="4">
        <v>41.440973878101524</v>
      </c>
      <c r="K23" s="4">
        <v>0.90375414728644266</v>
      </c>
      <c r="L23" s="4">
        <v>297.92664953904108</v>
      </c>
      <c r="M23" s="4">
        <v>316.89714407371878</v>
      </c>
      <c r="N23" s="4">
        <v>94.01367450308588</v>
      </c>
      <c r="O23" s="4">
        <v>114.00685679263779</v>
      </c>
      <c r="P23" s="4">
        <v>125.07854184954226</v>
      </c>
      <c r="Q23" s="4">
        <v>91.148213839730658</v>
      </c>
      <c r="R23" s="4">
        <v>1.7134243285621107</v>
      </c>
      <c r="S23" s="4">
        <v>1.920000000000031</v>
      </c>
      <c r="T23" s="4">
        <v>0</v>
      </c>
      <c r="U23" s="4">
        <v>4.0865785952637461</v>
      </c>
    </row>
    <row r="24" spans="1:22">
      <c r="A24" s="25" t="s">
        <v>19</v>
      </c>
      <c r="B24" s="5">
        <v>1.7845</v>
      </c>
      <c r="C24" s="4">
        <v>22.072200064368598</v>
      </c>
      <c r="D24" s="4">
        <v>0.44876832680699597</v>
      </c>
      <c r="E24" s="4">
        <v>2.4003442592837332</v>
      </c>
      <c r="F24" s="4">
        <v>3.624988676983823E-2</v>
      </c>
      <c r="G24" s="4">
        <v>0.28357992314809349</v>
      </c>
      <c r="H24" s="4">
        <v>6.4239161098824885E-3</v>
      </c>
      <c r="I24" s="4">
        <v>45.989937375966072</v>
      </c>
      <c r="J24" s="4">
        <v>40.940305601120507</v>
      </c>
      <c r="K24" s="4">
        <v>0.89020137745426775</v>
      </c>
      <c r="L24" s="4">
        <v>302.28469628279646</v>
      </c>
      <c r="M24" s="4">
        <v>345.77305204098207</v>
      </c>
      <c r="N24" s="4">
        <v>87.422861468963973</v>
      </c>
      <c r="O24" s="4">
        <v>114.57398550088467</v>
      </c>
      <c r="P24" s="4">
        <v>132.43320038621158</v>
      </c>
      <c r="Q24" s="4">
        <v>86.514548592615341</v>
      </c>
      <c r="R24" s="4">
        <v>2.4350653731097411</v>
      </c>
      <c r="S24" s="4">
        <v>1.8366666666667144</v>
      </c>
      <c r="T24" s="4">
        <v>0</v>
      </c>
      <c r="U24" s="4">
        <v>4.0926833667934384</v>
      </c>
    </row>
    <row r="25" spans="1:22">
      <c r="A25" s="25" t="s">
        <v>11</v>
      </c>
      <c r="B25" s="5">
        <v>1.976</v>
      </c>
      <c r="C25" s="4">
        <v>29.1023534713628</v>
      </c>
      <c r="D25" s="4">
        <v>0.3768860808074368</v>
      </c>
      <c r="E25" s="4">
        <v>6.6399840378653998</v>
      </c>
      <c r="F25" s="4">
        <v>7.6053231048813674E-2</v>
      </c>
      <c r="G25" s="4">
        <v>0.46740579367421142</v>
      </c>
      <c r="H25" s="4">
        <v>8.0303779234580895E-3</v>
      </c>
      <c r="I25" s="4">
        <v>47.040217484852711</v>
      </c>
      <c r="J25" s="4">
        <v>48.047717578303697</v>
      </c>
      <c r="K25" s="4">
        <v>1.0214178451401805</v>
      </c>
      <c r="L25" s="4">
        <v>368.42090807322319</v>
      </c>
      <c r="M25" s="4">
        <v>510.29561337329631</v>
      </c>
      <c r="N25" s="4">
        <v>72.197545582997677</v>
      </c>
      <c r="O25" s="4">
        <v>138.00753216636718</v>
      </c>
      <c r="P25" s="4">
        <v>174.61412082817679</v>
      </c>
      <c r="Q25" s="4">
        <v>79.035722604684935</v>
      </c>
      <c r="R25" s="4">
        <v>3.8756603793591426</v>
      </c>
      <c r="S25" s="4">
        <v>1.2932999999999999</v>
      </c>
      <c r="T25" s="7">
        <f>5.18*0.18</f>
        <v>0.9323999999999999</v>
      </c>
      <c r="U25" s="4">
        <v>4.3600000000000003</v>
      </c>
    </row>
    <row r="26" spans="1:22">
      <c r="A26" s="25" t="s">
        <v>13</v>
      </c>
      <c r="B26" s="5">
        <v>1.9777499999999999</v>
      </c>
      <c r="C26" s="4">
        <v>27.581080055345463</v>
      </c>
      <c r="D26" s="4">
        <v>0.39802595560645698</v>
      </c>
      <c r="E26" s="4">
        <v>6.109065014129869</v>
      </c>
      <c r="F26" s="4">
        <v>7.383159037368052E-2</v>
      </c>
      <c r="G26" s="4">
        <v>0.19576461814538856</v>
      </c>
      <c r="H26" s="4">
        <v>3.5488932585772252E-3</v>
      </c>
      <c r="I26" s="4">
        <v>42.697361471949002</v>
      </c>
      <c r="J26" s="4">
        <v>43.079493771266208</v>
      </c>
      <c r="K26" s="4">
        <v>1.0089497872033206</v>
      </c>
      <c r="L26" s="4">
        <v>361.18813368535899</v>
      </c>
      <c r="M26" s="4">
        <v>491.15647544049511</v>
      </c>
      <c r="N26" s="4">
        <v>73.538302302016149</v>
      </c>
      <c r="O26" s="4">
        <v>131.22921472605142</v>
      </c>
      <c r="P26" s="4">
        <v>165.48648033207277</v>
      </c>
      <c r="Q26" s="4">
        <v>79.299054800561862</v>
      </c>
      <c r="R26" s="4">
        <v>3.7938912944730703</v>
      </c>
      <c r="S26" s="4">
        <v>1.1499999999999999</v>
      </c>
      <c r="T26" s="9">
        <f>8.23971251240507*0.18</f>
        <v>1.4831482522329127</v>
      </c>
      <c r="U26" s="4">
        <v>4.1399999999999997</v>
      </c>
    </row>
    <row r="36" ht="17.100000000000001" customHeight="1"/>
  </sheetData>
  <autoFilter ref="A1:U1" xr:uid="{DA93305F-B301-0D4F-BC9F-1A7F82E8ACCB}">
    <sortState xmlns:xlrd2="http://schemas.microsoft.com/office/spreadsheetml/2017/richdata2" ref="A10:U26">
      <sortCondition ref="B1:B2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3564-73CE-3445-B245-240225D2F1A6}">
  <dimension ref="A2:Q28"/>
  <sheetViews>
    <sheetView workbookViewId="0">
      <selection activeCell="B4" sqref="B4"/>
    </sheetView>
  </sheetViews>
  <sheetFormatPr defaultColWidth="11" defaultRowHeight="15.95"/>
  <cols>
    <col min="1" max="1" width="16.5" bestFit="1" customWidth="1"/>
    <col min="2" max="7" width="15.5" bestFit="1" customWidth="1"/>
    <col min="8" max="8" width="15.5" customWidth="1"/>
    <col min="9" max="9" width="15.5" bestFit="1" customWidth="1"/>
    <col min="10" max="10" width="15.5" customWidth="1"/>
    <col min="11" max="16" width="15.5" bestFit="1" customWidth="1"/>
  </cols>
  <sheetData>
    <row r="2" spans="1:16">
      <c r="A2" t="s">
        <v>61</v>
      </c>
      <c r="B2">
        <v>2000</v>
      </c>
    </row>
    <row r="3" spans="1:16">
      <c r="A3" t="s">
        <v>62</v>
      </c>
      <c r="B3" s="11">
        <v>45257.479166666664</v>
      </c>
      <c r="C3" s="10"/>
    </row>
    <row r="4" spans="1:16" ht="17.100000000000001" thickBot="1">
      <c r="A4" s="21" t="s">
        <v>63</v>
      </c>
      <c r="B4" s="22">
        <v>0.1</v>
      </c>
      <c r="C4" s="21">
        <v>0.2</v>
      </c>
      <c r="D4" s="22">
        <v>0.25</v>
      </c>
      <c r="E4" s="21">
        <v>0.3</v>
      </c>
      <c r="F4" s="22">
        <v>0.5</v>
      </c>
      <c r="G4" s="21">
        <v>0.75</v>
      </c>
      <c r="H4" s="21">
        <v>0.8</v>
      </c>
      <c r="I4" s="22">
        <v>1</v>
      </c>
      <c r="J4" s="22">
        <v>1.2</v>
      </c>
      <c r="K4" s="21">
        <v>1.25</v>
      </c>
      <c r="L4" s="22">
        <v>1.5</v>
      </c>
      <c r="M4" s="21">
        <v>1.6</v>
      </c>
      <c r="N4" s="22">
        <v>1.7</v>
      </c>
      <c r="O4" s="21">
        <v>1.8</v>
      </c>
      <c r="P4" s="22">
        <v>2</v>
      </c>
    </row>
    <row r="5" spans="1:16">
      <c r="A5" t="s">
        <v>64</v>
      </c>
      <c r="B5" s="16">
        <f>$B$2*B4</f>
        <v>200</v>
      </c>
      <c r="C5">
        <f t="shared" ref="C5:P5" si="0">$B$2*C4</f>
        <v>400</v>
      </c>
      <c r="D5" s="16">
        <f t="shared" si="0"/>
        <v>500</v>
      </c>
      <c r="E5">
        <f t="shared" si="0"/>
        <v>600</v>
      </c>
      <c r="F5" s="16">
        <f t="shared" si="0"/>
        <v>1000</v>
      </c>
      <c r="G5">
        <f t="shared" si="0"/>
        <v>1500</v>
      </c>
      <c r="H5">
        <f t="shared" si="0"/>
        <v>1600</v>
      </c>
      <c r="I5" s="16">
        <f t="shared" si="0"/>
        <v>2000</v>
      </c>
      <c r="J5" s="16">
        <f t="shared" ref="J5" si="1">$B$2*J4</f>
        <v>2400</v>
      </c>
      <c r="K5">
        <f t="shared" si="0"/>
        <v>2500</v>
      </c>
      <c r="L5" s="16">
        <f t="shared" si="0"/>
        <v>3000</v>
      </c>
      <c r="M5">
        <f t="shared" si="0"/>
        <v>3200</v>
      </c>
      <c r="N5" s="16">
        <f t="shared" si="0"/>
        <v>3400</v>
      </c>
      <c r="O5">
        <f t="shared" si="0"/>
        <v>3600</v>
      </c>
      <c r="P5" s="16">
        <f t="shared" si="0"/>
        <v>4000</v>
      </c>
    </row>
    <row r="6" spans="1:16">
      <c r="A6" t="s">
        <v>65</v>
      </c>
      <c r="B6" s="16"/>
      <c r="D6" s="16"/>
      <c r="F6" s="16"/>
      <c r="I6" s="16"/>
      <c r="J6" s="16"/>
      <c r="L6" s="16"/>
      <c r="N6" s="16"/>
      <c r="P6" s="16"/>
    </row>
    <row r="7" spans="1:16">
      <c r="A7">
        <v>5</v>
      </c>
      <c r="B7" s="17">
        <f>$A$7/B4</f>
        <v>50</v>
      </c>
      <c r="C7" s="8">
        <f t="shared" ref="C7:P7" si="2">$A$7/C4</f>
        <v>25</v>
      </c>
      <c r="D7" s="17">
        <f t="shared" si="2"/>
        <v>20</v>
      </c>
      <c r="E7" s="8">
        <f t="shared" si="2"/>
        <v>16.666666666666668</v>
      </c>
      <c r="F7" s="17">
        <f t="shared" si="2"/>
        <v>10</v>
      </c>
      <c r="G7" s="8">
        <f t="shared" si="2"/>
        <v>6.666666666666667</v>
      </c>
      <c r="H7" s="8">
        <f t="shared" ref="H7" si="3">$A$7/H4</f>
        <v>6.25</v>
      </c>
      <c r="I7" s="17">
        <f t="shared" si="2"/>
        <v>5</v>
      </c>
      <c r="J7" s="17">
        <f t="shared" ref="J7" si="4">$A$7/J4</f>
        <v>4.166666666666667</v>
      </c>
      <c r="K7" s="8">
        <f t="shared" si="2"/>
        <v>4</v>
      </c>
      <c r="L7" s="17">
        <f t="shared" si="2"/>
        <v>3.3333333333333335</v>
      </c>
      <c r="M7" s="8">
        <f t="shared" si="2"/>
        <v>3.125</v>
      </c>
      <c r="N7" s="17">
        <f t="shared" si="2"/>
        <v>2.9411764705882355</v>
      </c>
      <c r="O7" s="8">
        <f t="shared" si="2"/>
        <v>2.7777777777777777</v>
      </c>
      <c r="P7" s="17">
        <f t="shared" si="2"/>
        <v>2.5</v>
      </c>
    </row>
    <row r="8" spans="1:16">
      <c r="B8" s="23">
        <f>$B$3+B7/24</f>
        <v>45259.5625</v>
      </c>
      <c r="C8" s="24">
        <f>$B$3+C7/24</f>
        <v>45258.520833333328</v>
      </c>
      <c r="D8" s="23">
        <f>$B$3+D7/24</f>
        <v>45258.3125</v>
      </c>
      <c r="E8" s="24">
        <f t="shared" ref="E8:P8" si="5">$B$3+E7/24</f>
        <v>45258.173611111109</v>
      </c>
      <c r="F8" s="23">
        <f t="shared" si="5"/>
        <v>45257.895833333328</v>
      </c>
      <c r="G8" s="24">
        <f t="shared" si="5"/>
        <v>45257.756944444445</v>
      </c>
      <c r="H8" s="24">
        <f t="shared" ref="H8" si="6">$B$3+H7/24</f>
        <v>45257.739583333328</v>
      </c>
      <c r="I8" s="23">
        <f t="shared" si="5"/>
        <v>45257.6875</v>
      </c>
      <c r="J8" s="23">
        <f t="shared" ref="J8" si="7">$B$3+J7/24</f>
        <v>45257.652777777774</v>
      </c>
      <c r="K8" s="24">
        <f t="shared" si="5"/>
        <v>45257.645833333328</v>
      </c>
      <c r="L8" s="23">
        <f t="shared" si="5"/>
        <v>45257.618055555555</v>
      </c>
      <c r="M8" s="24">
        <f t="shared" si="5"/>
        <v>45257.609375</v>
      </c>
      <c r="N8" s="23">
        <f t="shared" si="5"/>
        <v>45257.601715686273</v>
      </c>
      <c r="O8" s="24">
        <f t="shared" si="5"/>
        <v>45257.594907407401</v>
      </c>
      <c r="P8" s="23">
        <f t="shared" si="5"/>
        <v>45257.583333333328</v>
      </c>
    </row>
    <row r="9" spans="1:16">
      <c r="A9">
        <v>6</v>
      </c>
      <c r="B9" s="17">
        <f>$A$9/B4</f>
        <v>60</v>
      </c>
      <c r="C9" s="8">
        <f t="shared" ref="C9:P9" si="8">$A$9/C4</f>
        <v>30</v>
      </c>
      <c r="D9" s="17">
        <f t="shared" si="8"/>
        <v>24</v>
      </c>
      <c r="E9" s="8">
        <f t="shared" si="8"/>
        <v>20</v>
      </c>
      <c r="F9" s="17">
        <f t="shared" si="8"/>
        <v>12</v>
      </c>
      <c r="G9" s="8">
        <f t="shared" si="8"/>
        <v>8</v>
      </c>
      <c r="H9" s="8">
        <f t="shared" ref="H9" si="9">$A$9/H4</f>
        <v>7.5</v>
      </c>
      <c r="I9" s="17">
        <f t="shared" si="8"/>
        <v>6</v>
      </c>
      <c r="J9" s="17">
        <f t="shared" ref="J9" si="10">$A$9/J4</f>
        <v>5</v>
      </c>
      <c r="K9" s="8">
        <f t="shared" si="8"/>
        <v>4.8</v>
      </c>
      <c r="L9" s="17">
        <f t="shared" si="8"/>
        <v>4</v>
      </c>
      <c r="M9" s="8">
        <f t="shared" si="8"/>
        <v>3.75</v>
      </c>
      <c r="N9" s="17">
        <f t="shared" si="8"/>
        <v>3.5294117647058822</v>
      </c>
      <c r="O9" s="8">
        <f t="shared" si="8"/>
        <v>3.333333333333333</v>
      </c>
      <c r="P9" s="17">
        <f t="shared" si="8"/>
        <v>3</v>
      </c>
    </row>
    <row r="10" spans="1:16">
      <c r="A10" s="12"/>
      <c r="B10" s="18">
        <f>$B$3+B9/24</f>
        <v>45259.979166666664</v>
      </c>
      <c r="C10" s="13">
        <f t="shared" ref="C10:P10" si="11">$B$3+C9/24</f>
        <v>45258.729166666664</v>
      </c>
      <c r="D10" s="18">
        <f t="shared" si="11"/>
        <v>45258.479166666664</v>
      </c>
      <c r="E10" s="13">
        <f t="shared" si="11"/>
        <v>45258.3125</v>
      </c>
      <c r="F10" s="18">
        <f t="shared" si="11"/>
        <v>45257.979166666664</v>
      </c>
      <c r="G10" s="13">
        <f t="shared" si="11"/>
        <v>45257.8125</v>
      </c>
      <c r="H10" s="13">
        <f t="shared" ref="H10" si="12">$B$3+H9/24</f>
        <v>45257.791666666664</v>
      </c>
      <c r="I10" s="18">
        <f t="shared" si="11"/>
        <v>45257.729166666664</v>
      </c>
      <c r="J10" s="18">
        <f t="shared" ref="J10" si="13">$B$3+J9/24</f>
        <v>45257.6875</v>
      </c>
      <c r="K10" s="13">
        <f t="shared" si="11"/>
        <v>45257.679166666661</v>
      </c>
      <c r="L10" s="18">
        <f t="shared" si="11"/>
        <v>45257.645833333328</v>
      </c>
      <c r="M10" s="13">
        <f t="shared" si="11"/>
        <v>45257.635416666664</v>
      </c>
      <c r="N10" s="18">
        <f t="shared" si="11"/>
        <v>45257.626225490196</v>
      </c>
      <c r="O10" s="13">
        <f t="shared" si="11"/>
        <v>45257.618055555555</v>
      </c>
      <c r="P10" s="18">
        <f t="shared" si="11"/>
        <v>45257.604166666664</v>
      </c>
    </row>
    <row r="11" spans="1:16">
      <c r="A11" s="14">
        <v>7</v>
      </c>
      <c r="B11" s="19">
        <f>$A$11/B4</f>
        <v>70</v>
      </c>
      <c r="C11" s="15">
        <f t="shared" ref="C11:P11" si="14">$A$11/C4</f>
        <v>35</v>
      </c>
      <c r="D11" s="19">
        <f t="shared" si="14"/>
        <v>28</v>
      </c>
      <c r="E11" s="15">
        <f t="shared" si="14"/>
        <v>23.333333333333336</v>
      </c>
      <c r="F11" s="19">
        <f t="shared" si="14"/>
        <v>14</v>
      </c>
      <c r="G11" s="15">
        <f t="shared" si="14"/>
        <v>9.3333333333333339</v>
      </c>
      <c r="H11" s="15">
        <f t="shared" ref="H11" si="15">$A$11/H4</f>
        <v>8.75</v>
      </c>
      <c r="I11" s="19">
        <f t="shared" si="14"/>
        <v>7</v>
      </c>
      <c r="J11" s="19">
        <f t="shared" ref="J11" si="16">$A$11/J4</f>
        <v>5.8333333333333339</v>
      </c>
      <c r="K11" s="15">
        <f t="shared" si="14"/>
        <v>5.6</v>
      </c>
      <c r="L11" s="19">
        <f t="shared" si="14"/>
        <v>4.666666666666667</v>
      </c>
      <c r="M11" s="15">
        <f t="shared" si="14"/>
        <v>4.375</v>
      </c>
      <c r="N11" s="19">
        <f t="shared" si="14"/>
        <v>4.1176470588235299</v>
      </c>
      <c r="O11" s="15">
        <f t="shared" si="14"/>
        <v>3.8888888888888888</v>
      </c>
      <c r="P11" s="19">
        <f t="shared" si="14"/>
        <v>3.5</v>
      </c>
    </row>
    <row r="12" spans="1:16">
      <c r="B12" s="23">
        <f>$B$3+B11/24</f>
        <v>45260.395833333328</v>
      </c>
      <c r="C12" s="24">
        <f t="shared" ref="C12:P12" si="17">$B$3+C11/24</f>
        <v>45258.9375</v>
      </c>
      <c r="D12" s="23">
        <f t="shared" si="17"/>
        <v>45258.645833333328</v>
      </c>
      <c r="E12" s="24">
        <f t="shared" si="17"/>
        <v>45258.451388888883</v>
      </c>
      <c r="F12" s="23">
        <f t="shared" si="17"/>
        <v>45258.0625</v>
      </c>
      <c r="G12" s="24">
        <f t="shared" si="17"/>
        <v>45257.868055555555</v>
      </c>
      <c r="H12" s="24">
        <f t="shared" ref="H12" si="18">$B$3+H11/24</f>
        <v>45257.84375</v>
      </c>
      <c r="I12" s="23">
        <f t="shared" si="17"/>
        <v>45257.770833333328</v>
      </c>
      <c r="J12" s="23">
        <f t="shared" ref="J12" si="19">$B$3+J11/24</f>
        <v>45257.722222222219</v>
      </c>
      <c r="K12" s="24">
        <f t="shared" si="17"/>
        <v>45257.712499999994</v>
      </c>
      <c r="L12" s="23">
        <f t="shared" si="17"/>
        <v>45257.673611111109</v>
      </c>
      <c r="M12" s="24">
        <f t="shared" si="17"/>
        <v>45257.661458333328</v>
      </c>
      <c r="N12" s="23">
        <f t="shared" si="17"/>
        <v>45257.650735294112</v>
      </c>
      <c r="O12" s="24">
        <f t="shared" si="17"/>
        <v>45257.641203703701</v>
      </c>
      <c r="P12" s="23">
        <f t="shared" si="17"/>
        <v>45257.625</v>
      </c>
    </row>
    <row r="13" spans="1:16">
      <c r="A13">
        <v>8</v>
      </c>
      <c r="B13" s="17">
        <f>$A$13/B4</f>
        <v>80</v>
      </c>
      <c r="C13" s="8">
        <f t="shared" ref="C13:P13" si="20">$A$13/C4</f>
        <v>40</v>
      </c>
      <c r="D13" s="17">
        <f t="shared" si="20"/>
        <v>32</v>
      </c>
      <c r="E13" s="8">
        <f t="shared" si="20"/>
        <v>26.666666666666668</v>
      </c>
      <c r="F13" s="17">
        <f t="shared" si="20"/>
        <v>16</v>
      </c>
      <c r="G13" s="8">
        <f t="shared" si="20"/>
        <v>10.666666666666666</v>
      </c>
      <c r="H13" s="8">
        <f t="shared" ref="H13" si="21">$A$13/H4</f>
        <v>10</v>
      </c>
      <c r="I13" s="17">
        <f t="shared" si="20"/>
        <v>8</v>
      </c>
      <c r="J13" s="17">
        <f t="shared" ref="J13" si="22">$A$13/J4</f>
        <v>6.666666666666667</v>
      </c>
      <c r="K13" s="8">
        <f t="shared" si="20"/>
        <v>6.4</v>
      </c>
      <c r="L13" s="17">
        <f t="shared" si="20"/>
        <v>5.333333333333333</v>
      </c>
      <c r="M13" s="8">
        <f t="shared" si="20"/>
        <v>5</v>
      </c>
      <c r="N13" s="17">
        <f t="shared" si="20"/>
        <v>4.7058823529411766</v>
      </c>
      <c r="O13" s="8">
        <f t="shared" si="20"/>
        <v>4.4444444444444446</v>
      </c>
      <c r="P13" s="17">
        <f t="shared" si="20"/>
        <v>4</v>
      </c>
    </row>
    <row r="14" spans="1:16">
      <c r="A14" s="12"/>
      <c r="B14" s="18">
        <f>$B$3+B13/24</f>
        <v>45260.8125</v>
      </c>
      <c r="C14" s="13">
        <f t="shared" ref="C14:P14" si="23">$B$3+C13/24</f>
        <v>45259.145833333328</v>
      </c>
      <c r="D14" s="18">
        <f t="shared" si="23"/>
        <v>45258.8125</v>
      </c>
      <c r="E14" s="13">
        <f t="shared" si="23"/>
        <v>45258.590277777774</v>
      </c>
      <c r="F14" s="18">
        <f t="shared" si="23"/>
        <v>45258.145833333328</v>
      </c>
      <c r="G14" s="13">
        <f t="shared" si="23"/>
        <v>45257.923611111109</v>
      </c>
      <c r="H14" s="13">
        <f t="shared" ref="H14" si="24">$B$3+H13/24</f>
        <v>45257.895833333328</v>
      </c>
      <c r="I14" s="18">
        <f t="shared" si="23"/>
        <v>45257.8125</v>
      </c>
      <c r="J14" s="18">
        <f t="shared" ref="J14" si="25">$B$3+J13/24</f>
        <v>45257.756944444445</v>
      </c>
      <c r="K14" s="13">
        <f t="shared" si="23"/>
        <v>45257.745833333334</v>
      </c>
      <c r="L14" s="18">
        <f t="shared" si="23"/>
        <v>45257.701388888883</v>
      </c>
      <c r="M14" s="13">
        <f t="shared" si="23"/>
        <v>45257.6875</v>
      </c>
      <c r="N14" s="18">
        <f t="shared" si="23"/>
        <v>45257.675245098035</v>
      </c>
      <c r="O14" s="13">
        <f t="shared" si="23"/>
        <v>45257.664351851847</v>
      </c>
      <c r="P14" s="18">
        <f t="shared" si="23"/>
        <v>45257.645833333328</v>
      </c>
    </row>
    <row r="15" spans="1:16">
      <c r="A15">
        <v>9</v>
      </c>
      <c r="B15" s="17">
        <f>$A$15/B4</f>
        <v>90</v>
      </c>
      <c r="C15" s="8">
        <f t="shared" ref="C15:P15" si="26">$A$15/C4</f>
        <v>45</v>
      </c>
      <c r="D15" s="17">
        <f t="shared" si="26"/>
        <v>36</v>
      </c>
      <c r="E15" s="8">
        <f t="shared" si="26"/>
        <v>30</v>
      </c>
      <c r="F15" s="17">
        <f t="shared" si="26"/>
        <v>18</v>
      </c>
      <c r="G15" s="8">
        <f t="shared" si="26"/>
        <v>12</v>
      </c>
      <c r="H15" s="8">
        <f t="shared" ref="H15" si="27">$A$15/H4</f>
        <v>11.25</v>
      </c>
      <c r="I15" s="17">
        <f t="shared" si="26"/>
        <v>9</v>
      </c>
      <c r="J15" s="17">
        <f t="shared" ref="J15" si="28">$A$15/J4</f>
        <v>7.5</v>
      </c>
      <c r="K15" s="8">
        <f t="shared" si="26"/>
        <v>7.2</v>
      </c>
      <c r="L15" s="17">
        <f t="shared" si="26"/>
        <v>6</v>
      </c>
      <c r="M15" s="8">
        <f t="shared" si="26"/>
        <v>5.625</v>
      </c>
      <c r="N15" s="17">
        <f t="shared" si="26"/>
        <v>5.2941176470588234</v>
      </c>
      <c r="O15" s="8">
        <f t="shared" si="26"/>
        <v>5</v>
      </c>
      <c r="P15" s="17">
        <f t="shared" si="26"/>
        <v>4.5</v>
      </c>
    </row>
    <row r="16" spans="1:16">
      <c r="B16" s="23">
        <f>$B$3+B15/24</f>
        <v>45261.229166666664</v>
      </c>
      <c r="C16" s="24">
        <f t="shared" ref="C16:P16" si="29">$B$3+C15/24</f>
        <v>45259.354166666664</v>
      </c>
      <c r="D16" s="23">
        <f t="shared" si="29"/>
        <v>45258.979166666664</v>
      </c>
      <c r="E16" s="24">
        <f t="shared" si="29"/>
        <v>45258.729166666664</v>
      </c>
      <c r="F16" s="23">
        <f t="shared" si="29"/>
        <v>45258.229166666664</v>
      </c>
      <c r="G16" s="24">
        <f t="shared" si="29"/>
        <v>45257.979166666664</v>
      </c>
      <c r="H16" s="24">
        <f t="shared" ref="H16" si="30">$B$3+H15/24</f>
        <v>45257.947916666664</v>
      </c>
      <c r="I16" s="23">
        <f t="shared" si="29"/>
        <v>45257.854166666664</v>
      </c>
      <c r="J16" s="23">
        <f t="shared" ref="J16" si="31">$B$3+J15/24</f>
        <v>45257.791666666664</v>
      </c>
      <c r="K16" s="24">
        <f t="shared" si="29"/>
        <v>45257.779166666667</v>
      </c>
      <c r="L16" s="23">
        <f t="shared" si="29"/>
        <v>45257.729166666664</v>
      </c>
      <c r="M16" s="24">
        <f t="shared" si="29"/>
        <v>45257.713541666664</v>
      </c>
      <c r="N16" s="23">
        <f t="shared" si="29"/>
        <v>45257.699754901958</v>
      </c>
      <c r="O16" s="24">
        <f t="shared" si="29"/>
        <v>45257.6875</v>
      </c>
      <c r="P16" s="23">
        <f t="shared" si="29"/>
        <v>45257.666666666664</v>
      </c>
    </row>
    <row r="17" spans="1:17">
      <c r="A17">
        <v>10</v>
      </c>
      <c r="B17" s="17">
        <f>$A$17/B4</f>
        <v>100</v>
      </c>
      <c r="C17" s="8">
        <f t="shared" ref="C17:P17" si="32">$A$17/C4</f>
        <v>50</v>
      </c>
      <c r="D17" s="17">
        <f t="shared" si="32"/>
        <v>40</v>
      </c>
      <c r="E17" s="8">
        <f t="shared" si="32"/>
        <v>33.333333333333336</v>
      </c>
      <c r="F17" s="17">
        <f t="shared" si="32"/>
        <v>20</v>
      </c>
      <c r="G17" s="8">
        <f t="shared" si="32"/>
        <v>13.333333333333334</v>
      </c>
      <c r="H17" s="8">
        <f t="shared" ref="H17" si="33">$A$17/H4</f>
        <v>12.5</v>
      </c>
      <c r="I17" s="17">
        <f t="shared" si="32"/>
        <v>10</v>
      </c>
      <c r="J17" s="17">
        <f t="shared" ref="J17" si="34">$A$17/J4</f>
        <v>8.3333333333333339</v>
      </c>
      <c r="K17" s="8">
        <f t="shared" si="32"/>
        <v>8</v>
      </c>
      <c r="L17" s="17">
        <f t="shared" si="32"/>
        <v>6.666666666666667</v>
      </c>
      <c r="M17" s="8">
        <f t="shared" si="32"/>
        <v>6.25</v>
      </c>
      <c r="N17" s="17">
        <f t="shared" si="32"/>
        <v>5.882352941176471</v>
      </c>
      <c r="O17" s="8">
        <f t="shared" si="32"/>
        <v>5.5555555555555554</v>
      </c>
      <c r="P17" s="17">
        <f t="shared" si="32"/>
        <v>5</v>
      </c>
      <c r="Q17" s="8"/>
    </row>
    <row r="18" spans="1:17">
      <c r="B18" s="20">
        <f>$B$3+B17/24</f>
        <v>45261.645833333328</v>
      </c>
      <c r="C18" s="11">
        <f t="shared" ref="C18:P18" si="35">$B$3+C17/24</f>
        <v>45259.5625</v>
      </c>
      <c r="D18" s="20">
        <f t="shared" si="35"/>
        <v>45259.145833333328</v>
      </c>
      <c r="E18" s="11">
        <f t="shared" si="35"/>
        <v>45258.868055555555</v>
      </c>
      <c r="F18" s="20">
        <f t="shared" si="35"/>
        <v>45258.3125</v>
      </c>
      <c r="G18" s="11">
        <f t="shared" si="35"/>
        <v>45258.034722222219</v>
      </c>
      <c r="H18" s="11">
        <f t="shared" ref="H18" si="36">$B$3+H17/24</f>
        <v>45258</v>
      </c>
      <c r="I18" s="20">
        <f t="shared" si="35"/>
        <v>45257.895833333328</v>
      </c>
      <c r="J18" s="20">
        <f t="shared" ref="J18" si="37">$B$3+J17/24</f>
        <v>45257.826388888883</v>
      </c>
      <c r="K18" s="11">
        <f t="shared" si="35"/>
        <v>45257.8125</v>
      </c>
      <c r="L18" s="20">
        <f t="shared" si="35"/>
        <v>45257.756944444445</v>
      </c>
      <c r="M18" s="11">
        <f t="shared" si="35"/>
        <v>45257.739583333328</v>
      </c>
      <c r="N18" s="20">
        <f t="shared" si="35"/>
        <v>45257.724264705881</v>
      </c>
      <c r="O18" s="11">
        <f t="shared" si="35"/>
        <v>45257.710648148146</v>
      </c>
      <c r="P18" s="20">
        <f t="shared" si="35"/>
        <v>45257.6875</v>
      </c>
      <c r="Q18" s="11"/>
    </row>
    <row r="25" spans="1:17">
      <c r="E25">
        <v>110</v>
      </c>
      <c r="F25">
        <f>250-170</f>
        <v>80</v>
      </c>
      <c r="G25">
        <v>90</v>
      </c>
      <c r="I25">
        <v>100</v>
      </c>
      <c r="K25">
        <f>170-30</f>
        <v>140</v>
      </c>
    </row>
    <row r="26" spans="1:17">
      <c r="E26">
        <f>3+57.82/60</f>
        <v>3.9636666666666667</v>
      </c>
      <c r="F26">
        <f>3+1.43/60</f>
        <v>3.0238333333333332</v>
      </c>
      <c r="G26">
        <f>3+23.33/60</f>
        <v>3.3888333333333334</v>
      </c>
      <c r="I26">
        <f>2+23.81/60</f>
        <v>2.3968333333333334</v>
      </c>
      <c r="K26">
        <f>3+21.54/60</f>
        <v>3.359</v>
      </c>
    </row>
    <row r="27" spans="1:17">
      <c r="E27">
        <f>E25/E26*60</f>
        <v>1665.1248843663275</v>
      </c>
      <c r="F27">
        <f>F25/F26*60</f>
        <v>1587.3890756765695</v>
      </c>
      <c r="G27">
        <f>G25/G26*60</f>
        <v>1593.4687453892686</v>
      </c>
      <c r="I27">
        <f>I25/I26*60</f>
        <v>2503.3029691954662</v>
      </c>
      <c r="K27">
        <f>K25/K26*60</f>
        <v>2500.7442691277165</v>
      </c>
    </row>
    <row r="28" spans="1:17">
      <c r="E28">
        <f>E27/2000</f>
        <v>0.83256244218316378</v>
      </c>
      <c r="F28">
        <f>F27/2000</f>
        <v>0.79369453783828481</v>
      </c>
      <c r="G28">
        <f>G27/2000</f>
        <v>0.79673437269463432</v>
      </c>
      <c r="I28">
        <f>I27/2000</f>
        <v>1.2516514845977331</v>
      </c>
      <c r="K28">
        <f>K27/2000</f>
        <v>1.2503721345638583</v>
      </c>
    </row>
  </sheetData>
  <pageMargins left="0.7" right="0.7" top="0.75" bottom="0.75" header="0.3" footer="0.3"/>
  <ignoredErrors>
    <ignoredError sqref="K9:P15 K17:P17 B17:G17 B9:G15 I17 I9:I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 Ljungqvist</dc:creator>
  <cp:keywords/>
  <dc:description/>
  <cp:lastModifiedBy/>
  <cp:revision/>
  <dcterms:created xsi:type="dcterms:W3CDTF">2023-07-07T11:18:21Z</dcterms:created>
  <dcterms:modified xsi:type="dcterms:W3CDTF">2024-01-06T15:50:09Z</dcterms:modified>
  <cp:category/>
  <cp:contentStatus/>
</cp:coreProperties>
</file>