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Projects\Cohorts\web\"/>
    </mc:Choice>
  </mc:AlternateContent>
  <xr:revisionPtr revIDLastSave="0" documentId="13_ncr:1_{24D3AA21-31A2-44C1-9D92-CAF6BB51B076}" xr6:coauthVersionLast="46" xr6:coauthVersionMax="46" xr10:uidLastSave="{00000000-0000-0000-0000-000000000000}"/>
  <workbookProtection workbookAlgorithmName="SHA-512" workbookHashValue="8m/p43neJiOsq/KGI1/iqzlqruCDG2E5T6GFQL8y79oAV6j0O0/M0teS9EZZHckYlC1e9uDylQMUmXoJPMN2HQ==" workbookSaltValue="lw5ba0aiNinchFnrIzGU4A==" workbookSpinCount="100000" lockStructure="1"/>
  <bookViews>
    <workbookView xWindow="-98" yWindow="-98" windowWidth="28996" windowHeight="15796" activeTab="1" xr2:uid="{1C7A72A4-46D5-4130-84F6-E2BF1F1A15D0}"/>
  </bookViews>
  <sheets>
    <sheet name="Instructions" sheetId="4" r:id="rId1"/>
    <sheet name="Feb" sheetId="1" r:id="rId2"/>
  </sheets>
  <definedNames>
    <definedName name="_xlnm._FilterDatabase" localSheetId="0" hidden="1">Instructions!$B$2:$F$4</definedName>
    <definedName name="_xlnm.Print_Area" localSheetId="1">Feb!$A$1:$AB$251</definedName>
    <definedName name="_xlnm.Print_Area" localSheetId="0">Instructions!$B$1:$F$4</definedName>
    <definedName name="_xlnm.Print_Titles" localSheetId="1">Feb!$1:$6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98" i="1" l="1"/>
  <c r="AC98" i="1"/>
  <c r="AB99" i="1"/>
  <c r="AB100" i="1"/>
  <c r="AC100" i="1"/>
  <c r="AB101" i="1"/>
  <c r="AD244" i="1"/>
  <c r="AD230" i="1"/>
  <c r="AD216" i="1"/>
  <c r="AD202" i="1"/>
  <c r="AD148" i="1"/>
  <c r="AD134" i="1"/>
  <c r="AD118" i="1"/>
  <c r="AD51" i="1"/>
  <c r="AD44" i="1"/>
  <c r="M141" i="1" l="1"/>
  <c r="N141" i="1"/>
  <c r="O141" i="1"/>
  <c r="P141" i="1"/>
  <c r="Q141" i="1"/>
  <c r="R141" i="1"/>
  <c r="S141" i="1"/>
  <c r="T141" i="1"/>
  <c r="U141" i="1"/>
  <c r="V141" i="1"/>
  <c r="W141" i="1"/>
  <c r="X141" i="1"/>
  <c r="Y141" i="1"/>
  <c r="Z141" i="1"/>
  <c r="AA141" i="1"/>
  <c r="W155" i="1"/>
  <c r="M169" i="1"/>
  <c r="N169" i="1"/>
  <c r="O169" i="1"/>
  <c r="P169" i="1"/>
  <c r="Q169" i="1"/>
  <c r="R169" i="1"/>
  <c r="S169" i="1"/>
  <c r="T169" i="1"/>
  <c r="U169" i="1"/>
  <c r="V169" i="1"/>
  <c r="W169" i="1"/>
  <c r="X169" i="1"/>
  <c r="Y169" i="1"/>
  <c r="Z169" i="1"/>
  <c r="AA169" i="1"/>
  <c r="M156" i="1"/>
  <c r="N156" i="1"/>
  <c r="O156" i="1"/>
  <c r="O155" i="1" s="1"/>
  <c r="P156" i="1"/>
  <c r="P155" i="1" s="1"/>
  <c r="Q156" i="1"/>
  <c r="R156" i="1"/>
  <c r="S156" i="1"/>
  <c r="T156" i="1"/>
  <c r="T155" i="1" s="1"/>
  <c r="U156" i="1"/>
  <c r="V156" i="1"/>
  <c r="W156" i="1"/>
  <c r="X156" i="1"/>
  <c r="X155" i="1" s="1"/>
  <c r="Y156" i="1"/>
  <c r="Z156" i="1"/>
  <c r="AA156" i="1"/>
  <c r="AA155" i="1" s="1"/>
  <c r="M162" i="1"/>
  <c r="N162" i="1"/>
  <c r="N155" i="1" s="1"/>
  <c r="O162" i="1"/>
  <c r="P162" i="1"/>
  <c r="Q162" i="1"/>
  <c r="R162" i="1"/>
  <c r="R155" i="1" s="1"/>
  <c r="S162" i="1"/>
  <c r="T162" i="1"/>
  <c r="U162" i="1"/>
  <c r="V162" i="1"/>
  <c r="V155" i="1" s="1"/>
  <c r="W162" i="1"/>
  <c r="X162" i="1"/>
  <c r="Y162" i="1"/>
  <c r="Z162" i="1"/>
  <c r="Z155" i="1" s="1"/>
  <c r="AA162" i="1"/>
  <c r="M175" i="1"/>
  <c r="N175" i="1"/>
  <c r="O175" i="1"/>
  <c r="P175" i="1"/>
  <c r="Q175" i="1"/>
  <c r="R175" i="1"/>
  <c r="S175" i="1"/>
  <c r="T175" i="1"/>
  <c r="U175" i="1"/>
  <c r="V175" i="1"/>
  <c r="W175" i="1"/>
  <c r="X175" i="1"/>
  <c r="Y175" i="1"/>
  <c r="Z175" i="1"/>
  <c r="AA175" i="1"/>
  <c r="AC167" i="1"/>
  <c r="AC161" i="1"/>
  <c r="Y155" i="1" l="1"/>
  <c r="U155" i="1"/>
  <c r="Q155" i="1"/>
  <c r="M155" i="1"/>
  <c r="S155" i="1"/>
  <c r="E105" i="1"/>
  <c r="F105" i="1"/>
  <c r="G105" i="1"/>
  <c r="H105" i="1"/>
  <c r="I105" i="1"/>
  <c r="J105" i="1"/>
  <c r="K105" i="1"/>
  <c r="L105" i="1"/>
  <c r="M105" i="1"/>
  <c r="N105" i="1"/>
  <c r="O105" i="1"/>
  <c r="P105" i="1"/>
  <c r="Q105" i="1"/>
  <c r="R105" i="1"/>
  <c r="S105" i="1"/>
  <c r="T105" i="1"/>
  <c r="U105" i="1"/>
  <c r="V105" i="1"/>
  <c r="W105" i="1"/>
  <c r="X105" i="1"/>
  <c r="Y105" i="1"/>
  <c r="Z105" i="1"/>
  <c r="AA105" i="1"/>
  <c r="D105" i="1"/>
  <c r="E104" i="1"/>
  <c r="F104" i="1"/>
  <c r="G104" i="1"/>
  <c r="H104" i="1"/>
  <c r="I104" i="1"/>
  <c r="J104" i="1"/>
  <c r="K104" i="1"/>
  <c r="L104" i="1"/>
  <c r="M104" i="1"/>
  <c r="N104" i="1"/>
  <c r="O104" i="1"/>
  <c r="P104" i="1"/>
  <c r="Q104" i="1"/>
  <c r="R104" i="1"/>
  <c r="S104" i="1"/>
  <c r="T104" i="1"/>
  <c r="U104" i="1"/>
  <c r="V104" i="1"/>
  <c r="W104" i="1"/>
  <c r="X104" i="1"/>
  <c r="Y104" i="1"/>
  <c r="Z104" i="1"/>
  <c r="AA104" i="1"/>
  <c r="D104" i="1"/>
  <c r="E103" i="1"/>
  <c r="F103" i="1"/>
  <c r="G103" i="1"/>
  <c r="H103" i="1"/>
  <c r="I103" i="1"/>
  <c r="J103" i="1"/>
  <c r="K103" i="1"/>
  <c r="L103" i="1"/>
  <c r="M103" i="1"/>
  <c r="N103" i="1"/>
  <c r="O103" i="1"/>
  <c r="P103" i="1"/>
  <c r="Q103" i="1"/>
  <c r="R103" i="1"/>
  <c r="S103" i="1"/>
  <c r="T103" i="1"/>
  <c r="U103" i="1"/>
  <c r="V103" i="1"/>
  <c r="W103" i="1"/>
  <c r="X103" i="1"/>
  <c r="Y103" i="1"/>
  <c r="Z103" i="1"/>
  <c r="AA103" i="1"/>
  <c r="D103" i="1"/>
  <c r="E102" i="1"/>
  <c r="F102" i="1"/>
  <c r="G102" i="1"/>
  <c r="H102" i="1"/>
  <c r="I102" i="1"/>
  <c r="J102" i="1"/>
  <c r="K102" i="1"/>
  <c r="L102" i="1"/>
  <c r="M102" i="1"/>
  <c r="N102" i="1"/>
  <c r="O102" i="1"/>
  <c r="P102" i="1"/>
  <c r="Q102" i="1"/>
  <c r="R102" i="1"/>
  <c r="S102" i="1"/>
  <c r="T102" i="1"/>
  <c r="U102" i="1"/>
  <c r="V102" i="1"/>
  <c r="W102" i="1"/>
  <c r="X102" i="1"/>
  <c r="Y102" i="1"/>
  <c r="Z102" i="1"/>
  <c r="AA102" i="1"/>
  <c r="D102" i="1"/>
  <c r="AB179" i="1"/>
  <c r="AB178" i="1"/>
  <c r="AB177" i="1"/>
  <c r="AB176" i="1"/>
  <c r="L175" i="1"/>
  <c r="K175" i="1"/>
  <c r="J175" i="1"/>
  <c r="I175" i="1"/>
  <c r="H175" i="1"/>
  <c r="G175" i="1"/>
  <c r="F175" i="1"/>
  <c r="E175" i="1"/>
  <c r="D175" i="1"/>
  <c r="AB173" i="1"/>
  <c r="AB172" i="1"/>
  <c r="AB171" i="1"/>
  <c r="AB170" i="1"/>
  <c r="X168" i="1"/>
  <c r="W168" i="1"/>
  <c r="V168" i="1"/>
  <c r="S168" i="1"/>
  <c r="R168" i="1"/>
  <c r="P168" i="1"/>
  <c r="O168" i="1"/>
  <c r="N168" i="1"/>
  <c r="L169" i="1"/>
  <c r="L168" i="1" s="1"/>
  <c r="K169" i="1"/>
  <c r="K168" i="1" s="1"/>
  <c r="J169" i="1"/>
  <c r="I169" i="1"/>
  <c r="H169" i="1"/>
  <c r="H168" i="1" s="1"/>
  <c r="G169" i="1"/>
  <c r="G168" i="1" s="1"/>
  <c r="F169" i="1"/>
  <c r="E169" i="1"/>
  <c r="D169" i="1"/>
  <c r="D168" i="1" s="1"/>
  <c r="AA168" i="1"/>
  <c r="T168" i="1"/>
  <c r="AB166" i="1"/>
  <c r="AB165" i="1"/>
  <c r="AB164" i="1"/>
  <c r="AB163" i="1"/>
  <c r="L162" i="1"/>
  <c r="K162" i="1"/>
  <c r="J162" i="1"/>
  <c r="I162" i="1"/>
  <c r="H162" i="1"/>
  <c r="G162" i="1"/>
  <c r="F162" i="1"/>
  <c r="E162" i="1"/>
  <c r="D162" i="1"/>
  <c r="AB160" i="1"/>
  <c r="AB159" i="1"/>
  <c r="AB158" i="1"/>
  <c r="AB157" i="1"/>
  <c r="L156" i="1"/>
  <c r="L155" i="1" s="1"/>
  <c r="K156" i="1"/>
  <c r="K155" i="1" s="1"/>
  <c r="J156" i="1"/>
  <c r="I156" i="1"/>
  <c r="H156" i="1"/>
  <c r="H155" i="1" s="1"/>
  <c r="G156" i="1"/>
  <c r="G155" i="1" s="1"/>
  <c r="F156" i="1"/>
  <c r="E156" i="1"/>
  <c r="D156" i="1"/>
  <c r="D155" i="1" s="1"/>
  <c r="AB152" i="1"/>
  <c r="AB151" i="1"/>
  <c r="AB150" i="1"/>
  <c r="AB149" i="1"/>
  <c r="AA148" i="1"/>
  <c r="Z148" i="1"/>
  <c r="Y148" i="1"/>
  <c r="X148" i="1"/>
  <c r="W148" i="1"/>
  <c r="V148" i="1"/>
  <c r="U148" i="1"/>
  <c r="T148" i="1"/>
  <c r="S148" i="1"/>
  <c r="R148" i="1"/>
  <c r="Q148" i="1"/>
  <c r="P148" i="1"/>
  <c r="O148" i="1"/>
  <c r="N148" i="1"/>
  <c r="M148" i="1"/>
  <c r="L148" i="1"/>
  <c r="K148" i="1"/>
  <c r="J148" i="1"/>
  <c r="I148" i="1"/>
  <c r="H148" i="1"/>
  <c r="G148" i="1"/>
  <c r="F148" i="1"/>
  <c r="E148" i="1"/>
  <c r="D148" i="1"/>
  <c r="AB145" i="1"/>
  <c r="AB144" i="1"/>
  <c r="AB143" i="1"/>
  <c r="AB142" i="1"/>
  <c r="L141" i="1"/>
  <c r="K141" i="1"/>
  <c r="J141" i="1"/>
  <c r="I141" i="1"/>
  <c r="H141" i="1"/>
  <c r="G141" i="1"/>
  <c r="F141" i="1"/>
  <c r="E141" i="1"/>
  <c r="D141" i="1"/>
  <c r="AB138" i="1"/>
  <c r="AB137" i="1"/>
  <c r="AB136" i="1"/>
  <c r="AB135" i="1"/>
  <c r="AA134" i="1"/>
  <c r="Z134" i="1"/>
  <c r="Y134" i="1"/>
  <c r="X134" i="1"/>
  <c r="W134" i="1"/>
  <c r="V134" i="1"/>
  <c r="U134" i="1"/>
  <c r="T134" i="1"/>
  <c r="S134" i="1"/>
  <c r="R134" i="1"/>
  <c r="Q134" i="1"/>
  <c r="P134" i="1"/>
  <c r="O134" i="1"/>
  <c r="N134" i="1"/>
  <c r="M134" i="1"/>
  <c r="L134" i="1"/>
  <c r="K134" i="1"/>
  <c r="J134" i="1"/>
  <c r="I134" i="1"/>
  <c r="H134" i="1"/>
  <c r="G134" i="1"/>
  <c r="F134" i="1"/>
  <c r="E134" i="1"/>
  <c r="D134" i="1"/>
  <c r="AB55" i="1"/>
  <c r="AB54" i="1"/>
  <c r="AB53" i="1"/>
  <c r="AB52" i="1"/>
  <c r="AA51" i="1"/>
  <c r="Z51" i="1"/>
  <c r="Y51" i="1"/>
  <c r="X51" i="1"/>
  <c r="W51" i="1"/>
  <c r="V51" i="1"/>
  <c r="U51" i="1"/>
  <c r="T51" i="1"/>
  <c r="S51" i="1"/>
  <c r="R51" i="1"/>
  <c r="Q51" i="1"/>
  <c r="P51" i="1"/>
  <c r="O51" i="1"/>
  <c r="N51" i="1"/>
  <c r="M51" i="1"/>
  <c r="L51" i="1"/>
  <c r="K51" i="1"/>
  <c r="J51" i="1"/>
  <c r="I51" i="1"/>
  <c r="H51" i="1"/>
  <c r="G51" i="1"/>
  <c r="F51" i="1"/>
  <c r="E51" i="1"/>
  <c r="D51" i="1"/>
  <c r="AB48" i="1"/>
  <c r="AB47" i="1"/>
  <c r="AB46" i="1"/>
  <c r="AB45" i="1"/>
  <c r="AA44" i="1"/>
  <c r="Z44" i="1"/>
  <c r="Y44" i="1"/>
  <c r="X44" i="1"/>
  <c r="W44" i="1"/>
  <c r="V44" i="1"/>
  <c r="U44" i="1"/>
  <c r="T44" i="1"/>
  <c r="S44" i="1"/>
  <c r="R44" i="1"/>
  <c r="Q44" i="1"/>
  <c r="P44" i="1"/>
  <c r="O44" i="1"/>
  <c r="N44" i="1"/>
  <c r="M44" i="1"/>
  <c r="L44" i="1"/>
  <c r="K44" i="1"/>
  <c r="J44" i="1"/>
  <c r="I44" i="1"/>
  <c r="H44" i="1"/>
  <c r="G44" i="1"/>
  <c r="F44" i="1"/>
  <c r="E44" i="1"/>
  <c r="D44" i="1"/>
  <c r="AC96" i="1"/>
  <c r="AC94" i="1"/>
  <c r="AC92" i="1"/>
  <c r="AC90" i="1"/>
  <c r="AC88" i="1"/>
  <c r="AC86" i="1"/>
  <c r="AC84" i="1"/>
  <c r="AC82" i="1"/>
  <c r="AC80" i="1"/>
  <c r="AC78" i="1"/>
  <c r="AC76" i="1"/>
  <c r="AC74" i="1"/>
  <c r="AB156" i="1" l="1"/>
  <c r="E155" i="1"/>
  <c r="I155" i="1"/>
  <c r="AC164" i="1"/>
  <c r="AC157" i="1"/>
  <c r="AC166" i="1"/>
  <c r="AC159" i="1"/>
  <c r="AC165" i="1"/>
  <c r="F155" i="1"/>
  <c r="J155" i="1"/>
  <c r="F168" i="1"/>
  <c r="J168" i="1"/>
  <c r="AC158" i="1"/>
  <c r="AC163" i="1"/>
  <c r="AC160" i="1"/>
  <c r="AB169" i="1"/>
  <c r="AC156" i="1" s="1"/>
  <c r="Z168" i="1"/>
  <c r="AC104" i="1"/>
  <c r="AC102" i="1"/>
  <c r="AB175" i="1"/>
  <c r="E168" i="1"/>
  <c r="I168" i="1"/>
  <c r="M168" i="1"/>
  <c r="Q168" i="1"/>
  <c r="U168" i="1"/>
  <c r="Y168" i="1"/>
  <c r="AB162" i="1"/>
  <c r="AB148" i="1"/>
  <c r="AB141" i="1"/>
  <c r="AB134" i="1"/>
  <c r="AB51" i="1"/>
  <c r="AB44" i="1"/>
  <c r="AC162" i="1" l="1"/>
  <c r="AD156" i="1" s="1"/>
  <c r="AB168" i="1"/>
  <c r="AC155" i="1" s="1"/>
  <c r="AB155" i="1"/>
  <c r="AC141" i="1" s="1"/>
  <c r="AD141" i="1" s="1"/>
  <c r="AC66" i="1"/>
  <c r="AC72" i="1" l="1"/>
  <c r="AC70" i="1"/>
  <c r="AC68" i="1"/>
  <c r="AB97" i="1"/>
  <c r="AB96" i="1"/>
  <c r="AB93" i="1"/>
  <c r="AB92" i="1"/>
  <c r="AB87" i="1"/>
  <c r="AB86" i="1"/>
  <c r="AB83" i="1"/>
  <c r="AB82" i="1"/>
  <c r="AB67" i="1"/>
  <c r="AB69" i="1"/>
  <c r="AB68" i="1"/>
  <c r="AB77" i="1"/>
  <c r="AB76" i="1"/>
  <c r="AB81" i="1"/>
  <c r="AB80" i="1"/>
  <c r="AD66" i="1" l="1"/>
  <c r="AC60" i="1"/>
  <c r="AB25" i="1"/>
  <c r="AB220" i="1"/>
  <c r="AB212" i="1"/>
  <c r="AB204" i="1"/>
  <c r="AB130" i="1"/>
  <c r="AB8" i="1"/>
  <c r="AF8" i="1"/>
  <c r="AB9" i="1"/>
  <c r="AB10" i="1"/>
  <c r="AC11" i="1"/>
  <c r="AB12" i="1"/>
  <c r="AC12" i="1"/>
  <c r="AB13" i="1"/>
  <c r="D14" i="1"/>
  <c r="E14" i="1"/>
  <c r="F14" i="1"/>
  <c r="G14" i="1"/>
  <c r="H14" i="1"/>
  <c r="I14" i="1"/>
  <c r="J14" i="1"/>
  <c r="K14" i="1"/>
  <c r="L14" i="1"/>
  <c r="M14" i="1"/>
  <c r="N14" i="1"/>
  <c r="O14" i="1"/>
  <c r="P14" i="1"/>
  <c r="Q14" i="1"/>
  <c r="R14" i="1"/>
  <c r="S14" i="1"/>
  <c r="T14" i="1"/>
  <c r="U14" i="1"/>
  <c r="V14" i="1"/>
  <c r="W14" i="1"/>
  <c r="X14" i="1"/>
  <c r="Y14" i="1"/>
  <c r="Z14" i="1"/>
  <c r="AA14" i="1"/>
  <c r="AB15" i="1"/>
  <c r="AC15" i="1"/>
  <c r="AB16" i="1"/>
  <c r="AC16" i="1"/>
  <c r="AB17" i="1"/>
  <c r="D18" i="1"/>
  <c r="E18" i="1"/>
  <c r="F18" i="1"/>
  <c r="G18" i="1"/>
  <c r="H18" i="1"/>
  <c r="I18" i="1"/>
  <c r="J18" i="1"/>
  <c r="K18" i="1"/>
  <c r="L18" i="1"/>
  <c r="M18" i="1"/>
  <c r="N18" i="1"/>
  <c r="O18" i="1"/>
  <c r="P18" i="1"/>
  <c r="Q18" i="1"/>
  <c r="R18" i="1"/>
  <c r="S18" i="1"/>
  <c r="T18" i="1"/>
  <c r="U18" i="1"/>
  <c r="V18" i="1"/>
  <c r="W18" i="1"/>
  <c r="X18" i="1"/>
  <c r="Y18" i="1"/>
  <c r="Z18" i="1"/>
  <c r="AA18" i="1"/>
  <c r="M216" i="1"/>
  <c r="N216" i="1"/>
  <c r="O216" i="1"/>
  <c r="P216" i="1"/>
  <c r="Q216" i="1"/>
  <c r="R216" i="1"/>
  <c r="S216" i="1"/>
  <c r="T216" i="1"/>
  <c r="U216" i="1"/>
  <c r="V216" i="1"/>
  <c r="W216" i="1"/>
  <c r="X216" i="1"/>
  <c r="Y216" i="1"/>
  <c r="Z216" i="1"/>
  <c r="AA216" i="1"/>
  <c r="M230" i="1"/>
  <c r="N230" i="1"/>
  <c r="O230" i="1"/>
  <c r="P230" i="1"/>
  <c r="Q230" i="1"/>
  <c r="R230" i="1"/>
  <c r="S230" i="1"/>
  <c r="T230" i="1"/>
  <c r="U230" i="1"/>
  <c r="V230" i="1"/>
  <c r="W230" i="1"/>
  <c r="X230" i="1"/>
  <c r="Y230" i="1"/>
  <c r="Z230" i="1"/>
  <c r="AA230" i="1"/>
  <c r="AF66" i="1"/>
  <c r="AF60" i="1"/>
  <c r="M185" i="1"/>
  <c r="N185" i="1"/>
  <c r="O185" i="1"/>
  <c r="P185" i="1"/>
  <c r="Q185" i="1"/>
  <c r="R185" i="1"/>
  <c r="S185" i="1"/>
  <c r="T185" i="1"/>
  <c r="U185" i="1"/>
  <c r="V185" i="1"/>
  <c r="W185" i="1"/>
  <c r="X185" i="1"/>
  <c r="Y185" i="1"/>
  <c r="Z185" i="1"/>
  <c r="AA185" i="1"/>
  <c r="L185" i="1"/>
  <c r="D185" i="1"/>
  <c r="E185" i="1"/>
  <c r="F185" i="1"/>
  <c r="G185" i="1"/>
  <c r="H185" i="1"/>
  <c r="I185" i="1"/>
  <c r="J185" i="1"/>
  <c r="K185" i="1"/>
  <c r="AB18" i="1" l="1"/>
  <c r="AC9" i="1"/>
  <c r="AB14" i="1"/>
  <c r="AC8" i="1"/>
  <c r="AC185" i="1"/>
  <c r="AD185" i="1" s="1"/>
  <c r="AB113" i="1"/>
  <c r="AB114" i="1"/>
  <c r="AC109" i="1"/>
  <c r="AC113" i="1"/>
  <c r="AD8" i="1" l="1"/>
  <c r="AD109" i="1"/>
  <c r="D119" i="1"/>
  <c r="E119" i="1"/>
  <c r="F119" i="1"/>
  <c r="G119" i="1"/>
  <c r="H119" i="1"/>
  <c r="I119" i="1"/>
  <c r="J119" i="1"/>
  <c r="K119" i="1"/>
  <c r="D118" i="1"/>
  <c r="E118" i="1"/>
  <c r="F118" i="1"/>
  <c r="G118" i="1"/>
  <c r="H118" i="1"/>
  <c r="I118" i="1"/>
  <c r="J118" i="1"/>
  <c r="K118" i="1"/>
  <c r="D244" i="1"/>
  <c r="E244" i="1"/>
  <c r="F244" i="1"/>
  <c r="G244" i="1"/>
  <c r="H244" i="1"/>
  <c r="I244" i="1"/>
  <c r="J244" i="1"/>
  <c r="K244" i="1"/>
  <c r="L244" i="1"/>
  <c r="M244" i="1"/>
  <c r="N244" i="1"/>
  <c r="O244" i="1"/>
  <c r="P244" i="1"/>
  <c r="Q244" i="1"/>
  <c r="R244" i="1"/>
  <c r="S244" i="1"/>
  <c r="T244" i="1"/>
  <c r="U244" i="1"/>
  <c r="V244" i="1"/>
  <c r="W244" i="1"/>
  <c r="X244" i="1"/>
  <c r="Y244" i="1"/>
  <c r="Z244" i="1"/>
  <c r="AA244" i="1"/>
  <c r="E230" i="1"/>
  <c r="F230" i="1"/>
  <c r="G230" i="1"/>
  <c r="H230" i="1"/>
  <c r="I230" i="1"/>
  <c r="J230" i="1"/>
  <c r="K230" i="1"/>
  <c r="L230" i="1"/>
  <c r="D230" i="1"/>
  <c r="D202" i="1"/>
  <c r="E202" i="1"/>
  <c r="F202" i="1"/>
  <c r="G202" i="1"/>
  <c r="H202" i="1"/>
  <c r="I202" i="1"/>
  <c r="J202" i="1"/>
  <c r="K202" i="1"/>
  <c r="D216" i="1"/>
  <c r="E216" i="1"/>
  <c r="F216" i="1"/>
  <c r="G216" i="1"/>
  <c r="H216" i="1"/>
  <c r="I216" i="1"/>
  <c r="J216" i="1"/>
  <c r="K216" i="1"/>
  <c r="M202" i="1"/>
  <c r="N202" i="1"/>
  <c r="O202" i="1"/>
  <c r="P202" i="1"/>
  <c r="Q202" i="1"/>
  <c r="R202" i="1"/>
  <c r="S202" i="1"/>
  <c r="T202" i="1"/>
  <c r="U202" i="1"/>
  <c r="V202" i="1"/>
  <c r="W202" i="1"/>
  <c r="X202" i="1"/>
  <c r="Y202" i="1"/>
  <c r="Z202" i="1"/>
  <c r="AA202" i="1"/>
  <c r="L202" i="1"/>
  <c r="L216" i="1"/>
  <c r="AB231" i="1"/>
  <c r="AB232" i="1"/>
  <c r="AB233" i="1"/>
  <c r="AB234" i="1"/>
  <c r="AB235" i="1"/>
  <c r="AB237" i="1"/>
  <c r="AB238" i="1"/>
  <c r="AB239" i="1"/>
  <c r="AB240" i="1"/>
  <c r="AB241" i="1"/>
  <c r="AB246" i="1"/>
  <c r="AB245" i="1"/>
  <c r="AB226" i="1"/>
  <c r="AB225" i="1"/>
  <c r="AB224" i="1"/>
  <c r="AB249" i="1"/>
  <c r="AB248" i="1"/>
  <c r="AB247" i="1"/>
  <c r="AB198" i="1"/>
  <c r="AB199" i="1"/>
  <c r="AB203" i="1"/>
  <c r="AB190" i="1"/>
  <c r="AB191" i="1"/>
  <c r="AB192" i="1"/>
  <c r="AB193" i="1"/>
  <c r="AB195" i="1"/>
  <c r="AB196" i="1"/>
  <c r="AB197" i="1"/>
  <c r="AB186" i="1"/>
  <c r="AB187" i="1"/>
  <c r="AB188" i="1"/>
  <c r="AB189" i="1"/>
  <c r="AB227" i="1"/>
  <c r="AB223" i="1"/>
  <c r="AB221" i="1"/>
  <c r="AB219" i="1"/>
  <c r="AB218" i="1"/>
  <c r="AB213" i="1"/>
  <c r="AB211" i="1"/>
  <c r="AB210" i="1"/>
  <c r="AB209" i="1"/>
  <c r="AB207" i="1"/>
  <c r="AB206" i="1"/>
  <c r="AB205" i="1"/>
  <c r="AB244" i="1" l="1"/>
  <c r="AB230" i="1"/>
  <c r="AB202" i="1"/>
  <c r="AB185" i="1"/>
  <c r="AB217" i="1"/>
  <c r="AB216" i="1" s="1"/>
  <c r="AF109" i="1" l="1"/>
  <c r="M118" i="1"/>
  <c r="N118" i="1"/>
  <c r="O118" i="1"/>
  <c r="P118" i="1"/>
  <c r="Q118" i="1"/>
  <c r="R118" i="1"/>
  <c r="S118" i="1"/>
  <c r="T118" i="1"/>
  <c r="U118" i="1"/>
  <c r="V118" i="1"/>
  <c r="W118" i="1"/>
  <c r="X118" i="1"/>
  <c r="Y118" i="1"/>
  <c r="Z118" i="1"/>
  <c r="AA118" i="1"/>
  <c r="M119" i="1"/>
  <c r="N119" i="1"/>
  <c r="O119" i="1"/>
  <c r="P119" i="1"/>
  <c r="Q119" i="1"/>
  <c r="R119" i="1"/>
  <c r="S119" i="1"/>
  <c r="T119" i="1"/>
  <c r="U119" i="1"/>
  <c r="V119" i="1"/>
  <c r="W119" i="1"/>
  <c r="X119" i="1"/>
  <c r="Y119" i="1"/>
  <c r="Z119" i="1"/>
  <c r="AA119" i="1"/>
  <c r="L119" i="1"/>
  <c r="L118" i="1"/>
  <c r="AD60" i="1"/>
  <c r="M24" i="1"/>
  <c r="M27" i="1"/>
  <c r="N27" i="1"/>
  <c r="O27" i="1"/>
  <c r="P27" i="1"/>
  <c r="Q27" i="1"/>
  <c r="R27" i="1"/>
  <c r="S27" i="1"/>
  <c r="T27" i="1"/>
  <c r="U27" i="1"/>
  <c r="V27" i="1"/>
  <c r="W27" i="1"/>
  <c r="X27" i="1"/>
  <c r="Y27" i="1"/>
  <c r="Z27" i="1"/>
  <c r="AA27" i="1"/>
  <c r="L27" i="1"/>
  <c r="M26" i="1"/>
  <c r="N26" i="1"/>
  <c r="O26" i="1"/>
  <c r="P26" i="1"/>
  <c r="Q26" i="1"/>
  <c r="R26" i="1"/>
  <c r="S26" i="1"/>
  <c r="T26" i="1"/>
  <c r="U26" i="1"/>
  <c r="V26" i="1"/>
  <c r="W26" i="1"/>
  <c r="X26" i="1"/>
  <c r="Y26" i="1"/>
  <c r="Z26" i="1"/>
  <c r="AA26" i="1"/>
  <c r="L26" i="1"/>
  <c r="M25" i="1"/>
  <c r="N25" i="1"/>
  <c r="O25" i="1"/>
  <c r="P25" i="1"/>
  <c r="Q25" i="1"/>
  <c r="R25" i="1"/>
  <c r="S25" i="1"/>
  <c r="T25" i="1"/>
  <c r="U25" i="1"/>
  <c r="V25" i="1"/>
  <c r="W25" i="1"/>
  <c r="X25" i="1"/>
  <c r="Y25" i="1"/>
  <c r="Z25" i="1"/>
  <c r="AA25" i="1"/>
  <c r="L25" i="1"/>
  <c r="N24" i="1"/>
  <c r="O24" i="1"/>
  <c r="P24" i="1"/>
  <c r="Q24" i="1"/>
  <c r="R24" i="1"/>
  <c r="S24" i="1"/>
  <c r="T24" i="1"/>
  <c r="U24" i="1"/>
  <c r="V24" i="1"/>
  <c r="W24" i="1"/>
  <c r="X24" i="1"/>
  <c r="Y24" i="1"/>
  <c r="Z24" i="1"/>
  <c r="AA24" i="1"/>
  <c r="L24" i="1"/>
  <c r="M23" i="1"/>
  <c r="N23" i="1"/>
  <c r="O23" i="1"/>
  <c r="P23" i="1"/>
  <c r="Q23" i="1"/>
  <c r="R23" i="1"/>
  <c r="S23" i="1"/>
  <c r="T23" i="1"/>
  <c r="U23" i="1"/>
  <c r="V23" i="1"/>
  <c r="W23" i="1"/>
  <c r="X23" i="1"/>
  <c r="Y23" i="1"/>
  <c r="Z23" i="1"/>
  <c r="AA23" i="1"/>
  <c r="L23" i="1"/>
  <c r="AB28" i="1"/>
  <c r="AB29" i="1"/>
  <c r="AB30" i="1"/>
  <c r="AB31" i="1"/>
  <c r="AB32" i="1"/>
  <c r="AB33" i="1"/>
  <c r="AB37" i="1"/>
  <c r="AB38" i="1"/>
  <c r="AB39" i="1"/>
  <c r="AB40" i="1"/>
  <c r="AB41" i="1"/>
  <c r="AB42" i="1"/>
  <c r="AB60" i="1"/>
  <c r="AB62" i="1"/>
  <c r="AB66" i="1"/>
  <c r="AB74" i="1"/>
  <c r="AB75" i="1"/>
  <c r="AB78" i="1"/>
  <c r="AB79" i="1"/>
  <c r="AB84" i="1"/>
  <c r="AB85" i="1"/>
  <c r="AB88" i="1"/>
  <c r="AB104" i="1" s="1"/>
  <c r="AB89" i="1"/>
  <c r="AB90" i="1"/>
  <c r="AB91" i="1"/>
  <c r="AB94" i="1"/>
  <c r="AB102" i="1" s="1"/>
  <c r="AB95" i="1"/>
  <c r="AB109" i="1"/>
  <c r="AB110" i="1"/>
  <c r="AB111" i="1"/>
  <c r="AB120" i="1"/>
  <c r="AB123" i="1"/>
  <c r="AB124" i="1"/>
  <c r="AB125" i="1"/>
  <c r="AB126" i="1"/>
  <c r="AB128" i="1"/>
  <c r="AB131" i="1"/>
  <c r="AB132" i="1"/>
  <c r="AB103" i="1" l="1"/>
  <c r="AB105" i="1"/>
  <c r="AB27" i="1"/>
  <c r="AB23" i="1"/>
  <c r="AB26" i="1"/>
  <c r="AB24" i="1"/>
  <c r="AE23" i="1"/>
  <c r="AF23" i="1" s="1"/>
  <c r="A277" i="1" s="1"/>
  <c r="AB61" i="1"/>
  <c r="AB112" i="1"/>
  <c r="AB129" i="1"/>
  <c r="AB119" i="1" s="1"/>
  <c r="AB121" i="1"/>
  <c r="AB118" i="1" s="1"/>
  <c r="AC23" i="1" l="1"/>
  <c r="AD23" i="1" s="1"/>
  <c r="A255" i="1" s="1"/>
  <c r="AF6" i="1" l="1"/>
  <c r="AD6" i="1"/>
  <c r="M255" i="1" l="1"/>
</calcChain>
</file>

<file path=xl/sharedStrings.xml><?xml version="1.0" encoding="utf-8"?>
<sst xmlns="http://schemas.openxmlformats.org/spreadsheetml/2006/main" count="1431" uniqueCount="433">
  <si>
    <t>&lt; 1</t>
  </si>
  <si>
    <t>1-4</t>
  </si>
  <si>
    <t>5-9</t>
  </si>
  <si>
    <t>10-14</t>
  </si>
  <si>
    <t>15-19</t>
  </si>
  <si>
    <t>20-24</t>
  </si>
  <si>
    <t>25-29</t>
  </si>
  <si>
    <t>30-34</t>
  </si>
  <si>
    <t>35-39</t>
  </si>
  <si>
    <t>50+</t>
  </si>
  <si>
    <t>M</t>
  </si>
  <si>
    <t>F</t>
  </si>
  <si>
    <t>Sub Total</t>
  </si>
  <si>
    <t>Other</t>
  </si>
  <si>
    <t>40-44</t>
  </si>
  <si>
    <t>45-49</t>
  </si>
  <si>
    <t>Data Element Description</t>
  </si>
  <si>
    <t>Indicator</t>
  </si>
  <si>
    <t>Data Element</t>
  </si>
  <si>
    <t>FINER AGE AND SEX DISAGGREGATION REPORTING FORM (FORM1A)</t>
  </si>
  <si>
    <t>Data source</t>
  </si>
  <si>
    <t>codes</t>
  </si>
  <si>
    <t>Known Positive</t>
  </si>
  <si>
    <t>Positive</t>
  </si>
  <si>
    <t>Tested</t>
  </si>
  <si>
    <t>Code</t>
  </si>
  <si>
    <t>Sub-Indicator</t>
  </si>
  <si>
    <t>Errors</t>
  </si>
  <si>
    <t>Sub County</t>
  </si>
  <si>
    <t>Month</t>
  </si>
  <si>
    <t>Year</t>
  </si>
  <si>
    <t>WARNINGS &amp; ERRORS</t>
  </si>
  <si>
    <t>Errors per Section</t>
  </si>
  <si>
    <t>Early Warning Service Quality</t>
  </si>
  <si>
    <t>County</t>
  </si>
  <si>
    <t>People in prison and other closed settings</t>
  </si>
  <si>
    <t>Likii Dispensary</t>
  </si>
  <si>
    <t>15035</t>
  </si>
  <si>
    <t>Laikipia East</t>
  </si>
  <si>
    <t>Laikipia</t>
  </si>
  <si>
    <t>02</t>
  </si>
  <si>
    <t>Prepared By:</t>
  </si>
  <si>
    <t>1.0 HTS eligibility screening at OPD, IPD &amp; MCH</t>
  </si>
  <si>
    <t>No. eligible for HTS testing</t>
  </si>
  <si>
    <t xml:space="preserve">No. of clients seen at OPD (monthly workload)         </t>
  </si>
  <si>
    <t>No. screened for HTS eligibility</t>
  </si>
  <si>
    <t>Facility Details</t>
  </si>
  <si>
    <t>ART</t>
  </si>
  <si>
    <t>HTS</t>
  </si>
  <si>
    <t>PMTCT</t>
  </si>
  <si>
    <t>HTS eligibility screening at OPD</t>
  </si>
  <si>
    <t>HTS eligibility screening at IPD</t>
  </si>
  <si>
    <t>HTS eligibility screening at MCH</t>
  </si>
  <si>
    <t>F00-05</t>
  </si>
  <si>
    <t>F00-06</t>
  </si>
  <si>
    <t>F00-07</t>
  </si>
  <si>
    <t>F00-08</t>
  </si>
  <si>
    <t>F00-09</t>
  </si>
  <si>
    <t>F00-10</t>
  </si>
  <si>
    <t xml:space="preserve">No. of clients seen at IPD (monthly workload)         </t>
  </si>
  <si>
    <t xml:space="preserve">No. of clients seen at MCH (monthly workload)         </t>
  </si>
  <si>
    <t>Total Eligible For HTS Testing IPD and OPD</t>
  </si>
  <si>
    <t>Total Eligible IPD and OPD</t>
  </si>
  <si>
    <t>Warnings Summaries</t>
  </si>
  <si>
    <t>Errors Justifications</t>
  </si>
  <si>
    <t xml:space="preserve">Type any Justifications on the section below to explain reason for the warnings on the left </t>
  </si>
  <si>
    <t>Data Gaps Warnings</t>
  </si>
  <si>
    <t>Errors Summaries</t>
  </si>
  <si>
    <t>_F00-01</t>
  </si>
  <si>
    <t>_F00-02</t>
  </si>
  <si>
    <t>_F00-03</t>
  </si>
  <si>
    <t>_F00-04</t>
  </si>
  <si>
    <t>_F00-11</t>
  </si>
  <si>
    <t>INSTRUCTIONS FOR FILLING THE FINER AGE &amp; SEX DISGGREGATION KP FORM 1A</t>
  </si>
  <si>
    <t>DIC Name</t>
  </si>
  <si>
    <r>
      <t xml:space="preserve">1.0 KP_PREV : </t>
    </r>
    <r>
      <rPr>
        <b/>
        <sz val="22"/>
        <color theme="4"/>
        <rFont val="Browallia New"/>
        <family val="2"/>
        <charset val="222"/>
      </rPr>
      <t>Number of key populations reached with individual and/or small group-level HIV prevention interventions designed for the target population.</t>
    </r>
  </si>
  <si>
    <t>KP_PREV</t>
  </si>
  <si>
    <t>PWID</t>
  </si>
  <si>
    <t>MSM</t>
  </si>
  <si>
    <t>TransGender People</t>
  </si>
  <si>
    <t>FSW</t>
  </si>
  <si>
    <t>Newly tested or referred for testing</t>
  </si>
  <si>
    <t>KP PREV Declined testing and or referral</t>
  </si>
  <si>
    <t>KP1-01</t>
  </si>
  <si>
    <t>KP1-02</t>
  </si>
  <si>
    <t>KP1-03</t>
  </si>
  <si>
    <t>KP1-04</t>
  </si>
  <si>
    <t>KP1-05</t>
  </si>
  <si>
    <t>KP1-06</t>
  </si>
  <si>
    <t>KP1-07</t>
  </si>
  <si>
    <t>KP1-08</t>
  </si>
  <si>
    <t>KP1-09</t>
  </si>
  <si>
    <t>KP1-10</t>
  </si>
  <si>
    <t>KP1-11</t>
  </si>
  <si>
    <t>KP1-12</t>
  </si>
  <si>
    <t>KP1-13</t>
  </si>
  <si>
    <t>KP1-14</t>
  </si>
  <si>
    <t>KP1-15</t>
  </si>
  <si>
    <t>KP1-16</t>
  </si>
  <si>
    <t>KP1-17</t>
  </si>
  <si>
    <t>KP1-18</t>
  </si>
  <si>
    <t>KP1-19</t>
  </si>
  <si>
    <t>KP1-20</t>
  </si>
  <si>
    <t>GBV</t>
  </si>
  <si>
    <t>Sexual Violence</t>
  </si>
  <si>
    <t>Physical or Emotional Violence</t>
  </si>
  <si>
    <t>Number of people receiving PEP Service </t>
  </si>
  <si>
    <t>Mobile Service Modality</t>
  </si>
  <si>
    <t>VCT Service Modality</t>
  </si>
  <si>
    <t>Other Service Modality</t>
  </si>
  <si>
    <t>HTS_INDEX (Community)</t>
  </si>
  <si>
    <t>Known Positives</t>
  </si>
  <si>
    <t>Number of contacts elicited</t>
  </si>
  <si>
    <t>HTS_SELF</t>
  </si>
  <si>
    <t>Unassisted self-testing kit used by</t>
  </si>
  <si>
    <t>Directly Assisted</t>
  </si>
  <si>
    <t>Unassisted</t>
  </si>
  <si>
    <t>Self</t>
  </si>
  <si>
    <t>Sex Partner</t>
  </si>
  <si>
    <t>Accepted index testing services</t>
  </si>
  <si>
    <t>Offered index testing services</t>
  </si>
  <si>
    <t>Self-test kits distributed for directly assisted testing</t>
  </si>
  <si>
    <t>Self-test kits distributed for unassisted testing</t>
  </si>
  <si>
    <t>DIC Code</t>
  </si>
  <si>
    <t>TX_CURR_VERIFY</t>
  </si>
  <si>
    <t>TX_CURR_VERIFY Dispensing Quantity</t>
  </si>
  <si>
    <t>Non-KP (general population)</t>
  </si>
  <si>
    <t>TX_CURR_VERIFY ALL</t>
  </si>
  <si>
    <t>ARV Dispensing Quantity &lt;3 months</t>
  </si>
  <si>
    <t>ARV Dispensing Quantity 3-5 months</t>
  </si>
  <si>
    <t>ARV Dispensing Quantity 6 months or more</t>
  </si>
  <si>
    <t>PEPFAR Supported</t>
  </si>
  <si>
    <t>Non-PEPFAR Supported</t>
  </si>
  <si>
    <t>TX_CURR_VERIFY General population</t>
  </si>
  <si>
    <t>TX_CURR_VERIFY MSM</t>
  </si>
  <si>
    <t>TX_CURR_VERIFY FSW</t>
  </si>
  <si>
    <t>TX_CURR_VERIFY People in prison and other closed settings</t>
  </si>
  <si>
    <t>TX_CURR_VERIFY TG</t>
  </si>
  <si>
    <t>TX_CURR_VERIFY PWID</t>
  </si>
  <si>
    <t>Non-Pepfar Supported</t>
  </si>
  <si>
    <t xml:space="preserve">TX_NEW_VERIFY </t>
  </si>
  <si>
    <t>TX_NEW_VERIFY ALL</t>
  </si>
  <si>
    <t>TX_NEW_VERIFY MSM</t>
  </si>
  <si>
    <t>TX_NEW_VERIFY General population</t>
  </si>
  <si>
    <t>TX_NEW_VERIFY People in prison and other closed settings</t>
  </si>
  <si>
    <t>TX_NEW_VERIFY PWID</t>
  </si>
  <si>
    <t>TX_NEW_VERIFY TG</t>
  </si>
  <si>
    <t>TX_NEW_VERIFY FSW</t>
  </si>
  <si>
    <t>TX_PVLS_VERIFY</t>
  </si>
  <si>
    <t>TX_RTT_VERIFY</t>
  </si>
  <si>
    <t>TX_PVLS_VERIFY Denominator</t>
  </si>
  <si>
    <t>TX_PVLS_Denominator_VERIFY FSW</t>
  </si>
  <si>
    <t>TX_PVLS_Denominator_VERIFY MSM</t>
  </si>
  <si>
    <t>TX_PVLS_Denominator_VERIFY Non-KP (general population)</t>
  </si>
  <si>
    <t>TX_PVLS_Denominator_VERIFY People in prison and other closed settings</t>
  </si>
  <si>
    <t>TX_PVLS_Denominator_VERIFY PWID</t>
  </si>
  <si>
    <t>TX_PVLS_Denominator_VERIFY TG</t>
  </si>
  <si>
    <t>TX_PVLS_VERIFY Numerator</t>
  </si>
  <si>
    <t>TX_PVLS_Numerator_VERIFY FSW</t>
  </si>
  <si>
    <t>TX_PVLS_Numerator_VERIFY MSM</t>
  </si>
  <si>
    <t>TX_PVLS_Numerator_VERIFY Non-KP (general population)</t>
  </si>
  <si>
    <t>TX_PVLS_Numerator_VERIFY People in prison and other closed settings</t>
  </si>
  <si>
    <t>TX_PVLS_Numerator_VERIFY PWID</t>
  </si>
  <si>
    <t>TX_PVLS_Numerator_VERIFY TG</t>
  </si>
  <si>
    <t>TX_RTT_VERIFY FSW</t>
  </si>
  <si>
    <t>TX_RTT_VERIFY MSM</t>
  </si>
  <si>
    <t>TX_RTT_VERIFY Non-KP (general population)</t>
  </si>
  <si>
    <t>TX_RTT_VERIFY People in prison and other closed settings</t>
  </si>
  <si>
    <t>TX_RTT_VERIFY PWID</t>
  </si>
  <si>
    <t>TX_RTT_VERIFY TG</t>
  </si>
  <si>
    <t>People in prison &amp; other closed settings</t>
  </si>
  <si>
    <r>
      <t>Total Eligible For HTS Testing in OPD</t>
    </r>
    <r>
      <rPr>
        <b/>
        <sz val="24"/>
        <color theme="9" tint="0.59999389629810485"/>
        <rFont val="Browallia New"/>
        <family val="2"/>
      </rPr>
      <t xml:space="preserve"> IPD and MCH</t>
    </r>
  </si>
  <si>
    <t>Note: Please DON'T cut paste any cell, this will interfere with the formulas.</t>
  </si>
  <si>
    <r>
      <t xml:space="preserve">Incase you copy data, please </t>
    </r>
    <r>
      <rPr>
        <b/>
        <sz val="26"/>
        <color theme="1"/>
        <rFont val="Browallia New"/>
        <family val="2"/>
      </rPr>
      <t>paste as value</t>
    </r>
    <r>
      <rPr>
        <b/>
        <sz val="26"/>
        <color rgb="FFFF0000"/>
        <rFont val="Browallia New"/>
        <family val="2"/>
      </rPr>
      <t xml:space="preserve"> to avoid unexpected Red alerts</t>
    </r>
  </si>
  <si>
    <t>Initial Tests</t>
  </si>
  <si>
    <t>Repeat Tests</t>
  </si>
  <si>
    <t>Initial Tests and Turned Positive</t>
  </si>
  <si>
    <t>Repeat Tests and Turned Positive</t>
  </si>
  <si>
    <t>Prep New</t>
  </si>
  <si>
    <t>Intiated on Prep FSW</t>
  </si>
  <si>
    <t>Initiated on Prep MSM</t>
  </si>
  <si>
    <t>Initiated on Prep People in prison and other closed settings</t>
  </si>
  <si>
    <t>Initiated on Prep PWID</t>
  </si>
  <si>
    <t>Initiated on Prep TG</t>
  </si>
  <si>
    <t>Prep Curr</t>
  </si>
  <si>
    <t>Current on Prep FSW</t>
  </si>
  <si>
    <t>Current on Prep MSM</t>
  </si>
  <si>
    <t>Current on Prep People in prison and other closed settings</t>
  </si>
  <si>
    <t>Current on Prep PWID</t>
  </si>
  <si>
    <t>Current on Prep TG</t>
  </si>
  <si>
    <r>
      <t xml:space="preserve">3.0 Prep Curr : </t>
    </r>
    <r>
      <rPr>
        <b/>
        <sz val="24"/>
        <color theme="4"/>
        <rFont val="Browallia New"/>
        <family val="2"/>
      </rPr>
      <t>Number of individuals, including those newly enrolled, receiving oral PrEP during the reporting period</t>
    </r>
  </si>
  <si>
    <t>Starting ART</t>
  </si>
  <si>
    <t>Starting ART MSM</t>
  </si>
  <si>
    <t>Starting ART People in prison and other closed settings</t>
  </si>
  <si>
    <t>Starting ART PWID</t>
  </si>
  <si>
    <t>Starting ART TG</t>
  </si>
  <si>
    <t>Starting ART FSW</t>
  </si>
  <si>
    <t>Current On ART</t>
  </si>
  <si>
    <t>Current on ART MSM</t>
  </si>
  <si>
    <t>Current on ART People in prison and other closed settings</t>
  </si>
  <si>
    <t>Current on ART PWID</t>
  </si>
  <si>
    <t>Current on ART TG</t>
  </si>
  <si>
    <t>Current on ART FSW</t>
  </si>
  <si>
    <t>TX_RTT</t>
  </si>
  <si>
    <t>TX_RTT MSM</t>
  </si>
  <si>
    <t>TX_RTT People in prison and other closed settings</t>
  </si>
  <si>
    <t>TX_RTT PWID</t>
  </si>
  <si>
    <t>TX_RTT TG</t>
  </si>
  <si>
    <t>TX_RTT FSW</t>
  </si>
  <si>
    <t>VL Done</t>
  </si>
  <si>
    <t>VL Done Routine</t>
  </si>
  <si>
    <t>VL Done Routine FSW</t>
  </si>
  <si>
    <t>VL Done Routine MSM</t>
  </si>
  <si>
    <t>VL Done Routine People in prison and other closed settings</t>
  </si>
  <si>
    <t>VL Done Routine PWID</t>
  </si>
  <si>
    <t>VL Done Routine TG</t>
  </si>
  <si>
    <t>VL Done Targeted</t>
  </si>
  <si>
    <t>VL Done Targeted FSW</t>
  </si>
  <si>
    <t>VL Done Targeted MSM</t>
  </si>
  <si>
    <t>VL Done Targeted People in prison and other closed settings</t>
  </si>
  <si>
    <t>VL Done Targeted PWID</t>
  </si>
  <si>
    <t>VL Done Targeted TG</t>
  </si>
  <si>
    <t>VL Done Total</t>
  </si>
  <si>
    <t>VL Suppressed Routine</t>
  </si>
  <si>
    <t>VL Suppressed Targeted</t>
  </si>
  <si>
    <t>VL Suppressed Total</t>
  </si>
  <si>
    <t>VL Suppressed Routine FSW</t>
  </si>
  <si>
    <t>VL Suppressed Routine MSM</t>
  </si>
  <si>
    <t>VL Suppressed Routine People in prison and other closed settings</t>
  </si>
  <si>
    <t>VL Suppressed Routine PWID</t>
  </si>
  <si>
    <t>VL Suppressed Routine TG</t>
  </si>
  <si>
    <t>VL Suppressed Targeted FSW</t>
  </si>
  <si>
    <t>VL Suppressed Targeted MSM</t>
  </si>
  <si>
    <t>VL Suppressed Targeted People in prison and other closed settings</t>
  </si>
  <si>
    <t>VL Suppressed Targeted PWID</t>
  </si>
  <si>
    <t>VL Suppressed Targeted TG</t>
  </si>
  <si>
    <t>VL Suppressed</t>
  </si>
  <si>
    <r>
      <t>2.0 Prep</t>
    </r>
    <r>
      <rPr>
        <b/>
        <sz val="24"/>
        <color theme="4"/>
        <rFont val="Browallia New"/>
        <family val="2"/>
      </rPr>
      <t xml:space="preserve"> New: Number of individuals who have been newly enrolled on oral antiretroviral pre-exposure prophylaxis (PrEP) in the reporting period to prevent HIV infection</t>
    </r>
  </si>
  <si>
    <r>
      <t xml:space="preserve">4.0 GEND_GBV : </t>
    </r>
    <r>
      <rPr>
        <b/>
        <sz val="24"/>
        <color theme="4"/>
        <rFont val="Browallia New"/>
        <family val="2"/>
        <charset val="222"/>
      </rPr>
      <t>Number of people receiving post-GBV care based on the minimum package</t>
    </r>
  </si>
  <si>
    <t>5.0 Testing HTS-TST</t>
  </si>
  <si>
    <t>6.0 HTS_TST (Community) - Index Testing Modality</t>
  </si>
  <si>
    <t>7.0 HTS_SELF</t>
  </si>
  <si>
    <r>
      <t>8.0 Starting ART :</t>
    </r>
    <r>
      <rPr>
        <b/>
        <sz val="24"/>
        <color theme="4"/>
        <rFont val="Browallia New"/>
        <family val="2"/>
      </rPr>
      <t xml:space="preserve"> Number of adults and children newly enrolled on antiretroviral therapy (ART)</t>
    </r>
  </si>
  <si>
    <r>
      <t>9.0 Current on ART :</t>
    </r>
    <r>
      <rPr>
        <b/>
        <sz val="24"/>
        <color theme="4"/>
        <rFont val="Browallia New"/>
        <family val="2"/>
      </rPr>
      <t xml:space="preserve"> Number of adults and children newly enrolled on antiretroviral therapy (ART)</t>
    </r>
  </si>
  <si>
    <r>
      <t xml:space="preserve">10.0 TX_RTT: </t>
    </r>
    <r>
      <rPr>
        <b/>
        <sz val="24"/>
        <color theme="4"/>
        <rFont val="Browallia New"/>
        <family val="2"/>
      </rPr>
      <t>Number of ART patients who experienced an interruption in treatment (IIT) during any previous reporting period, who successfully restarted ARVs within the reporting period and remained on treatment until the end of the reporting period</t>
    </r>
  </si>
  <si>
    <r>
      <t xml:space="preserve">11.0 TX_PVLS: </t>
    </r>
    <r>
      <rPr>
        <b/>
        <sz val="24"/>
        <color theme="4"/>
        <rFont val="Browallia New"/>
        <family val="2"/>
      </rPr>
      <t>Number of adults and pediatric ART patients with a viral load result documented in the medical records and/or supporting laboratory results within the past 12 months</t>
    </r>
  </si>
  <si>
    <t>USAID CUSTOM INDICATORS</t>
  </si>
  <si>
    <t>12.0 TX_CURR_VERIFY</t>
  </si>
  <si>
    <t>13.0 TX_NEW_VERIFY</t>
  </si>
  <si>
    <t>14.0 TX_PVLS_VERIFY ( Denominator)</t>
  </si>
  <si>
    <t>15.0 TX_PVLS_VERIFY ( Numerator)</t>
  </si>
  <si>
    <t>16.0 TX_RTT_VERIFY</t>
  </si>
  <si>
    <t>KP2-01</t>
  </si>
  <si>
    <t>KP2-02</t>
  </si>
  <si>
    <t>KP2-03</t>
  </si>
  <si>
    <t>KP2-04</t>
  </si>
  <si>
    <t>KP2-05</t>
  </si>
  <si>
    <t>KP2-06</t>
  </si>
  <si>
    <t>KP3-01</t>
  </si>
  <si>
    <t>KP3-02</t>
  </si>
  <si>
    <t>KP3-03</t>
  </si>
  <si>
    <t>KP3-04</t>
  </si>
  <si>
    <t>KP3-05</t>
  </si>
  <si>
    <t>KP3-06</t>
  </si>
  <si>
    <t>KP4-01</t>
  </si>
  <si>
    <t>KP4-02</t>
  </si>
  <si>
    <t>KP4-03</t>
  </si>
  <si>
    <t>KP5-01</t>
  </si>
  <si>
    <t>KP5-02</t>
  </si>
  <si>
    <t>KP5-03</t>
  </si>
  <si>
    <t>KP5-04</t>
  </si>
  <si>
    <t>KP5-05</t>
  </si>
  <si>
    <t>KP5-06</t>
  </si>
  <si>
    <t>KP5-07</t>
  </si>
  <si>
    <t>KP5-08</t>
  </si>
  <si>
    <t>KP5-09</t>
  </si>
  <si>
    <t>KP5-10</t>
  </si>
  <si>
    <t>KP5-11</t>
  </si>
  <si>
    <t>KP5-12</t>
  </si>
  <si>
    <t>KP5-13</t>
  </si>
  <si>
    <t>KP5-14</t>
  </si>
  <si>
    <t>KP5-15</t>
  </si>
  <si>
    <t>KP5-16</t>
  </si>
  <si>
    <t>KP5-17</t>
  </si>
  <si>
    <t>KP5-18</t>
  </si>
  <si>
    <t>KP5-19</t>
  </si>
  <si>
    <t>KP5-20</t>
  </si>
  <si>
    <t>KP5-21</t>
  </si>
  <si>
    <t>KP5-22</t>
  </si>
  <si>
    <t>KP5-23</t>
  </si>
  <si>
    <t>KP5-24</t>
  </si>
  <si>
    <t>KP5-25</t>
  </si>
  <si>
    <t>KP5-26</t>
  </si>
  <si>
    <t>KP5-27</t>
  </si>
  <si>
    <t>KP5-28</t>
  </si>
  <si>
    <t>KP5-29</t>
  </si>
  <si>
    <t>KP5-30</t>
  </si>
  <si>
    <t>KP5-31</t>
  </si>
  <si>
    <t>KP5-32</t>
  </si>
  <si>
    <t>KP5-33</t>
  </si>
  <si>
    <t>KP5-34</t>
  </si>
  <si>
    <t>KP5-35</t>
  </si>
  <si>
    <t>KP5-36</t>
  </si>
  <si>
    <t>Total Tests &amp; Test Results</t>
  </si>
  <si>
    <t>KP6-01</t>
  </si>
  <si>
    <t>KP6-02</t>
  </si>
  <si>
    <t>KP6-03</t>
  </si>
  <si>
    <t>KP6-04</t>
  </si>
  <si>
    <t>KP6-05</t>
  </si>
  <si>
    <t>KP6-06</t>
  </si>
  <si>
    <t>KP7-01</t>
  </si>
  <si>
    <t>KP7-02</t>
  </si>
  <si>
    <t>KP7-03</t>
  </si>
  <si>
    <t>KP7-04</t>
  </si>
  <si>
    <t>KP7-05</t>
  </si>
  <si>
    <t>KP7-06</t>
  </si>
  <si>
    <t>KP7-07</t>
  </si>
  <si>
    <t>KP7-08</t>
  </si>
  <si>
    <t>KP7-09</t>
  </si>
  <si>
    <t>KP7-10</t>
  </si>
  <si>
    <t>KP7-11</t>
  </si>
  <si>
    <t>KP7-12</t>
  </si>
  <si>
    <t>KP7-13</t>
  </si>
  <si>
    <t>KP7-14</t>
  </si>
  <si>
    <t>KP7-15</t>
  </si>
  <si>
    <t>KP8-01</t>
  </si>
  <si>
    <t>KP8-02</t>
  </si>
  <si>
    <t>KP8-03</t>
  </si>
  <si>
    <t>KP8-04</t>
  </si>
  <si>
    <t>KP8-05</t>
  </si>
  <si>
    <t>KP8-06</t>
  </si>
  <si>
    <t>KP9-01</t>
  </si>
  <si>
    <t>KP9-02</t>
  </si>
  <si>
    <t>KP9-03</t>
  </si>
  <si>
    <t>KP9-04</t>
  </si>
  <si>
    <t>KP9-05</t>
  </si>
  <si>
    <t>KP9-06</t>
  </si>
  <si>
    <t>KP10-01</t>
  </si>
  <si>
    <t>KP10-02</t>
  </si>
  <si>
    <t>KP10-03</t>
  </si>
  <si>
    <t>KP10-04</t>
  </si>
  <si>
    <t>KP10-05</t>
  </si>
  <si>
    <t>KP10-06</t>
  </si>
  <si>
    <t>KP11-01</t>
  </si>
  <si>
    <t>KP11-02</t>
  </si>
  <si>
    <t>KP11-03</t>
  </si>
  <si>
    <t>KP11-04</t>
  </si>
  <si>
    <t>KP11-05</t>
  </si>
  <si>
    <t>KP11-06</t>
  </si>
  <si>
    <t>KP11-07</t>
  </si>
  <si>
    <t>KP11-08</t>
  </si>
  <si>
    <t>KP11-09</t>
  </si>
  <si>
    <t>KP11-10</t>
  </si>
  <si>
    <t>KP11-11</t>
  </si>
  <si>
    <t>KP11-12</t>
  </si>
  <si>
    <t>KP11-13</t>
  </si>
  <si>
    <t>KP11-14</t>
  </si>
  <si>
    <t>KP11-15</t>
  </si>
  <si>
    <t>KP11-16</t>
  </si>
  <si>
    <t>KP11-17</t>
  </si>
  <si>
    <t>KP11-18</t>
  </si>
  <si>
    <t>KP11-19</t>
  </si>
  <si>
    <t>KP11-20</t>
  </si>
  <si>
    <t>KP11-21</t>
  </si>
  <si>
    <t>KP11-22</t>
  </si>
  <si>
    <t>KP11-23</t>
  </si>
  <si>
    <t>KP11-24</t>
  </si>
  <si>
    <t>KP11-25</t>
  </si>
  <si>
    <t>KP11-26</t>
  </si>
  <si>
    <t>KP12-01</t>
  </si>
  <si>
    <t>KP12-02</t>
  </si>
  <si>
    <t>KP12-03</t>
  </si>
  <si>
    <t>KP12-04</t>
  </si>
  <si>
    <t>KP12-05</t>
  </si>
  <si>
    <t>KP12-06</t>
  </si>
  <si>
    <t>KP12-07</t>
  </si>
  <si>
    <t>KP12-08</t>
  </si>
  <si>
    <t>KP12-09</t>
  </si>
  <si>
    <t>KP12-10</t>
  </si>
  <si>
    <t>KP12-11</t>
  </si>
  <si>
    <t>KP12-12</t>
  </si>
  <si>
    <t>KP12-13</t>
  </si>
  <si>
    <t>KP12-14</t>
  </si>
  <si>
    <t>KP12-15</t>
  </si>
  <si>
    <t>KP12-16</t>
  </si>
  <si>
    <t>KP13-01</t>
  </si>
  <si>
    <t>KP13-02</t>
  </si>
  <si>
    <t>KP13-03</t>
  </si>
  <si>
    <t>KP13-04</t>
  </si>
  <si>
    <t>KP13-05</t>
  </si>
  <si>
    <t>KP13-06</t>
  </si>
  <si>
    <t>KP13-07</t>
  </si>
  <si>
    <t>KP13-08</t>
  </si>
  <si>
    <t>KP13-09</t>
  </si>
  <si>
    <t>KP13-10</t>
  </si>
  <si>
    <t>KP13-11</t>
  </si>
  <si>
    <t>KP13-12</t>
  </si>
  <si>
    <t>KP13-13</t>
  </si>
  <si>
    <t>KP14-01</t>
  </si>
  <si>
    <t>KP14-02</t>
  </si>
  <si>
    <t>KP14-03</t>
  </si>
  <si>
    <t>KP14-04</t>
  </si>
  <si>
    <t>KP14-05</t>
  </si>
  <si>
    <t>KP14-06</t>
  </si>
  <si>
    <t>KP14-07</t>
  </si>
  <si>
    <t>KP14-08</t>
  </si>
  <si>
    <t>KP14-09</t>
  </si>
  <si>
    <t>KP14-10</t>
  </si>
  <si>
    <t>KP14-11</t>
  </si>
  <si>
    <t>KP14-12</t>
  </si>
  <si>
    <t>KP14-13</t>
  </si>
  <si>
    <t>KP15-01</t>
  </si>
  <si>
    <t>KP15-02</t>
  </si>
  <si>
    <t>KP15-03</t>
  </si>
  <si>
    <t>KP15-04</t>
  </si>
  <si>
    <t>KP15-05</t>
  </si>
  <si>
    <t>KP15-06</t>
  </si>
  <si>
    <t>KP15-07</t>
  </si>
  <si>
    <t>KP15-08</t>
  </si>
  <si>
    <t>KP15-09</t>
  </si>
  <si>
    <t>KP15-10</t>
  </si>
  <si>
    <t>KP15-11</t>
  </si>
  <si>
    <t>KP15-12</t>
  </si>
  <si>
    <t>KP15-13</t>
  </si>
  <si>
    <t>KP16-01</t>
  </si>
  <si>
    <t>KP16-02</t>
  </si>
  <si>
    <t>KP16-03</t>
  </si>
  <si>
    <t>KP16-04</t>
  </si>
  <si>
    <t>KP16-05</t>
  </si>
  <si>
    <t>KP16-06</t>
  </si>
  <si>
    <t>KP16-07</t>
  </si>
  <si>
    <t>DATIM INDICATORS</t>
  </si>
  <si>
    <t>KP Form  version 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</si>
</sst>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x14ac:knownFonts="1">
    <font>
      <sz val="11"/>
      <color theme="1"/>
      <name val="Calibri"/>
      <family val="2"/>
      <scheme val="minor"/>
    </font>
    <font>
      <sz val="10"/>
      <name val="Arial"/>
      <family val="2"/>
    </font>
    <font>
      <sz val="8"/>
      <name val="Calibri"/>
      <family val="2"/>
      <scheme val="minor"/>
    </font>
    <font>
      <b/>
      <sz val="18"/>
      <color theme="1"/>
      <name val="Browallia New"/>
      <family val="2"/>
      <charset val="222"/>
    </font>
    <font>
      <sz val="18"/>
      <color theme="1"/>
      <name val="Browallia New"/>
      <family val="2"/>
      <charset val="222"/>
    </font>
    <font>
      <b/>
      <sz val="18"/>
      <name val="Browallia New"/>
      <family val="2"/>
      <charset val="222"/>
    </font>
    <font>
      <sz val="18"/>
      <color theme="5"/>
      <name val="Browallia New"/>
      <family val="2"/>
      <charset val="222"/>
    </font>
    <font>
      <b/>
      <sz val="18"/>
      <color theme="5"/>
      <name val="Browallia New"/>
      <family val="2"/>
      <charset val="222"/>
    </font>
    <font>
      <b/>
      <sz val="24"/>
      <color rgb="FFFF0000"/>
      <name val="Browallia New"/>
      <family val="2"/>
      <charset val="222"/>
    </font>
    <font>
      <b/>
      <sz val="20"/>
      <color theme="1"/>
      <name val="Browallia New"/>
      <family val="2"/>
      <charset val="222"/>
    </font>
    <font>
      <b/>
      <sz val="22"/>
      <color theme="1"/>
      <name val="Browallia New"/>
      <family val="2"/>
      <charset val="222"/>
    </font>
    <font>
      <b/>
      <sz val="20"/>
      <color theme="1"/>
      <name val="Browallia New"/>
      <family val="2"/>
    </font>
    <font>
      <sz val="20"/>
      <color theme="1"/>
      <name val="Browallia New"/>
      <family val="2"/>
    </font>
    <font>
      <sz val="22"/>
      <color theme="1"/>
      <name val="Browallia New"/>
      <family val="2"/>
    </font>
    <font>
      <b/>
      <sz val="16"/>
      <color theme="1"/>
      <name val="Browallia New"/>
      <family val="2"/>
      <charset val="222"/>
    </font>
    <font>
      <b/>
      <sz val="22"/>
      <color theme="1"/>
      <name val="Browallia New"/>
      <family val="2"/>
    </font>
    <font>
      <b/>
      <sz val="26"/>
      <color theme="1"/>
      <name val="Browallia New"/>
      <family val="2"/>
    </font>
    <font>
      <sz val="26"/>
      <color theme="1"/>
      <name val="Browallia New"/>
      <family val="2"/>
    </font>
    <font>
      <sz val="26"/>
      <color theme="1"/>
      <name val="Calibri"/>
      <family val="2"/>
      <scheme val="minor"/>
    </font>
    <font>
      <b/>
      <sz val="26"/>
      <color rgb="FFFF0000"/>
      <name val="Browallia New"/>
      <family val="2"/>
    </font>
    <font>
      <b/>
      <sz val="20"/>
      <color theme="0"/>
      <name val="Browallia New"/>
      <family val="2"/>
    </font>
    <font>
      <b/>
      <sz val="24"/>
      <color theme="1"/>
      <name val="Browallia New"/>
      <family val="2"/>
    </font>
    <font>
      <b/>
      <sz val="28"/>
      <color theme="1"/>
      <name val="Browallia New"/>
      <family val="2"/>
    </font>
    <font>
      <sz val="28"/>
      <color theme="1"/>
      <name val="Browallia New"/>
      <family val="2"/>
    </font>
    <font>
      <sz val="36"/>
      <color theme="0"/>
      <name val="Browallia New"/>
      <family val="2"/>
    </font>
    <font>
      <sz val="36"/>
      <color theme="1"/>
      <name val="Browallia New"/>
      <family val="2"/>
    </font>
    <font>
      <sz val="28"/>
      <color theme="0"/>
      <name val="Browallia New"/>
      <family val="2"/>
    </font>
    <font>
      <b/>
      <sz val="36"/>
      <color theme="0"/>
      <name val="Browallia New"/>
      <family val="2"/>
    </font>
    <font>
      <b/>
      <i/>
      <sz val="28"/>
      <color theme="2" tint="-0.499984740745262"/>
      <name val="Browallia New"/>
      <family val="2"/>
    </font>
    <font>
      <sz val="28"/>
      <color theme="2" tint="-0.499984740745262"/>
      <name val="Browallia New"/>
      <family val="2"/>
      <charset val="222"/>
    </font>
    <font>
      <b/>
      <sz val="22"/>
      <color theme="0"/>
      <name val="Browallia New"/>
      <family val="2"/>
    </font>
    <font>
      <sz val="18"/>
      <color theme="0"/>
      <name val="Browallia New"/>
      <family val="2"/>
    </font>
    <font>
      <b/>
      <sz val="22"/>
      <color theme="4"/>
      <name val="Browallia New"/>
      <family val="2"/>
      <charset val="222"/>
    </font>
    <font>
      <b/>
      <sz val="24"/>
      <color theme="4"/>
      <name val="Browallia New"/>
      <family val="2"/>
      <charset val="222"/>
    </font>
    <font>
      <b/>
      <sz val="20"/>
      <color theme="0"/>
      <name val="Browallia New"/>
      <family val="2"/>
      <charset val="222"/>
    </font>
    <font>
      <b/>
      <sz val="22"/>
      <name val="Browallia New"/>
      <family val="2"/>
    </font>
    <font>
      <sz val="24"/>
      <color theme="1"/>
      <name val="Browallia New"/>
      <family val="2"/>
    </font>
    <font>
      <b/>
      <sz val="24"/>
      <color rgb="FFFF0000"/>
      <name val="Browallia New"/>
      <family val="2"/>
    </font>
    <font>
      <b/>
      <sz val="24"/>
      <color theme="9" tint="0.59999389629810485"/>
      <name val="Browallia New"/>
      <family val="2"/>
    </font>
    <font>
      <sz val="22"/>
      <color theme="0"/>
      <name val="Browallia New"/>
      <family val="2"/>
    </font>
    <font>
      <sz val="26"/>
      <color theme="0"/>
      <name val="Browallia New"/>
      <family val="2"/>
    </font>
    <font>
      <sz val="24"/>
      <color theme="0"/>
      <name val="Browallia New"/>
      <family val="2"/>
    </font>
    <font>
      <b/>
      <sz val="20"/>
      <color rgb="FFFF0000"/>
      <name val="Browallia New"/>
      <family val="2"/>
    </font>
    <font>
      <b/>
      <sz val="24"/>
      <color theme="4"/>
      <name val="Browallia New"/>
      <family val="2"/>
    </font>
  </fonts>
  <fills count="15">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6" tint="0.59999389629810485"/>
        <bgColor indexed="64"/>
      </patternFill>
    </fill>
  </fills>
  <borders count="14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medium">
        <color theme="9"/>
      </left>
      <right style="medium">
        <color theme="9"/>
      </right>
      <top style="medium">
        <color theme="9"/>
      </top>
      <bottom style="medium">
        <color theme="9"/>
      </bottom>
      <diagonal/>
    </border>
    <border>
      <left style="thin">
        <color theme="2" tint="-0.249977111117893"/>
      </left>
      <right style="thin">
        <color theme="2" tint="-0.249977111117893"/>
      </right>
      <top style="medium">
        <color theme="9"/>
      </top>
      <bottom style="thin">
        <color theme="2" tint="-0.249977111117893"/>
      </bottom>
      <diagonal/>
    </border>
    <border>
      <left style="thin">
        <color theme="2" tint="-0.249977111117893"/>
      </left>
      <right style="medium">
        <color theme="9"/>
      </right>
      <top style="medium">
        <color theme="9"/>
      </top>
      <bottom style="thin">
        <color theme="2" tint="-0.249977111117893"/>
      </bottom>
      <diagonal/>
    </border>
    <border>
      <left style="thin">
        <color theme="2" tint="-0.249977111117893"/>
      </left>
      <right style="medium">
        <color theme="9"/>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medium">
        <color theme="9"/>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style="medium">
        <color theme="9"/>
      </top>
      <bottom style="medium">
        <color theme="9"/>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top style="thin">
        <color theme="2" tint="-0.249977111117893"/>
      </top>
      <bottom style="thin">
        <color theme="2" tint="-0.249977111117893"/>
      </bottom>
      <diagonal/>
    </border>
    <border>
      <left style="medium">
        <color theme="9"/>
      </left>
      <right style="medium">
        <color theme="9"/>
      </right>
      <top style="medium">
        <color theme="9"/>
      </top>
      <bottom style="thin">
        <color theme="2" tint="-0.249977111117893"/>
      </bottom>
      <diagonal/>
    </border>
    <border>
      <left style="medium">
        <color theme="9"/>
      </left>
      <right style="medium">
        <color theme="9"/>
      </right>
      <top style="thin">
        <color theme="2" tint="-0.249977111117893"/>
      </top>
      <bottom style="thin">
        <color theme="2" tint="-0.249977111117893"/>
      </bottom>
      <diagonal/>
    </border>
    <border>
      <left style="medium">
        <color theme="9"/>
      </left>
      <right style="medium">
        <color theme="9"/>
      </right>
      <top style="thin">
        <color theme="2" tint="-0.249977111117893"/>
      </top>
      <bottom style="medium">
        <color theme="9"/>
      </bottom>
      <diagonal/>
    </border>
    <border>
      <left style="medium">
        <color theme="9"/>
      </left>
      <right/>
      <top style="medium">
        <color theme="9"/>
      </top>
      <bottom style="thin">
        <color theme="2" tint="-0.249977111117893"/>
      </bottom>
      <diagonal/>
    </border>
    <border>
      <left style="medium">
        <color theme="9"/>
      </left>
      <right/>
      <top style="thin">
        <color theme="2" tint="-0.249977111117893"/>
      </top>
      <bottom style="thin">
        <color theme="2" tint="-0.249977111117893"/>
      </bottom>
      <diagonal/>
    </border>
    <border>
      <left style="medium">
        <color theme="9"/>
      </left>
      <right/>
      <top style="thin">
        <color theme="2" tint="-0.249977111117893"/>
      </top>
      <bottom style="medium">
        <color theme="9"/>
      </bottom>
      <diagonal/>
    </border>
    <border>
      <left/>
      <right style="thin">
        <color theme="2" tint="-0.249977111117893"/>
      </right>
      <top style="medium">
        <color theme="9"/>
      </top>
      <bottom style="thin">
        <color theme="2" tint="-0.249977111117893"/>
      </bottom>
      <diagonal/>
    </border>
    <border>
      <left/>
      <right style="thin">
        <color theme="2" tint="-0.249977111117893"/>
      </right>
      <top style="thin">
        <color theme="2" tint="-0.249977111117893"/>
      </top>
      <bottom style="medium">
        <color theme="9"/>
      </bottom>
      <diagonal/>
    </border>
    <border>
      <left/>
      <right style="thin">
        <color theme="2" tint="-0.249977111117893"/>
      </right>
      <top/>
      <bottom/>
      <diagonal/>
    </border>
    <border>
      <left style="thin">
        <color theme="2" tint="-0.249977111117893"/>
      </left>
      <right style="medium">
        <color theme="9"/>
      </right>
      <top/>
      <bottom style="thin">
        <color theme="2" tint="-0.249977111117893"/>
      </bottom>
      <diagonal/>
    </border>
    <border>
      <left/>
      <right style="thin">
        <color theme="2" tint="-0.249977111117893"/>
      </right>
      <top/>
      <bottom style="thin">
        <color theme="2" tint="-0.249977111117893"/>
      </bottom>
      <diagonal/>
    </border>
    <border>
      <left style="medium">
        <color theme="9"/>
      </left>
      <right/>
      <top style="medium">
        <color theme="9"/>
      </top>
      <bottom style="medium">
        <color theme="9"/>
      </bottom>
      <diagonal/>
    </border>
    <border>
      <left style="medium">
        <color theme="9"/>
      </left>
      <right style="medium">
        <color theme="9"/>
      </right>
      <top/>
      <bottom style="thin">
        <color theme="2" tint="-0.249977111117893"/>
      </bottom>
      <diagonal/>
    </border>
    <border>
      <left style="medium">
        <color theme="9"/>
      </left>
      <right style="medium">
        <color theme="9"/>
      </right>
      <top style="thin">
        <color theme="2" tint="-0.249977111117893"/>
      </top>
      <bottom/>
      <diagonal/>
    </border>
    <border>
      <left/>
      <right/>
      <top style="thin">
        <color theme="2" tint="-0.249977111117893"/>
      </top>
      <bottom/>
      <diagonal/>
    </border>
    <border>
      <left/>
      <right/>
      <top/>
      <bottom style="thin">
        <color theme="2" tint="-0.249977111117893"/>
      </bottom>
      <diagonal/>
    </border>
    <border>
      <left style="medium">
        <color theme="9"/>
      </left>
      <right/>
      <top/>
      <bottom style="thin">
        <color theme="2" tint="-0.249977111117893"/>
      </bottom>
      <diagonal/>
    </border>
    <border>
      <left style="thin">
        <color theme="2" tint="-0.249977111117893"/>
      </left>
      <right/>
      <top style="thin">
        <color theme="2" tint="-0.249977111117893"/>
      </top>
      <bottom style="medium">
        <color theme="9"/>
      </bottom>
      <diagonal/>
    </border>
    <border>
      <left style="medium">
        <color theme="9"/>
      </left>
      <right style="thin">
        <color theme="9"/>
      </right>
      <top style="medium">
        <color theme="9"/>
      </top>
      <bottom style="medium">
        <color theme="9"/>
      </bottom>
      <diagonal/>
    </border>
    <border>
      <left/>
      <right/>
      <top style="medium">
        <color theme="9"/>
      </top>
      <bottom style="medium">
        <color theme="9"/>
      </bottom>
      <diagonal/>
    </border>
    <border>
      <left style="medium">
        <color theme="9"/>
      </left>
      <right/>
      <top/>
      <bottom/>
      <diagonal/>
    </border>
    <border>
      <left style="medium">
        <color theme="9"/>
      </left>
      <right style="medium">
        <color theme="9"/>
      </right>
      <top/>
      <bottom/>
      <diagonal/>
    </border>
    <border>
      <left style="medium">
        <color theme="9"/>
      </left>
      <right/>
      <top style="thin">
        <color theme="2" tint="-0.249977111117893"/>
      </top>
      <bottom/>
      <diagonal/>
    </border>
    <border>
      <left style="thin">
        <color theme="2" tint="-0.249977111117893"/>
      </left>
      <right/>
      <top style="medium">
        <color theme="9"/>
      </top>
      <bottom style="medium">
        <color theme="9"/>
      </bottom>
      <diagonal/>
    </border>
    <border>
      <left/>
      <right/>
      <top style="thin">
        <color theme="2" tint="-0.249977111117893"/>
      </top>
      <bottom style="medium">
        <color theme="9"/>
      </bottom>
      <diagonal/>
    </border>
    <border>
      <left/>
      <right/>
      <top style="medium">
        <color theme="9"/>
      </top>
      <bottom style="thin">
        <color theme="2" tint="-0.249977111117893"/>
      </bottom>
      <diagonal/>
    </border>
    <border>
      <left style="medium">
        <color theme="9"/>
      </left>
      <right/>
      <top style="medium">
        <color theme="9"/>
      </top>
      <bottom/>
      <diagonal/>
    </border>
    <border>
      <left style="medium">
        <color theme="9"/>
      </left>
      <right style="thin">
        <color theme="2" tint="-0.249977111117893"/>
      </right>
      <top style="medium">
        <color theme="9"/>
      </top>
      <bottom/>
      <diagonal/>
    </border>
    <border>
      <left style="medium">
        <color theme="9"/>
      </left>
      <right style="medium">
        <color theme="9"/>
      </right>
      <top style="medium">
        <color theme="9"/>
      </top>
      <bottom/>
      <diagonal/>
    </border>
    <border>
      <left style="medium">
        <color theme="9"/>
      </left>
      <right style="medium">
        <color theme="9"/>
      </right>
      <top/>
      <bottom style="medium">
        <color theme="9"/>
      </bottom>
      <diagonal/>
    </border>
    <border>
      <left/>
      <right style="medium">
        <color theme="9"/>
      </right>
      <top style="thin">
        <color theme="2" tint="-0.249977111117893"/>
      </top>
      <bottom style="medium">
        <color theme="9"/>
      </bottom>
      <diagonal/>
    </border>
    <border>
      <left style="thin">
        <color theme="2" tint="-0.249977111117893"/>
      </left>
      <right style="thin">
        <color theme="2" tint="-0.249977111117893"/>
      </right>
      <top/>
      <bottom style="medium">
        <color theme="9"/>
      </bottom>
      <diagonal/>
    </border>
    <border>
      <left style="thin">
        <color theme="2" tint="-0.249977111117893"/>
      </left>
      <right style="thin">
        <color theme="2" tint="-0.249977111117893"/>
      </right>
      <top style="medium">
        <color theme="9"/>
      </top>
      <bottom/>
      <diagonal/>
    </border>
    <border>
      <left/>
      <right style="medium">
        <color theme="9"/>
      </right>
      <top style="medium">
        <color theme="9"/>
      </top>
      <bottom style="thin">
        <color theme="2" tint="-0.249977111117893"/>
      </bottom>
      <diagonal/>
    </border>
    <border>
      <left/>
      <right style="medium">
        <color theme="9"/>
      </right>
      <top style="thin">
        <color theme="2" tint="-0.249977111117893"/>
      </top>
      <bottom style="thin">
        <color theme="2" tint="-0.249977111117893"/>
      </bottom>
      <diagonal/>
    </border>
    <border>
      <left/>
      <right style="medium">
        <color theme="9"/>
      </right>
      <top/>
      <bottom/>
      <diagonal/>
    </border>
    <border>
      <left style="medium">
        <color theme="9"/>
      </left>
      <right style="thin">
        <color theme="2" tint="-0.249977111117893"/>
      </right>
      <top/>
      <bottom style="medium">
        <color theme="9"/>
      </bottom>
      <diagonal/>
    </border>
    <border>
      <left style="medium">
        <color theme="9"/>
      </left>
      <right style="thin">
        <color theme="2" tint="-0.249977111117893"/>
      </right>
      <top style="medium">
        <color theme="9"/>
      </top>
      <bottom style="thin">
        <color theme="2" tint="-0.249977111117893"/>
      </bottom>
      <diagonal/>
    </border>
    <border>
      <left/>
      <right style="thin">
        <color theme="2" tint="-0.249977111117893"/>
      </right>
      <top/>
      <bottom style="medium">
        <color theme="9"/>
      </bottom>
      <diagonal/>
    </border>
    <border>
      <left style="thin">
        <color theme="2" tint="-0.249977111117893"/>
      </left>
      <right style="medium">
        <color theme="9"/>
      </right>
      <top/>
      <bottom/>
      <diagonal/>
    </border>
    <border>
      <left/>
      <right style="medium">
        <color theme="9"/>
      </right>
      <top/>
      <bottom style="thin">
        <color theme="2" tint="-0.249977111117893"/>
      </bottom>
      <diagonal/>
    </border>
    <border>
      <left style="medium">
        <color theme="9"/>
      </left>
      <right/>
      <top/>
      <bottom style="medium">
        <color theme="9"/>
      </bottom>
      <diagonal/>
    </border>
    <border>
      <left style="thin">
        <color theme="2" tint="-0.249977111117893"/>
      </left>
      <right style="medium">
        <color theme="9"/>
      </right>
      <top/>
      <bottom style="medium">
        <color theme="9"/>
      </bottom>
      <diagonal/>
    </border>
    <border>
      <left/>
      <right style="thin">
        <color indexed="64"/>
      </right>
      <top style="thin">
        <color indexed="64"/>
      </top>
      <bottom/>
      <diagonal/>
    </border>
    <border>
      <left style="medium">
        <color theme="9"/>
      </left>
      <right style="thin">
        <color theme="9"/>
      </right>
      <top style="thin">
        <color theme="9"/>
      </top>
      <bottom style="medium">
        <color theme="9"/>
      </bottom>
      <diagonal/>
    </border>
    <border>
      <left style="medium">
        <color theme="4"/>
      </left>
      <right/>
      <top/>
      <bottom/>
      <diagonal/>
    </border>
    <border>
      <left/>
      <right style="medium">
        <color theme="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theme="0"/>
      </left>
      <right/>
      <top style="medium">
        <color rgb="FFFF0000"/>
      </top>
      <bottom style="medium">
        <color rgb="FFFF0000"/>
      </bottom>
      <diagonal/>
    </border>
    <border>
      <left style="thin">
        <color theme="9"/>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medium">
        <color theme="9"/>
      </right>
      <top/>
      <bottom style="medium">
        <color theme="9"/>
      </bottom>
      <diagonal/>
    </border>
    <border>
      <left style="medium">
        <color theme="9"/>
      </left>
      <right style="thin">
        <color theme="2" tint="-9.9978637043366805E-2"/>
      </right>
      <top style="medium">
        <color theme="9"/>
      </top>
      <bottom style="thin">
        <color theme="2" tint="-9.9978637043366805E-2"/>
      </bottom>
      <diagonal/>
    </border>
    <border>
      <left style="thin">
        <color theme="2" tint="-9.9978637043366805E-2"/>
      </left>
      <right style="thin">
        <color theme="2" tint="-9.9978637043366805E-2"/>
      </right>
      <top style="medium">
        <color theme="9"/>
      </top>
      <bottom style="thin">
        <color theme="2" tint="-9.9978637043366805E-2"/>
      </bottom>
      <diagonal/>
    </border>
    <border>
      <left style="thin">
        <color theme="2" tint="-9.9978637043366805E-2"/>
      </left>
      <right style="medium">
        <color theme="9"/>
      </right>
      <top style="medium">
        <color theme="9"/>
      </top>
      <bottom style="thin">
        <color theme="2" tint="-9.9978637043366805E-2"/>
      </bottom>
      <diagonal/>
    </border>
    <border>
      <left style="medium">
        <color theme="9"/>
      </left>
      <right style="thin">
        <color theme="2" tint="-9.9978637043366805E-2"/>
      </right>
      <top style="thin">
        <color theme="2" tint="-9.9978637043366805E-2"/>
      </top>
      <bottom style="thin">
        <color theme="2" tint="-9.9978637043366805E-2"/>
      </bottom>
      <diagonal/>
    </border>
    <border>
      <left style="thin">
        <color theme="2" tint="-9.9978637043366805E-2"/>
      </left>
      <right style="medium">
        <color theme="9"/>
      </right>
      <top style="thin">
        <color theme="2" tint="-9.9978637043366805E-2"/>
      </top>
      <bottom style="thin">
        <color theme="2" tint="-9.9978637043366805E-2"/>
      </bottom>
      <diagonal/>
    </border>
    <border>
      <left style="medium">
        <color theme="9"/>
      </left>
      <right style="thin">
        <color theme="2" tint="-9.9978637043366805E-2"/>
      </right>
      <top style="thin">
        <color theme="2" tint="-9.9978637043366805E-2"/>
      </top>
      <bottom style="medium">
        <color theme="9"/>
      </bottom>
      <diagonal/>
    </border>
    <border>
      <left style="thin">
        <color theme="2" tint="-9.9978637043366805E-2"/>
      </left>
      <right style="thin">
        <color theme="2" tint="-9.9978637043366805E-2"/>
      </right>
      <top style="thin">
        <color theme="2" tint="-9.9978637043366805E-2"/>
      </top>
      <bottom style="medium">
        <color theme="9"/>
      </bottom>
      <diagonal/>
    </border>
    <border>
      <left style="thin">
        <color theme="2" tint="-9.9978637043366805E-2"/>
      </left>
      <right style="medium">
        <color theme="9"/>
      </right>
      <top style="thin">
        <color theme="2" tint="-9.9978637043366805E-2"/>
      </top>
      <bottom style="medium">
        <color theme="9"/>
      </bottom>
      <diagonal/>
    </border>
    <border>
      <left style="medium">
        <color theme="9"/>
      </left>
      <right style="thin">
        <color theme="2" tint="-9.9978637043366805E-2"/>
      </right>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medium">
        <color theme="9"/>
      </right>
      <top/>
      <bottom style="thin">
        <color theme="2" tint="-9.9978637043366805E-2"/>
      </bottom>
      <diagonal/>
    </border>
    <border>
      <left/>
      <right style="medium">
        <color theme="9"/>
      </right>
      <top style="medium">
        <color theme="9"/>
      </top>
      <bottom style="medium">
        <color theme="9"/>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medium">
        <color theme="9"/>
      </bottom>
      <diagonal/>
    </border>
    <border>
      <left style="thin">
        <color theme="9"/>
      </left>
      <right style="thin">
        <color theme="2" tint="-9.9978637043366805E-2"/>
      </right>
      <top style="thin">
        <color theme="9"/>
      </top>
      <bottom style="thin">
        <color theme="2" tint="-9.9978637043366805E-2"/>
      </bottom>
      <diagonal/>
    </border>
    <border>
      <left style="thin">
        <color theme="2" tint="-9.9978637043366805E-2"/>
      </left>
      <right style="thin">
        <color theme="2" tint="-9.9978637043366805E-2"/>
      </right>
      <top style="thin">
        <color theme="9"/>
      </top>
      <bottom style="thin">
        <color theme="2" tint="-9.9978637043366805E-2"/>
      </bottom>
      <diagonal/>
    </border>
    <border>
      <left style="thin">
        <color theme="2" tint="-9.9978637043366805E-2"/>
      </left>
      <right style="thin">
        <color theme="9"/>
      </right>
      <top style="thin">
        <color theme="9"/>
      </top>
      <bottom style="thin">
        <color theme="2" tint="-9.9978637043366805E-2"/>
      </bottom>
      <diagonal/>
    </border>
    <border>
      <left style="thin">
        <color theme="9"/>
      </left>
      <right style="thin">
        <color theme="2" tint="-9.9978637043366805E-2"/>
      </right>
      <top/>
      <bottom style="thin">
        <color theme="2" tint="-9.9978637043366805E-2"/>
      </bottom>
      <diagonal/>
    </border>
    <border>
      <left style="thin">
        <color theme="2" tint="-9.9978637043366805E-2"/>
      </left>
      <right style="thin">
        <color theme="9"/>
      </right>
      <top/>
      <bottom style="thin">
        <color theme="2" tint="-9.9978637043366805E-2"/>
      </bottom>
      <diagonal/>
    </border>
    <border>
      <left style="thin">
        <color theme="9"/>
      </left>
      <right style="thin">
        <color theme="2" tint="-9.9978637043366805E-2"/>
      </right>
      <top/>
      <bottom style="thin">
        <color theme="9"/>
      </bottom>
      <diagonal/>
    </border>
    <border>
      <left style="thin">
        <color theme="2" tint="-9.9978637043366805E-2"/>
      </left>
      <right style="thin">
        <color theme="2" tint="-9.9978637043366805E-2"/>
      </right>
      <top/>
      <bottom style="thin">
        <color theme="9"/>
      </bottom>
      <diagonal/>
    </border>
    <border>
      <left style="thin">
        <color theme="2" tint="-9.9978637043366805E-2"/>
      </left>
      <right style="thin">
        <color theme="9"/>
      </right>
      <top/>
      <bottom style="thin">
        <color theme="9"/>
      </bottom>
      <diagonal/>
    </border>
    <border>
      <left style="thin">
        <color theme="2" tint="-9.9978637043366805E-2"/>
      </left>
      <right/>
      <top/>
      <bottom style="thin">
        <color theme="2" tint="-9.9978637043366805E-2"/>
      </bottom>
      <diagonal/>
    </border>
    <border>
      <left style="thin">
        <color theme="9"/>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9"/>
      </right>
      <top style="thin">
        <color theme="2" tint="-9.9978637043366805E-2"/>
      </top>
      <bottom style="thin">
        <color theme="2" tint="-9.9978637043366805E-2"/>
      </bottom>
      <diagonal/>
    </border>
    <border>
      <left style="thin">
        <color theme="9"/>
      </left>
      <right style="thin">
        <color theme="2" tint="-9.9978637043366805E-2"/>
      </right>
      <top style="thin">
        <color theme="2" tint="-9.9978637043366805E-2"/>
      </top>
      <bottom style="thin">
        <color theme="9"/>
      </bottom>
      <diagonal/>
    </border>
    <border>
      <left style="thin">
        <color theme="2" tint="-9.9978637043366805E-2"/>
      </left>
      <right style="thin">
        <color theme="2" tint="-9.9978637043366805E-2"/>
      </right>
      <top style="thin">
        <color theme="2" tint="-9.9978637043366805E-2"/>
      </top>
      <bottom style="thin">
        <color theme="9"/>
      </bottom>
      <diagonal/>
    </border>
    <border>
      <left style="thin">
        <color theme="2" tint="-9.9978637043366805E-2"/>
      </left>
      <right style="thin">
        <color theme="9"/>
      </right>
      <top style="thin">
        <color theme="2" tint="-9.9978637043366805E-2"/>
      </top>
      <bottom style="thin">
        <color theme="9"/>
      </bottom>
      <diagonal/>
    </border>
    <border>
      <left style="thin">
        <color theme="2" tint="-0.249977111117893"/>
      </left>
      <right style="medium">
        <color theme="9"/>
      </right>
      <top style="medium">
        <color theme="9"/>
      </top>
      <bottom/>
      <diagonal/>
    </border>
    <border>
      <left style="thin">
        <color theme="2" tint="-0.249977111117893"/>
      </left>
      <right/>
      <top style="medium">
        <color theme="9"/>
      </top>
      <bottom style="thin">
        <color theme="2" tint="-0.249977111117893"/>
      </bottom>
      <diagonal/>
    </border>
    <border>
      <left/>
      <right/>
      <top style="medium">
        <color theme="9"/>
      </top>
      <bottom/>
      <diagonal/>
    </border>
    <border>
      <left/>
      <right style="medium">
        <color theme="9"/>
      </right>
      <top style="medium">
        <color theme="9"/>
      </top>
      <bottom/>
      <diagonal/>
    </border>
    <border>
      <left/>
      <right/>
      <top/>
      <bottom style="medium">
        <color theme="9"/>
      </bottom>
      <diagonal/>
    </border>
    <border>
      <left style="thin">
        <color theme="9"/>
      </left>
      <right/>
      <top/>
      <bottom style="thin">
        <color theme="9"/>
      </bottom>
      <diagonal/>
    </border>
    <border>
      <left style="medium">
        <color theme="9"/>
      </left>
      <right style="thin">
        <color theme="9"/>
      </right>
      <top/>
      <bottom style="medium">
        <color theme="9"/>
      </bottom>
      <diagonal/>
    </border>
    <border>
      <left style="medium">
        <color theme="9"/>
      </left>
      <right style="thin">
        <color theme="9"/>
      </right>
      <top/>
      <bottom/>
      <diagonal/>
    </border>
    <border>
      <left/>
      <right style="medium">
        <color theme="9"/>
      </right>
      <top style="thin">
        <color theme="2" tint="-0.249977111117893"/>
      </top>
      <bottom/>
      <diagonal/>
    </border>
    <border>
      <left style="medium">
        <color theme="9"/>
      </left>
      <right style="thin">
        <color theme="2" tint="-0.249977111117893"/>
      </right>
      <top/>
      <bottom style="thin">
        <color theme="2" tint="-0.249977111117893"/>
      </bottom>
      <diagonal/>
    </border>
    <border>
      <left style="thin">
        <color theme="2" tint="-0.249977111117893"/>
      </left>
      <right/>
      <top/>
      <bottom/>
      <diagonal/>
    </border>
    <border>
      <left style="thin">
        <color theme="2" tint="-0.249977111117893"/>
      </left>
      <right/>
      <top/>
      <bottom style="medium">
        <color theme="9"/>
      </bottom>
      <diagonal/>
    </border>
    <border>
      <left/>
      <right style="thin">
        <color theme="2" tint="-0.249977111117893"/>
      </right>
      <top style="medium">
        <color theme="9"/>
      </top>
      <bottom style="medium">
        <color theme="9"/>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thin">
        <color indexed="64"/>
      </top>
      <bottom/>
      <diagonal/>
    </border>
    <border>
      <left/>
      <right style="medium">
        <color theme="9"/>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ont="0" applyFill="0" applyBorder="0" applyAlignment="0" applyProtection="0"/>
  </cellStyleXfs>
  <cellXfs count="530">
    <xf numFmtId="0" fontId="0" fillId="0" borderId="0" xfId="0"/>
    <xf numFmtId="0" fontId="4" fillId="0" borderId="0" xfId="0" applyFont="1"/>
    <xf numFmtId="0" fontId="3" fillId="0" borderId="0" xfId="0" applyFont="1"/>
    <xf numFmtId="0" fontId="4" fillId="5" borderId="0" xfId="0" applyFont="1" applyFill="1"/>
    <xf numFmtId="0" fontId="4" fillId="0" borderId="0" xfId="0" applyFont="1" applyAlignment="1">
      <alignment vertical="center"/>
    </xf>
    <xf numFmtId="0" fontId="4" fillId="0" borderId="0" xfId="0" applyFont="1" applyAlignment="1"/>
    <xf numFmtId="0" fontId="3" fillId="0" borderId="0" xfId="0" applyFont="1" applyAlignment="1">
      <alignment vertical="center"/>
    </xf>
    <xf numFmtId="0" fontId="16" fillId="5" borderId="1" xfId="0" applyFont="1" applyFill="1" applyBorder="1" applyAlignment="1">
      <alignment horizontal="left" wrapText="1"/>
    </xf>
    <xf numFmtId="0" fontId="18" fillId="5" borderId="0" xfId="0" applyFont="1" applyFill="1" applyAlignment="1">
      <alignment horizontal="left" wrapText="1"/>
    </xf>
    <xf numFmtId="0" fontId="6" fillId="0" borderId="14" xfId="0" applyFont="1" applyBorder="1" applyAlignment="1" applyProtection="1">
      <alignment horizontal="center" vertical="center"/>
      <protection locked="0"/>
    </xf>
    <xf numFmtId="0" fontId="4" fillId="5" borderId="11" xfId="0" applyFont="1" applyFill="1" applyBorder="1" applyAlignment="1" applyProtection="1">
      <alignment horizontal="center" vertical="center"/>
      <protection locked="0"/>
    </xf>
    <xf numFmtId="0" fontId="4" fillId="0" borderId="11" xfId="0" applyFont="1" applyBorder="1" applyAlignment="1" applyProtection="1">
      <alignment horizontal="center" vertical="center" wrapText="1"/>
      <protection locked="0"/>
    </xf>
    <xf numFmtId="0" fontId="4" fillId="0" borderId="14" xfId="0" applyFont="1" applyBorder="1" applyAlignment="1" applyProtection="1">
      <alignment horizontal="center" vertical="center" wrapText="1"/>
      <protection locked="0"/>
    </xf>
    <xf numFmtId="0" fontId="4" fillId="5" borderId="14" xfId="0" applyFont="1" applyFill="1" applyBorder="1" applyAlignment="1" applyProtection="1">
      <alignment horizontal="center" vertical="center"/>
      <protection locked="0"/>
    </xf>
    <xf numFmtId="49" fontId="5" fillId="4" borderId="14" xfId="1" applyNumberFormat="1" applyFont="1" applyFill="1" applyBorder="1" applyAlignment="1">
      <alignment horizontal="center" vertical="center"/>
    </xf>
    <xf numFmtId="0" fontId="3" fillId="2" borderId="19" xfId="0" applyFont="1" applyFill="1" applyBorder="1" applyAlignment="1">
      <alignment vertical="top"/>
    </xf>
    <xf numFmtId="0" fontId="4" fillId="10" borderId="19" xfId="0" applyFont="1" applyFill="1" applyBorder="1" applyAlignment="1">
      <alignment horizontal="left" vertical="top" wrapText="1"/>
    </xf>
    <xf numFmtId="0" fontId="3" fillId="0" borderId="0" xfId="0" applyFont="1" applyAlignment="1"/>
    <xf numFmtId="0" fontId="17" fillId="5" borderId="0" xfId="0" applyFont="1" applyFill="1" applyAlignment="1"/>
    <xf numFmtId="0" fontId="16" fillId="5" borderId="1" xfId="0" applyFont="1" applyFill="1" applyBorder="1" applyAlignment="1">
      <alignment horizontal="left" vertical="center"/>
    </xf>
    <xf numFmtId="0" fontId="17" fillId="5" borderId="0" xfId="0" applyFont="1" applyFill="1" applyAlignment="1">
      <alignment horizontal="left"/>
    </xf>
    <xf numFmtId="0" fontId="18" fillId="5" borderId="0" xfId="0" applyFont="1" applyFill="1" applyAlignment="1"/>
    <xf numFmtId="0" fontId="17" fillId="5" borderId="0" xfId="0" applyFont="1" applyFill="1" applyAlignment="1">
      <alignment horizontal="left" vertical="center"/>
    </xf>
    <xf numFmtId="0" fontId="4" fillId="0" borderId="30" xfId="0" applyFont="1" applyBorder="1" applyAlignment="1" applyProtection="1">
      <alignment horizontal="center" vertical="center"/>
      <protection locked="0"/>
    </xf>
    <xf numFmtId="0" fontId="4" fillId="0" borderId="27" xfId="0" applyFont="1" applyBorder="1" applyAlignment="1" applyProtection="1">
      <alignment horizontal="center" vertical="center"/>
      <protection locked="0"/>
    </xf>
    <xf numFmtId="0" fontId="4" fillId="0" borderId="26" xfId="0" applyFont="1" applyBorder="1" applyAlignment="1" applyProtection="1">
      <alignment horizontal="center" vertical="center"/>
      <protection locked="0"/>
    </xf>
    <xf numFmtId="0" fontId="4" fillId="0" borderId="8" xfId="0" applyFont="1" applyBorder="1" applyAlignment="1" applyProtection="1">
      <alignment horizontal="center" vertical="center"/>
      <protection locked="0"/>
    </xf>
    <xf numFmtId="0" fontId="11" fillId="0" borderId="0" xfId="0" applyFont="1" applyAlignment="1">
      <alignment horizontal="center" wrapText="1"/>
    </xf>
    <xf numFmtId="0" fontId="11" fillId="0" borderId="0" xfId="0" applyFont="1" applyAlignment="1">
      <alignment wrapText="1"/>
    </xf>
    <xf numFmtId="0" fontId="12" fillId="0" borderId="0" xfId="0" applyFont="1" applyAlignment="1">
      <alignment wrapText="1"/>
    </xf>
    <xf numFmtId="0" fontId="3" fillId="2" borderId="19" xfId="0" applyFont="1" applyFill="1" applyBorder="1" applyAlignment="1">
      <alignment horizontal="left" vertical="top"/>
    </xf>
    <xf numFmtId="0" fontId="4" fillId="0" borderId="0" xfId="0" applyFont="1" applyAlignment="1"/>
    <xf numFmtId="0" fontId="4" fillId="0" borderId="7" xfId="0" applyFont="1" applyBorder="1" applyAlignment="1" applyProtection="1">
      <alignment horizontal="center" vertical="center"/>
      <protection locked="0"/>
    </xf>
    <xf numFmtId="0" fontId="4" fillId="0" borderId="9" xfId="0" applyFont="1" applyBorder="1" applyAlignment="1" applyProtection="1">
      <alignment horizontal="center" vertical="center"/>
      <protection locked="0"/>
    </xf>
    <xf numFmtId="0" fontId="4" fillId="4" borderId="9" xfId="0" applyFont="1" applyFill="1" applyBorder="1" applyAlignment="1" applyProtection="1">
      <alignment horizontal="center" vertical="center"/>
    </xf>
    <xf numFmtId="0" fontId="4" fillId="4" borderId="11" xfId="0" applyFont="1" applyFill="1" applyBorder="1" applyAlignment="1" applyProtection="1">
      <alignment horizontal="center" vertical="center"/>
    </xf>
    <xf numFmtId="0" fontId="4" fillId="0" borderId="11" xfId="0" applyFont="1" applyBorder="1" applyAlignment="1" applyProtection="1">
      <alignment horizontal="center" vertical="center"/>
      <protection locked="0"/>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4" fillId="0" borderId="14" xfId="0" applyFont="1" applyBorder="1" applyAlignment="1" applyProtection="1">
      <alignment horizontal="center" vertical="center"/>
      <protection locked="0"/>
    </xf>
    <xf numFmtId="0" fontId="3" fillId="2" borderId="19" xfId="0" applyFont="1" applyFill="1" applyBorder="1" applyAlignment="1">
      <alignment vertical="top"/>
    </xf>
    <xf numFmtId="0" fontId="4" fillId="10" borderId="19" xfId="0" applyFont="1" applyFill="1" applyBorder="1" applyAlignment="1">
      <alignment horizontal="left" vertical="top"/>
    </xf>
    <xf numFmtId="0" fontId="3" fillId="6" borderId="29" xfId="0" applyFont="1" applyFill="1" applyBorder="1" applyAlignment="1">
      <alignment horizontal="center" vertical="center"/>
    </xf>
    <xf numFmtId="0" fontId="17" fillId="5" borderId="0" xfId="0" applyFont="1" applyFill="1" applyAlignment="1"/>
    <xf numFmtId="0" fontId="16" fillId="5" borderId="1" xfId="0" applyFont="1" applyFill="1" applyBorder="1" applyAlignment="1">
      <alignment horizontal="center" vertical="top"/>
    </xf>
    <xf numFmtId="0" fontId="17" fillId="5" borderId="0" xfId="0" applyFont="1" applyFill="1" applyAlignment="1">
      <alignment horizontal="left"/>
    </xf>
    <xf numFmtId="0" fontId="18" fillId="5" borderId="0" xfId="0" applyFont="1" applyFill="1" applyAlignment="1"/>
    <xf numFmtId="0" fontId="18" fillId="5" borderId="0" xfId="0" applyFont="1" applyFill="1" applyAlignment="1">
      <alignment horizontal="center" vertical="top"/>
    </xf>
    <xf numFmtId="0" fontId="4" fillId="4" borderId="30" xfId="0" applyFont="1" applyFill="1" applyBorder="1" applyAlignment="1" applyProtection="1">
      <alignment horizontal="center" vertical="center"/>
    </xf>
    <xf numFmtId="0" fontId="4" fillId="4" borderId="26" xfId="0" applyFont="1" applyFill="1" applyBorder="1" applyAlignment="1" applyProtection="1">
      <alignment horizontal="center" vertical="center"/>
    </xf>
    <xf numFmtId="0" fontId="4" fillId="4" borderId="57" xfId="0" applyFont="1" applyFill="1" applyBorder="1" applyAlignment="1" applyProtection="1">
      <alignment horizontal="center" vertical="center"/>
    </xf>
    <xf numFmtId="49" fontId="3" fillId="6" borderId="58" xfId="0" applyNumberFormat="1" applyFont="1" applyFill="1" applyBorder="1" applyAlignment="1" applyProtection="1">
      <alignment horizontal="center" vertical="center"/>
    </xf>
    <xf numFmtId="0" fontId="3" fillId="6" borderId="59" xfId="0" applyFont="1" applyFill="1" applyBorder="1" applyAlignment="1">
      <alignment horizontal="center" vertical="center"/>
    </xf>
    <xf numFmtId="0" fontId="3" fillId="6" borderId="60" xfId="0" applyFont="1" applyFill="1" applyBorder="1" applyAlignment="1">
      <alignment horizontal="center" vertical="center"/>
    </xf>
    <xf numFmtId="0" fontId="3" fillId="6" borderId="62" xfId="0" applyFont="1" applyFill="1" applyBorder="1" applyAlignment="1">
      <alignment horizontal="center" vertical="center"/>
    </xf>
    <xf numFmtId="49" fontId="3" fillId="6" borderId="28" xfId="0" applyNumberFormat="1" applyFont="1" applyFill="1" applyBorder="1" applyAlignment="1" applyProtection="1">
      <alignment horizontal="center" vertical="center"/>
    </xf>
    <xf numFmtId="0" fontId="16" fillId="5" borderId="2" xfId="0" applyFont="1" applyFill="1" applyBorder="1" applyAlignment="1"/>
    <xf numFmtId="0" fontId="16" fillId="5" borderId="1" xfId="0" applyFont="1" applyFill="1" applyBorder="1" applyAlignment="1">
      <alignment horizontal="left" vertical="top" wrapText="1"/>
    </xf>
    <xf numFmtId="0" fontId="17" fillId="5" borderId="0" xfId="0" applyFont="1" applyFill="1" applyAlignment="1">
      <alignment vertical="top" wrapText="1"/>
    </xf>
    <xf numFmtId="0" fontId="23" fillId="0" borderId="0" xfId="0" applyFont="1"/>
    <xf numFmtId="0" fontId="25" fillId="0" borderId="0" xfId="0" applyFont="1" applyAlignment="1">
      <alignment vertical="center"/>
    </xf>
    <xf numFmtId="0" fontId="15" fillId="7" borderId="32" xfId="0" applyFont="1" applyFill="1" applyBorder="1" applyAlignment="1">
      <alignment horizontal="center" vertical="center" wrapText="1"/>
    </xf>
    <xf numFmtId="0" fontId="3" fillId="8" borderId="17" xfId="0" applyFont="1" applyFill="1" applyBorder="1" applyAlignment="1">
      <alignment vertical="center"/>
    </xf>
    <xf numFmtId="0" fontId="15" fillId="0" borderId="22" xfId="0" applyFont="1" applyFill="1" applyBorder="1" applyAlignment="1">
      <alignment horizontal="center" vertical="center" wrapText="1"/>
    </xf>
    <xf numFmtId="0" fontId="10" fillId="0" borderId="37" xfId="0" applyFont="1" applyFill="1" applyBorder="1" applyAlignment="1">
      <alignment vertical="center"/>
    </xf>
    <xf numFmtId="0" fontId="4" fillId="4" borderId="88" xfId="0" applyFont="1" applyFill="1" applyBorder="1" applyAlignment="1" applyProtection="1">
      <alignment horizontal="center" vertical="center"/>
    </xf>
    <xf numFmtId="0" fontId="3" fillId="6" borderId="89" xfId="0" applyFont="1" applyFill="1" applyBorder="1" applyAlignment="1">
      <alignment horizontal="center" vertical="center"/>
    </xf>
    <xf numFmtId="0" fontId="4" fillId="4" borderId="90" xfId="0" applyFont="1" applyFill="1" applyBorder="1" applyAlignment="1" applyProtection="1">
      <alignment horizontal="center" vertical="center"/>
    </xf>
    <xf numFmtId="0" fontId="4" fillId="4" borderId="91" xfId="0" applyFont="1" applyFill="1" applyBorder="1" applyAlignment="1" applyProtection="1">
      <alignment horizontal="center" vertical="center"/>
    </xf>
    <xf numFmtId="0" fontId="4" fillId="4" borderId="92" xfId="0" applyFont="1" applyFill="1" applyBorder="1" applyAlignment="1" applyProtection="1">
      <alignment horizontal="center" vertical="center"/>
    </xf>
    <xf numFmtId="0" fontId="4" fillId="4" borderId="93" xfId="0" applyFont="1" applyFill="1" applyBorder="1" applyAlignment="1" applyProtection="1">
      <alignment horizontal="center" vertical="center"/>
    </xf>
    <xf numFmtId="0" fontId="4" fillId="4" borderId="94" xfId="0" applyFont="1" applyFill="1" applyBorder="1" applyAlignment="1" applyProtection="1">
      <alignment horizontal="center" vertical="center"/>
    </xf>
    <xf numFmtId="0" fontId="4" fillId="4" borderId="95" xfId="0" applyFont="1" applyFill="1" applyBorder="1" applyAlignment="1" applyProtection="1">
      <alignment horizontal="center" vertical="center"/>
    </xf>
    <xf numFmtId="0" fontId="4" fillId="4" borderId="96" xfId="0" applyFont="1" applyFill="1" applyBorder="1" applyAlignment="1" applyProtection="1">
      <alignment horizontal="center" vertical="center"/>
    </xf>
    <xf numFmtId="0" fontId="4" fillId="4" borderId="97" xfId="0" applyFont="1" applyFill="1" applyBorder="1" applyAlignment="1" applyProtection="1">
      <alignment horizontal="center" vertical="center"/>
    </xf>
    <xf numFmtId="0" fontId="4" fillId="4" borderId="98" xfId="0" applyFont="1" applyFill="1" applyBorder="1" applyAlignment="1" applyProtection="1">
      <alignment horizontal="center" vertical="center"/>
    </xf>
    <xf numFmtId="0" fontId="4" fillId="4" borderId="99" xfId="0" applyFont="1" applyFill="1" applyBorder="1" applyAlignment="1" applyProtection="1">
      <alignment horizontal="center" vertical="center"/>
    </xf>
    <xf numFmtId="0" fontId="4" fillId="4" borderId="100" xfId="0" applyFont="1" applyFill="1" applyBorder="1" applyAlignment="1" applyProtection="1">
      <alignment horizontal="center" vertical="center"/>
    </xf>
    <xf numFmtId="0" fontId="11" fillId="0" borderId="89" xfId="0" applyFont="1" applyBorder="1" applyAlignment="1" applyProtection="1">
      <alignment horizontal="center" vertical="center"/>
      <protection locked="0"/>
    </xf>
    <xf numFmtId="0" fontId="16" fillId="5" borderId="1" xfId="0" applyFont="1" applyFill="1" applyBorder="1" applyAlignment="1">
      <alignment vertical="center" wrapText="1"/>
    </xf>
    <xf numFmtId="0" fontId="18" fillId="5" borderId="0" xfId="0" applyFont="1" applyFill="1" applyAlignment="1">
      <alignment vertical="center" wrapText="1"/>
    </xf>
    <xf numFmtId="0" fontId="4" fillId="6" borderId="7" xfId="0" applyFont="1" applyFill="1" applyBorder="1" applyAlignment="1" applyProtection="1">
      <alignment horizontal="center" vertical="center"/>
    </xf>
    <xf numFmtId="0" fontId="4" fillId="5" borderId="88" xfId="0" applyFont="1" applyFill="1" applyBorder="1" applyAlignment="1" applyProtection="1">
      <alignment horizontal="center" vertical="center"/>
      <protection locked="0"/>
    </xf>
    <xf numFmtId="0" fontId="4" fillId="5" borderId="96" xfId="0" applyFont="1" applyFill="1" applyBorder="1" applyAlignment="1" applyProtection="1">
      <alignment horizontal="center" vertical="center"/>
      <protection locked="0"/>
    </xf>
    <xf numFmtId="0" fontId="4" fillId="5" borderId="102" xfId="0" applyFont="1" applyFill="1" applyBorder="1" applyAlignment="1" applyProtection="1">
      <alignment horizontal="center" vertical="center"/>
      <protection locked="0"/>
    </xf>
    <xf numFmtId="0" fontId="4" fillId="5" borderId="103" xfId="0" applyFont="1" applyFill="1" applyBorder="1" applyAlignment="1" applyProtection="1">
      <alignment horizontal="center" vertical="center"/>
      <protection locked="0"/>
    </xf>
    <xf numFmtId="0" fontId="4" fillId="4" borderId="104" xfId="0" applyFont="1" applyFill="1" applyBorder="1" applyAlignment="1" applyProtection="1">
      <alignment horizontal="center" vertical="center"/>
    </xf>
    <xf numFmtId="0" fontId="4" fillId="4" borderId="105" xfId="0" applyFont="1" applyFill="1" applyBorder="1" applyAlignment="1" applyProtection="1">
      <alignment horizontal="center" vertical="center"/>
    </xf>
    <xf numFmtId="0" fontId="4" fillId="4" borderId="106" xfId="0" applyFont="1" applyFill="1" applyBorder="1" applyAlignment="1" applyProtection="1">
      <alignment horizontal="center" vertical="center"/>
    </xf>
    <xf numFmtId="0" fontId="4" fillId="4" borderId="107" xfId="0" applyFont="1" applyFill="1" applyBorder="1" applyAlignment="1" applyProtection="1">
      <alignment horizontal="center" vertical="center"/>
    </xf>
    <xf numFmtId="0" fontId="4" fillId="4" borderId="108" xfId="0" applyFont="1" applyFill="1" applyBorder="1" applyAlignment="1" applyProtection="1">
      <alignment horizontal="center" vertical="center"/>
    </xf>
    <xf numFmtId="0" fontId="4" fillId="4" borderId="109" xfId="0" applyFont="1" applyFill="1" applyBorder="1" applyAlignment="1" applyProtection="1">
      <alignment horizontal="center" vertical="center"/>
    </xf>
    <xf numFmtId="0" fontId="4" fillId="4" borderId="110" xfId="0" applyFont="1" applyFill="1" applyBorder="1" applyAlignment="1" applyProtection="1">
      <alignment horizontal="center" vertical="center"/>
    </xf>
    <xf numFmtId="0" fontId="4" fillId="4" borderId="111" xfId="0" applyFont="1" applyFill="1" applyBorder="1" applyAlignment="1" applyProtection="1">
      <alignment horizontal="center" vertical="center"/>
    </xf>
    <xf numFmtId="0" fontId="4" fillId="4" borderId="112" xfId="0" applyFont="1" applyFill="1" applyBorder="1" applyAlignment="1" applyProtection="1">
      <alignment horizontal="center" vertical="center"/>
    </xf>
    <xf numFmtId="0" fontId="4" fillId="5" borderId="104" xfId="0" applyFont="1" applyFill="1" applyBorder="1" applyAlignment="1" applyProtection="1">
      <alignment horizontal="center" vertical="center"/>
      <protection locked="0"/>
    </xf>
    <xf numFmtId="0" fontId="4" fillId="5" borderId="105" xfId="0" applyFont="1" applyFill="1" applyBorder="1" applyAlignment="1" applyProtection="1">
      <alignment horizontal="center" vertical="center"/>
      <protection locked="0"/>
    </xf>
    <xf numFmtId="0" fontId="4" fillId="5" borderId="106" xfId="0" applyFont="1" applyFill="1" applyBorder="1" applyAlignment="1" applyProtection="1">
      <alignment horizontal="center" vertical="center"/>
      <protection locked="0"/>
    </xf>
    <xf numFmtId="0" fontId="4" fillId="5" borderId="113" xfId="0" applyFont="1" applyFill="1" applyBorder="1" applyAlignment="1" applyProtection="1">
      <alignment horizontal="center" vertical="center"/>
      <protection locked="0"/>
    </xf>
    <xf numFmtId="0" fontId="4" fillId="5" borderId="114" xfId="0" applyFont="1" applyFill="1" applyBorder="1" applyAlignment="1" applyProtection="1">
      <alignment horizontal="center" vertical="center"/>
      <protection locked="0"/>
    </xf>
    <xf numFmtId="0" fontId="4" fillId="5" borderId="115" xfId="0" applyFont="1" applyFill="1" applyBorder="1" applyAlignment="1" applyProtection="1">
      <alignment horizontal="center" vertical="center"/>
      <protection locked="0"/>
    </xf>
    <xf numFmtId="0" fontId="4" fillId="5" borderId="116" xfId="0" applyFont="1" applyFill="1" applyBorder="1" applyAlignment="1" applyProtection="1">
      <alignment horizontal="center" vertical="center"/>
      <protection locked="0"/>
    </xf>
    <xf numFmtId="0" fontId="4" fillId="5" borderId="117" xfId="0" applyFont="1" applyFill="1" applyBorder="1" applyAlignment="1" applyProtection="1">
      <alignment horizontal="center" vertical="center"/>
      <protection locked="0"/>
    </xf>
    <xf numFmtId="0" fontId="3" fillId="0" borderId="5" xfId="0" applyFont="1" applyBorder="1" applyAlignment="1">
      <alignment wrapText="1"/>
    </xf>
    <xf numFmtId="0" fontId="14" fillId="0" borderId="63" xfId="0" applyFont="1" applyBorder="1" applyAlignment="1">
      <alignment wrapText="1"/>
    </xf>
    <xf numFmtId="0" fontId="3" fillId="0" borderId="5" xfId="0" applyFont="1" applyBorder="1"/>
    <xf numFmtId="0" fontId="3" fillId="0" borderId="63" xfId="0" applyFont="1" applyBorder="1"/>
    <xf numFmtId="0" fontId="31" fillId="0" borderId="0" xfId="0" applyFont="1" applyFill="1" applyBorder="1" applyAlignment="1">
      <alignment horizontal="center"/>
    </xf>
    <xf numFmtId="0" fontId="31" fillId="0" borderId="40" xfId="0" applyFont="1" applyFill="1" applyBorder="1" applyAlignment="1">
      <alignment horizontal="center"/>
    </xf>
    <xf numFmtId="0" fontId="31" fillId="0" borderId="0" xfId="0" applyFont="1" applyFill="1" applyBorder="1"/>
    <xf numFmtId="0" fontId="24" fillId="0" borderId="0" xfId="0" applyFont="1" applyFill="1" applyBorder="1" applyAlignment="1">
      <alignment vertical="center"/>
    </xf>
    <xf numFmtId="0" fontId="26" fillId="0" borderId="0" xfId="0" applyFont="1" applyFill="1" applyBorder="1"/>
    <xf numFmtId="0" fontId="4" fillId="4" borderId="28" xfId="0" applyFont="1" applyFill="1" applyBorder="1" applyAlignment="1" applyProtection="1">
      <alignment horizontal="center" vertical="center"/>
    </xf>
    <xf numFmtId="0" fontId="4" fillId="4" borderId="15" xfId="0" applyFont="1" applyFill="1" applyBorder="1" applyAlignment="1" applyProtection="1">
      <alignment horizontal="center" vertical="center"/>
    </xf>
    <xf numFmtId="0" fontId="4" fillId="4" borderId="58" xfId="0" applyFont="1" applyFill="1" applyBorder="1" applyAlignment="1" applyProtection="1">
      <alignment horizontal="center" vertical="center"/>
    </xf>
    <xf numFmtId="0" fontId="4" fillId="4" borderId="51" xfId="0" applyFont="1" applyFill="1" applyBorder="1" applyAlignment="1" applyProtection="1">
      <alignment horizontal="center" vertical="center"/>
    </xf>
    <xf numFmtId="0" fontId="4" fillId="6" borderId="18" xfId="0" applyFont="1" applyFill="1" applyBorder="1" applyAlignment="1" applyProtection="1">
      <alignment horizontal="center" vertical="center"/>
    </xf>
    <xf numFmtId="0" fontId="3" fillId="6" borderId="20" xfId="0" applyFont="1" applyFill="1" applyBorder="1" applyAlignment="1">
      <alignment horizontal="center" vertical="center"/>
    </xf>
    <xf numFmtId="0" fontId="3" fillId="6" borderId="21" xfId="0" applyFont="1" applyFill="1" applyBorder="1" applyAlignment="1">
      <alignment horizontal="center" vertical="center"/>
    </xf>
    <xf numFmtId="0" fontId="3" fillId="6" borderId="22" xfId="0" applyFont="1" applyFill="1" applyBorder="1" applyAlignment="1">
      <alignment horizontal="center" vertical="center"/>
    </xf>
    <xf numFmtId="0" fontId="7" fillId="6" borderId="20" xfId="0" applyFont="1" applyFill="1" applyBorder="1" applyAlignment="1">
      <alignment horizontal="center" vertical="center"/>
    </xf>
    <xf numFmtId="0" fontId="4" fillId="0" borderId="119" xfId="0" applyFont="1" applyBorder="1" applyAlignment="1" applyProtection="1">
      <alignment horizontal="center" vertical="center"/>
      <protection locked="0"/>
    </xf>
    <xf numFmtId="0" fontId="4" fillId="0" borderId="18" xfId="0" applyFont="1" applyBorder="1" applyAlignment="1" applyProtection="1">
      <alignment horizontal="center" vertical="center"/>
      <protection locked="0"/>
    </xf>
    <xf numFmtId="0" fontId="4" fillId="0" borderId="37" xfId="0" applyFont="1" applyBorder="1" applyAlignment="1" applyProtection="1">
      <alignment horizontal="center" vertical="center"/>
      <protection locked="0"/>
    </xf>
    <xf numFmtId="0" fontId="4" fillId="0" borderId="17" xfId="0" applyFont="1" applyBorder="1" applyAlignment="1" applyProtection="1">
      <alignment horizontal="center" vertical="center"/>
      <protection locked="0"/>
    </xf>
    <xf numFmtId="0" fontId="3" fillId="6" borderId="32" xfId="0" applyFont="1" applyFill="1" applyBorder="1" applyAlignment="1">
      <alignment horizontal="center" vertical="center"/>
    </xf>
    <xf numFmtId="0" fontId="4" fillId="4" borderId="12" xfId="0" applyFont="1" applyFill="1" applyBorder="1" applyAlignment="1" applyProtection="1">
      <alignment horizontal="center" vertical="center"/>
    </xf>
    <xf numFmtId="0" fontId="31" fillId="0" borderId="40" xfId="0" applyFont="1" applyFill="1" applyBorder="1" applyAlignment="1">
      <alignment horizontal="center" vertical="center"/>
    </xf>
    <xf numFmtId="0" fontId="4" fillId="0" borderId="12" xfId="0" applyFont="1" applyBorder="1" applyAlignment="1" applyProtection="1">
      <alignment horizontal="center" vertical="center"/>
      <protection locked="0"/>
    </xf>
    <xf numFmtId="0" fontId="4" fillId="4" borderId="127" xfId="0" applyFont="1" applyFill="1" applyBorder="1" applyAlignment="1" applyProtection="1">
      <alignment horizontal="center" vertical="center"/>
    </xf>
    <xf numFmtId="0" fontId="4" fillId="0" borderId="13" xfId="0" applyFont="1" applyBorder="1" applyAlignment="1" applyProtection="1">
      <alignment horizontal="center" vertical="center"/>
      <protection locked="0"/>
    </xf>
    <xf numFmtId="0" fontId="4" fillId="4" borderId="56" xfId="0" applyFont="1" applyFill="1" applyBorder="1" applyAlignment="1" applyProtection="1">
      <alignment horizontal="center" vertical="center"/>
    </xf>
    <xf numFmtId="0" fontId="20" fillId="2" borderId="41" xfId="0" applyFont="1" applyFill="1" applyBorder="1" applyAlignment="1">
      <alignment vertical="center" wrapText="1"/>
    </xf>
    <xf numFmtId="0" fontId="11" fillId="10" borderId="41" xfId="0" applyFont="1" applyFill="1" applyBorder="1" applyAlignment="1">
      <alignment vertical="center" wrapText="1"/>
    </xf>
    <xf numFmtId="0" fontId="4" fillId="6" borderId="9" xfId="0" applyFont="1" applyFill="1" applyBorder="1" applyAlignment="1" applyProtection="1">
      <alignment horizontal="center" vertical="center"/>
    </xf>
    <xf numFmtId="0" fontId="4" fillId="6" borderId="17" xfId="0" applyFont="1" applyFill="1" applyBorder="1" applyAlignment="1" applyProtection="1">
      <alignment horizontal="center" vertical="center"/>
    </xf>
    <xf numFmtId="0" fontId="3" fillId="6" borderId="33" xfId="0" applyFont="1" applyFill="1" applyBorder="1" applyAlignment="1">
      <alignment horizontal="center" vertical="center"/>
    </xf>
    <xf numFmtId="0" fontId="4" fillId="6" borderId="8" xfId="0" applyFont="1" applyFill="1" applyBorder="1" applyAlignment="1" applyProtection="1">
      <alignment horizontal="center" vertical="center"/>
    </xf>
    <xf numFmtId="0" fontId="4" fillId="4" borderId="29" xfId="0" applyFont="1" applyFill="1" applyBorder="1" applyAlignment="1" applyProtection="1">
      <alignment horizontal="center" vertical="center"/>
    </xf>
    <xf numFmtId="0" fontId="4" fillId="4" borderId="62" xfId="0" applyFont="1" applyFill="1" applyBorder="1" applyAlignment="1" applyProtection="1">
      <alignment horizontal="center" vertical="center"/>
    </xf>
    <xf numFmtId="0" fontId="4" fillId="10" borderId="35" xfId="0" applyFont="1" applyFill="1" applyBorder="1" applyAlignment="1">
      <alignment horizontal="left" vertical="center" wrapText="1"/>
    </xf>
    <xf numFmtId="0" fontId="4" fillId="10" borderId="19" xfId="0" applyFont="1" applyFill="1" applyBorder="1" applyAlignment="1">
      <alignment horizontal="left" vertical="center" wrapText="1"/>
    </xf>
    <xf numFmtId="0" fontId="3" fillId="2" borderId="19" xfId="0" applyFont="1" applyFill="1" applyBorder="1" applyAlignment="1">
      <alignment horizontal="left" vertical="center"/>
    </xf>
    <xf numFmtId="0" fontId="4" fillId="10" borderId="19" xfId="0" applyFont="1" applyFill="1" applyBorder="1" applyAlignment="1">
      <alignment horizontal="left" vertical="center"/>
    </xf>
    <xf numFmtId="0" fontId="3" fillId="2" borderId="33" xfId="0" applyFont="1" applyFill="1" applyBorder="1" applyAlignment="1">
      <alignment horizontal="left" vertical="center"/>
    </xf>
    <xf numFmtId="0" fontId="4" fillId="2" borderId="19" xfId="0" applyFont="1" applyFill="1" applyBorder="1" applyAlignment="1">
      <alignment horizontal="left" vertical="center"/>
    </xf>
    <xf numFmtId="0" fontId="4" fillId="2" borderId="35" xfId="0" applyFont="1" applyFill="1" applyBorder="1" applyAlignment="1">
      <alignment horizontal="left" vertical="center"/>
    </xf>
    <xf numFmtId="0" fontId="4" fillId="10" borderId="35" xfId="0" applyFont="1" applyFill="1" applyBorder="1" applyAlignment="1">
      <alignment horizontal="left" vertical="center"/>
    </xf>
    <xf numFmtId="0" fontId="4" fillId="5" borderId="0" xfId="0" applyFont="1" applyFill="1" applyAlignment="1">
      <alignment vertical="center"/>
    </xf>
    <xf numFmtId="0" fontId="4" fillId="2" borderId="34" xfId="0" applyFont="1" applyFill="1" applyBorder="1" applyAlignment="1">
      <alignment horizontal="left" vertical="center"/>
    </xf>
    <xf numFmtId="0" fontId="4" fillId="2" borderId="53" xfId="0" applyFont="1" applyFill="1" applyBorder="1" applyAlignment="1">
      <alignment horizontal="left" vertical="center"/>
    </xf>
    <xf numFmtId="0" fontId="4" fillId="2" borderId="54" xfId="0" applyFont="1" applyFill="1" applyBorder="1" applyAlignment="1">
      <alignment horizontal="left" vertical="center"/>
    </xf>
    <xf numFmtId="0" fontId="4" fillId="2" borderId="50" xfId="0" applyFont="1" applyFill="1" applyBorder="1" applyAlignment="1">
      <alignment horizontal="left" vertical="center"/>
    </xf>
    <xf numFmtId="0" fontId="3" fillId="6" borderId="41" xfId="0" applyFont="1" applyFill="1" applyBorder="1" applyAlignment="1">
      <alignment horizontal="center" vertical="center"/>
    </xf>
    <xf numFmtId="0" fontId="4" fillId="6" borderId="16" xfId="0" applyFont="1" applyFill="1" applyBorder="1" applyAlignment="1" applyProtection="1">
      <alignment horizontal="center" vertical="center"/>
    </xf>
    <xf numFmtId="0" fontId="4" fillId="2" borderId="126" xfId="0" applyFont="1" applyFill="1" applyBorder="1" applyAlignment="1">
      <alignment horizontal="left" vertical="center"/>
    </xf>
    <xf numFmtId="0" fontId="4" fillId="2" borderId="89" xfId="0" applyFont="1" applyFill="1" applyBorder="1" applyAlignment="1">
      <alignment horizontal="left" vertical="center"/>
    </xf>
    <xf numFmtId="0" fontId="4" fillId="2" borderId="101" xfId="0" applyFont="1" applyFill="1" applyBorder="1" applyAlignment="1">
      <alignment horizontal="left" vertical="center"/>
    </xf>
    <xf numFmtId="0" fontId="3" fillId="6" borderId="16" xfId="0" applyFont="1" applyFill="1" applyBorder="1" applyAlignment="1" applyProtection="1">
      <alignment horizontal="center" vertical="center"/>
    </xf>
    <xf numFmtId="0" fontId="3" fillId="2" borderId="54" xfId="0" applyFont="1" applyFill="1" applyBorder="1" applyAlignment="1">
      <alignment horizontal="left" vertical="center"/>
    </xf>
    <xf numFmtId="0" fontId="3" fillId="10" borderId="19" xfId="0" applyFont="1" applyFill="1" applyBorder="1" applyAlignment="1">
      <alignment horizontal="left" vertical="center" wrapText="1"/>
    </xf>
    <xf numFmtId="0" fontId="21" fillId="0" borderId="0" xfId="0" applyFont="1" applyAlignment="1">
      <alignment wrapText="1"/>
    </xf>
    <xf numFmtId="0" fontId="36" fillId="0" borderId="45" xfId="0" applyFont="1" applyFill="1" applyBorder="1" applyAlignment="1">
      <alignment horizontal="left" vertical="center" wrapText="1"/>
    </xf>
    <xf numFmtId="0" fontId="36" fillId="0" borderId="19" xfId="0" applyFont="1" applyBorder="1" applyAlignment="1">
      <alignment horizontal="left" vertical="center" wrapText="1"/>
    </xf>
    <xf numFmtId="0" fontId="36" fillId="0" borderId="44" xfId="0" applyFont="1" applyBorder="1" applyAlignment="1">
      <alignment horizontal="left" vertical="center" wrapText="1"/>
    </xf>
    <xf numFmtId="0" fontId="36" fillId="0" borderId="23" xfId="0" applyFont="1" applyFill="1" applyBorder="1" applyAlignment="1">
      <alignment horizontal="left" vertical="center" wrapText="1"/>
    </xf>
    <xf numFmtId="0" fontId="36" fillId="0" borderId="24" xfId="0" applyFont="1" applyFill="1" applyBorder="1" applyAlignment="1">
      <alignment horizontal="left" vertical="center" wrapText="1"/>
    </xf>
    <xf numFmtId="0" fontId="36" fillId="0" borderId="25" xfId="0" applyFont="1" applyFill="1" applyBorder="1" applyAlignment="1">
      <alignment horizontal="left" vertical="center" wrapText="1"/>
    </xf>
    <xf numFmtId="0" fontId="21" fillId="6" borderId="10" xfId="0" applyFont="1" applyFill="1" applyBorder="1" applyAlignment="1">
      <alignment horizontal="left" vertical="center"/>
    </xf>
    <xf numFmtId="0" fontId="36" fillId="0" borderId="23" xfId="0" applyFont="1" applyFill="1" applyBorder="1" applyAlignment="1">
      <alignment horizontal="left" vertical="center"/>
    </xf>
    <xf numFmtId="0" fontId="36" fillId="0" borderId="24" xfId="0" applyFont="1" applyFill="1" applyBorder="1" applyAlignment="1">
      <alignment horizontal="left" vertical="center"/>
    </xf>
    <xf numFmtId="0" fontId="36" fillId="0" borderId="25" xfId="0" applyFont="1" applyFill="1" applyBorder="1" applyAlignment="1">
      <alignment horizontal="left" vertical="center"/>
    </xf>
    <xf numFmtId="0" fontId="36" fillId="0" borderId="36" xfId="0" applyFont="1" applyFill="1" applyBorder="1" applyAlignment="1">
      <alignment horizontal="left" vertical="center"/>
    </xf>
    <xf numFmtId="0" fontId="36" fillId="0" borderId="42" xfId="0" applyFont="1" applyFill="1" applyBorder="1" applyAlignment="1">
      <alignment horizontal="left" vertical="center"/>
    </xf>
    <xf numFmtId="0" fontId="21" fillId="0" borderId="122" xfId="0" applyFont="1" applyBorder="1" applyAlignment="1" applyProtection="1">
      <alignment horizontal="left" wrapText="1"/>
      <protection locked="0"/>
    </xf>
    <xf numFmtId="0" fontId="36" fillId="0" borderId="0" xfId="0" applyFont="1" applyAlignment="1">
      <alignment horizontal="left" wrapText="1"/>
    </xf>
    <xf numFmtId="0" fontId="21" fillId="0" borderId="0" xfId="0" applyFont="1" applyAlignment="1">
      <alignment horizontal="left" wrapText="1"/>
    </xf>
    <xf numFmtId="0" fontId="21" fillId="6" borderId="38" xfId="0" applyFont="1" applyFill="1" applyBorder="1" applyAlignment="1">
      <alignment vertical="center"/>
    </xf>
    <xf numFmtId="0" fontId="21" fillId="6" borderId="10" xfId="0" applyFont="1" applyFill="1" applyBorder="1" applyAlignment="1">
      <alignment horizontal="left" vertical="center" wrapText="1"/>
    </xf>
    <xf numFmtId="0" fontId="36" fillId="0" borderId="23" xfId="0" applyFont="1" applyBorder="1" applyAlignment="1">
      <alignment horizontal="left" wrapText="1"/>
    </xf>
    <xf numFmtId="0" fontId="36" fillId="0" borderId="42" xfId="0" applyFont="1" applyBorder="1" applyAlignment="1">
      <alignment horizontal="left" wrapText="1"/>
    </xf>
    <xf numFmtId="0" fontId="36" fillId="0" borderId="25" xfId="0" applyFont="1" applyBorder="1" applyAlignment="1">
      <alignment horizontal="left" wrapText="1"/>
    </xf>
    <xf numFmtId="0" fontId="21" fillId="6" borderId="43" xfId="0" applyFont="1" applyFill="1" applyBorder="1" applyAlignment="1">
      <alignment horizontal="left" wrapText="1"/>
    </xf>
    <xf numFmtId="0" fontId="36" fillId="0" borderId="24" xfId="0" applyFont="1" applyBorder="1" applyAlignment="1">
      <alignment horizontal="left" wrapText="1"/>
    </xf>
    <xf numFmtId="0" fontId="39" fillId="0" borderId="40" xfId="0" applyFont="1" applyFill="1" applyBorder="1" applyAlignment="1">
      <alignment horizontal="center"/>
    </xf>
    <xf numFmtId="0" fontId="13" fillId="5" borderId="0" xfId="0" applyFont="1" applyFill="1"/>
    <xf numFmtId="49" fontId="35" fillId="4" borderId="14" xfId="1" applyNumberFormat="1" applyFont="1" applyFill="1" applyBorder="1" applyAlignment="1">
      <alignment horizontal="center" vertical="center"/>
    </xf>
    <xf numFmtId="0" fontId="40" fillId="0" borderId="0" xfId="0" applyFont="1" applyFill="1" applyBorder="1" applyAlignment="1">
      <alignment horizontal="center"/>
    </xf>
    <xf numFmtId="0" fontId="21" fillId="0" borderId="10" xfId="0" applyFont="1" applyBorder="1" applyAlignment="1">
      <alignment horizontal="center" vertical="center"/>
    </xf>
    <xf numFmtId="0" fontId="21" fillId="6" borderId="39" xfId="0" applyFont="1" applyFill="1" applyBorder="1" applyAlignment="1">
      <alignment vertical="center"/>
    </xf>
    <xf numFmtId="0" fontId="41" fillId="0" borderId="0" xfId="0" applyFont="1" applyFill="1" applyBorder="1" applyAlignment="1">
      <alignment horizontal="center"/>
    </xf>
    <xf numFmtId="0" fontId="21" fillId="0" borderId="0" xfId="0" applyFont="1" applyAlignment="1">
      <alignment horizontal="left"/>
    </xf>
    <xf numFmtId="0" fontId="16" fillId="0" borderId="0" xfId="0" applyFont="1" applyAlignment="1">
      <alignment vertical="center"/>
    </xf>
    <xf numFmtId="0" fontId="11" fillId="4" borderId="48" xfId="0" applyFont="1" applyFill="1" applyBorder="1" applyAlignment="1">
      <alignment horizontal="center" vertical="center"/>
    </xf>
    <xf numFmtId="0" fontId="42" fillId="4" borderId="41" xfId="0" applyFont="1" applyFill="1" applyBorder="1" applyAlignment="1">
      <alignment horizontal="center" vertical="center"/>
    </xf>
    <xf numFmtId="0" fontId="42" fillId="4" borderId="49" xfId="0" applyFont="1" applyFill="1" applyBorder="1" applyAlignment="1">
      <alignment horizontal="center" vertical="center"/>
    </xf>
    <xf numFmtId="0" fontId="42" fillId="4" borderId="48" xfId="0" applyFont="1" applyFill="1" applyBorder="1" applyAlignment="1">
      <alignment horizontal="center" vertical="center"/>
    </xf>
    <xf numFmtId="0" fontId="11" fillId="4" borderId="10" xfId="0" applyFont="1" applyFill="1" applyBorder="1" applyAlignment="1">
      <alignment horizontal="center" vertical="center"/>
    </xf>
    <xf numFmtId="0" fontId="11" fillId="0" borderId="0" xfId="0" applyFont="1" applyAlignment="1"/>
    <xf numFmtId="0" fontId="11" fillId="4" borderId="101" xfId="0" applyFont="1" applyFill="1" applyBorder="1" applyAlignment="1">
      <alignment horizontal="center" vertical="center"/>
    </xf>
    <xf numFmtId="0" fontId="11" fillId="6" borderId="121" xfId="0" applyFont="1" applyFill="1" applyBorder="1" applyAlignment="1">
      <alignment horizontal="center" vertical="center"/>
    </xf>
    <xf numFmtId="0" fontId="11" fillId="0" borderId="0" xfId="0" applyFont="1" applyAlignment="1">
      <alignment horizontal="center"/>
    </xf>
    <xf numFmtId="0" fontId="36" fillId="0" borderId="23" xfId="0" applyFont="1" applyBorder="1" applyAlignment="1">
      <alignment horizontal="left" vertical="center" wrapText="1"/>
    </xf>
    <xf numFmtId="0" fontId="36" fillId="0" borderId="24" xfId="0" applyFont="1" applyBorder="1" applyAlignment="1">
      <alignment horizontal="left" vertical="center" wrapText="1"/>
    </xf>
    <xf numFmtId="0" fontId="36" fillId="0" borderId="25" xfId="0" applyFont="1" applyBorder="1" applyAlignment="1">
      <alignment horizontal="left" vertical="center"/>
    </xf>
    <xf numFmtId="0" fontId="36" fillId="0" borderId="25" xfId="0" applyFont="1" applyBorder="1" applyAlignment="1">
      <alignment horizontal="left" vertical="center" wrapText="1"/>
    </xf>
    <xf numFmtId="0" fontId="21" fillId="0" borderId="25" xfId="0" applyFont="1" applyFill="1" applyBorder="1" applyAlignment="1">
      <alignment horizontal="left" vertical="center" wrapText="1"/>
    </xf>
    <xf numFmtId="0" fontId="4" fillId="6" borderId="30" xfId="0" applyFont="1" applyFill="1" applyBorder="1" applyAlignment="1" applyProtection="1">
      <alignment horizontal="center" vertical="center"/>
    </xf>
    <xf numFmtId="0" fontId="6" fillId="0" borderId="37" xfId="0" applyFont="1" applyBorder="1" applyAlignment="1" applyProtection="1">
      <alignment horizontal="center" vertical="center"/>
      <protection locked="0"/>
    </xf>
    <xf numFmtId="0" fontId="4" fillId="0" borderId="119" xfId="0" applyFont="1" applyBorder="1" applyAlignment="1" applyProtection="1">
      <alignment horizontal="center" vertical="center" wrapText="1"/>
      <protection locked="0"/>
    </xf>
    <xf numFmtId="0" fontId="4" fillId="0" borderId="37" xfId="0" applyFont="1" applyBorder="1" applyAlignment="1" applyProtection="1">
      <alignment horizontal="center" vertical="center" wrapText="1"/>
      <protection locked="0"/>
    </xf>
    <xf numFmtId="0" fontId="4" fillId="5" borderId="119" xfId="0" applyFont="1" applyFill="1" applyBorder="1" applyAlignment="1" applyProtection="1">
      <alignment horizontal="center" vertical="center"/>
      <protection locked="0"/>
    </xf>
    <xf numFmtId="0" fontId="4" fillId="5" borderId="37" xfId="0" applyFont="1" applyFill="1" applyBorder="1" applyAlignment="1" applyProtection="1">
      <alignment horizontal="center" vertical="center"/>
      <protection locked="0"/>
    </xf>
    <xf numFmtId="0" fontId="8" fillId="3" borderId="31" xfId="0" applyFont="1" applyFill="1" applyBorder="1" applyAlignment="1">
      <alignment horizontal="left" vertical="center"/>
    </xf>
    <xf numFmtId="0" fontId="11" fillId="4" borderId="48" xfId="0" applyFont="1" applyFill="1" applyBorder="1" applyAlignment="1">
      <alignment horizontal="center" vertical="center"/>
    </xf>
    <xf numFmtId="0" fontId="11" fillId="4" borderId="41" xfId="0" applyFont="1" applyFill="1" applyBorder="1" applyAlignment="1">
      <alignment horizontal="center" vertical="center"/>
    </xf>
    <xf numFmtId="0" fontId="3" fillId="2" borderId="35" xfId="0" applyFont="1" applyFill="1" applyBorder="1" applyAlignment="1">
      <alignment horizontal="left" vertical="center"/>
    </xf>
    <xf numFmtId="0" fontId="3" fillId="2" borderId="19" xfId="0" applyFont="1" applyFill="1" applyBorder="1" applyAlignment="1">
      <alignment horizontal="left" vertical="center"/>
    </xf>
    <xf numFmtId="0" fontId="8" fillId="3" borderId="120" xfId="0" applyFont="1" applyFill="1" applyBorder="1" applyAlignment="1">
      <alignment horizontal="left" vertical="center"/>
    </xf>
    <xf numFmtId="0" fontId="8" fillId="3" borderId="121" xfId="0" applyFont="1" applyFill="1" applyBorder="1" applyAlignment="1">
      <alignment horizontal="left" vertical="center"/>
    </xf>
    <xf numFmtId="0" fontId="11" fillId="4" borderId="49" xfId="0" applyFont="1" applyFill="1" applyBorder="1" applyAlignment="1">
      <alignment horizontal="center" vertical="center"/>
    </xf>
    <xf numFmtId="0" fontId="4" fillId="4" borderId="128" xfId="0" applyFont="1" applyFill="1" applyBorder="1" applyAlignment="1" applyProtection="1">
      <alignment horizontal="center" vertical="center"/>
    </xf>
    <xf numFmtId="0" fontId="36" fillId="0" borderId="20" xfId="0" applyFont="1" applyBorder="1" applyAlignment="1">
      <alignment horizontal="left" vertical="center" wrapText="1"/>
    </xf>
    <xf numFmtId="0" fontId="21" fillId="0" borderId="22" xfId="0" applyFont="1" applyBorder="1" applyAlignment="1">
      <alignment horizontal="left" vertical="center" wrapText="1"/>
    </xf>
    <xf numFmtId="0" fontId="21" fillId="0" borderId="42" xfId="0" applyFont="1" applyBorder="1" applyAlignment="1">
      <alignment horizontal="left" vertical="center" wrapText="1"/>
    </xf>
    <xf numFmtId="0" fontId="21" fillId="6" borderId="10" xfId="0" applyFont="1" applyFill="1" applyBorder="1" applyAlignment="1">
      <alignment vertical="top" wrapText="1"/>
    </xf>
    <xf numFmtId="0" fontId="21" fillId="0" borderId="0" xfId="0" applyFont="1" applyAlignment="1">
      <alignment vertical="top" wrapText="1"/>
    </xf>
    <xf numFmtId="0" fontId="36" fillId="11" borderId="41" xfId="0" applyFont="1" applyFill="1" applyBorder="1" applyAlignment="1">
      <alignment vertical="top" wrapText="1"/>
    </xf>
    <xf numFmtId="0" fontId="36" fillId="6" borderId="31" xfId="0" applyFont="1" applyFill="1" applyBorder="1" applyAlignment="1">
      <alignment vertical="top" wrapText="1"/>
    </xf>
    <xf numFmtId="0" fontId="36" fillId="0" borderId="20" xfId="0" applyFont="1" applyFill="1" applyBorder="1" applyAlignment="1">
      <alignment vertical="center" wrapText="1"/>
    </xf>
    <xf numFmtId="0" fontId="36" fillId="0" borderId="21" xfId="0" applyFont="1" applyFill="1" applyBorder="1" applyAlignment="1">
      <alignment vertical="center" wrapText="1"/>
    </xf>
    <xf numFmtId="0" fontId="36" fillId="0" borderId="64" xfId="0" applyFont="1" applyBorder="1" applyAlignment="1">
      <alignment vertical="center"/>
    </xf>
    <xf numFmtId="0" fontId="21" fillId="6" borderId="125" xfId="0" applyFont="1" applyFill="1" applyBorder="1" applyAlignment="1">
      <alignment vertical="center"/>
    </xf>
    <xf numFmtId="0" fontId="21" fillId="6" borderId="20" xfId="0" applyFont="1" applyFill="1" applyBorder="1" applyAlignment="1">
      <alignment vertical="center" wrapText="1"/>
    </xf>
    <xf numFmtId="0" fontId="21" fillId="6" borderId="10" xfId="0" applyFont="1" applyFill="1" applyBorder="1" applyAlignment="1">
      <alignment vertical="center" wrapText="1"/>
    </xf>
    <xf numFmtId="0" fontId="36" fillId="0" borderId="32" xfId="0" applyFont="1" applyFill="1" applyBorder="1" applyAlignment="1">
      <alignment vertical="center" wrapText="1"/>
    </xf>
    <xf numFmtId="0" fontId="36" fillId="0" borderId="22" xfId="0" applyFont="1" applyFill="1" applyBorder="1" applyAlignment="1">
      <alignment vertical="center" wrapText="1"/>
    </xf>
    <xf numFmtId="0" fontId="37" fillId="0" borderId="0" xfId="0" applyFont="1" applyAlignment="1">
      <alignment vertical="top" wrapText="1"/>
    </xf>
    <xf numFmtId="0" fontId="36" fillId="0" borderId="0" xfId="0" applyFont="1" applyAlignment="1">
      <alignment vertical="top" wrapText="1"/>
    </xf>
    <xf numFmtId="0" fontId="36" fillId="14" borderId="20" xfId="0" applyFont="1" applyFill="1" applyBorder="1" applyAlignment="1">
      <alignment horizontal="left" vertical="center" wrapText="1"/>
    </xf>
    <xf numFmtId="0" fontId="21" fillId="14" borderId="22" xfId="0" applyFont="1" applyFill="1" applyBorder="1" applyAlignment="1">
      <alignment horizontal="left" vertical="center" wrapText="1"/>
    </xf>
    <xf numFmtId="0" fontId="3" fillId="6" borderId="23" xfId="0" applyFont="1" applyFill="1" applyBorder="1" applyAlignment="1">
      <alignment horizontal="center" vertical="center"/>
    </xf>
    <xf numFmtId="0" fontId="3" fillId="6" borderId="25" xfId="0" applyFont="1" applyFill="1" applyBorder="1" applyAlignment="1">
      <alignment horizontal="center" vertical="center"/>
    </xf>
    <xf numFmtId="0" fontId="3" fillId="6" borderId="36" xfId="0" applyFont="1" applyFill="1" applyBorder="1" applyAlignment="1">
      <alignment horizontal="center" vertical="center"/>
    </xf>
    <xf numFmtId="0" fontId="4" fillId="2" borderId="20" xfId="0" applyFont="1" applyFill="1" applyBorder="1" applyAlignment="1">
      <alignment vertical="center"/>
    </xf>
    <xf numFmtId="0" fontId="3" fillId="2" borderId="21" xfId="0" applyFont="1" applyFill="1" applyBorder="1" applyAlignment="1">
      <alignment vertical="center"/>
    </xf>
    <xf numFmtId="0" fontId="4" fillId="2" borderId="32" xfId="0" applyFont="1" applyFill="1" applyBorder="1" applyAlignment="1">
      <alignment vertical="center"/>
    </xf>
    <xf numFmtId="0" fontId="4" fillId="2" borderId="21" xfId="0" applyFont="1" applyFill="1" applyBorder="1" applyAlignment="1">
      <alignment vertical="center"/>
    </xf>
    <xf numFmtId="0" fontId="4" fillId="2" borderId="21" xfId="0" applyFont="1" applyFill="1" applyBorder="1" applyAlignment="1">
      <alignment horizontal="left" vertical="center"/>
    </xf>
    <xf numFmtId="0" fontId="4" fillId="2" borderId="32" xfId="0" applyFont="1" applyFill="1" applyBorder="1" applyAlignment="1">
      <alignment horizontal="left" vertical="center"/>
    </xf>
    <xf numFmtId="0" fontId="4" fillId="2" borderId="22" xfId="0" applyFont="1" applyFill="1" applyBorder="1" applyAlignment="1">
      <alignment horizontal="left" vertical="center"/>
    </xf>
    <xf numFmtId="0" fontId="4" fillId="4" borderId="129" xfId="0" applyFont="1" applyFill="1" applyBorder="1" applyAlignment="1" applyProtection="1">
      <alignment horizontal="center" vertical="center"/>
    </xf>
    <xf numFmtId="0" fontId="6" fillId="0" borderId="10" xfId="0" applyFont="1" applyBorder="1" applyAlignment="1" applyProtection="1">
      <alignment horizontal="center" vertical="center"/>
      <protection locked="0"/>
    </xf>
    <xf numFmtId="0" fontId="8" fillId="3" borderId="0" xfId="0" applyFont="1" applyFill="1" applyBorder="1" applyAlignment="1">
      <alignment horizontal="left" vertical="center"/>
    </xf>
    <xf numFmtId="0" fontId="3" fillId="6" borderId="43" xfId="0" applyFont="1" applyFill="1" applyBorder="1" applyAlignment="1" applyProtection="1">
      <alignment horizontal="center" vertical="center"/>
    </xf>
    <xf numFmtId="0" fontId="8" fillId="3" borderId="10" xfId="0" applyFont="1" applyFill="1" applyBorder="1" applyAlignment="1">
      <alignment horizontal="left" vertical="center"/>
    </xf>
    <xf numFmtId="0" fontId="4" fillId="4" borderId="17" xfId="0" applyFont="1" applyFill="1" applyBorder="1" applyAlignment="1" applyProtection="1">
      <alignment horizontal="center" vertical="center"/>
    </xf>
    <xf numFmtId="0" fontId="4" fillId="0" borderId="10" xfId="0" applyFont="1" applyBorder="1" applyAlignment="1" applyProtection="1">
      <alignment horizontal="center" vertical="center"/>
      <protection locked="0"/>
    </xf>
    <xf numFmtId="0" fontId="4" fillId="4" borderId="119" xfId="0" applyFont="1" applyFill="1" applyBorder="1" applyAlignment="1" applyProtection="1">
      <alignment horizontal="center" vertical="center"/>
    </xf>
    <xf numFmtId="0" fontId="4" fillId="0" borderId="20" xfId="0" applyFont="1" applyBorder="1" applyAlignment="1" applyProtection="1">
      <alignment horizontal="center" vertical="center"/>
      <protection locked="0"/>
    </xf>
    <xf numFmtId="0" fontId="6" fillId="0" borderId="22" xfId="0" applyFont="1" applyBorder="1" applyAlignment="1" applyProtection="1">
      <alignment horizontal="center" vertical="center"/>
      <protection locked="0"/>
    </xf>
    <xf numFmtId="0" fontId="4" fillId="6" borderId="20" xfId="0" applyFont="1" applyFill="1" applyBorder="1" applyAlignment="1" applyProtection="1">
      <alignment horizontal="center" vertical="center"/>
    </xf>
    <xf numFmtId="0" fontId="4" fillId="6" borderId="21" xfId="0" applyFont="1" applyFill="1" applyBorder="1" applyAlignment="1" applyProtection="1">
      <alignment horizontal="center" vertical="center"/>
    </xf>
    <xf numFmtId="0" fontId="4" fillId="6" borderId="22" xfId="0" applyFont="1" applyFill="1" applyBorder="1" applyAlignment="1" applyProtection="1">
      <alignment horizontal="center" vertical="center"/>
    </xf>
    <xf numFmtId="0" fontId="4" fillId="0" borderId="21" xfId="0" applyFont="1" applyBorder="1" applyAlignment="1" applyProtection="1">
      <alignment horizontal="center" vertical="center"/>
      <protection locked="0"/>
    </xf>
    <xf numFmtId="0" fontId="4" fillId="0" borderId="22" xfId="0" applyFont="1" applyBorder="1" applyAlignment="1" applyProtection="1">
      <alignment horizontal="center" vertical="center"/>
      <protection locked="0"/>
    </xf>
    <xf numFmtId="0" fontId="21" fillId="6" borderId="31" xfId="0" applyFont="1" applyFill="1" applyBorder="1" applyAlignment="1">
      <alignment vertical="center" wrapText="1"/>
    </xf>
    <xf numFmtId="0" fontId="3" fillId="6" borderId="130" xfId="0" applyFont="1" applyFill="1" applyBorder="1" applyAlignment="1" applyProtection="1">
      <alignment horizontal="center" vertical="center"/>
    </xf>
    <xf numFmtId="0" fontId="21" fillId="6" borderId="36" xfId="0" applyFont="1" applyFill="1" applyBorder="1" applyAlignment="1">
      <alignment horizontal="left" vertical="center" wrapText="1"/>
    </xf>
    <xf numFmtId="0" fontId="21" fillId="6" borderId="25" xfId="0" applyFont="1" applyFill="1" applyBorder="1" applyAlignment="1">
      <alignment horizontal="left" vertical="center" wrapText="1"/>
    </xf>
    <xf numFmtId="0" fontId="36" fillId="6" borderId="20" xfId="0" applyFont="1" applyFill="1" applyBorder="1" applyAlignment="1">
      <alignment horizontal="left" vertical="center" wrapText="1"/>
    </xf>
    <xf numFmtId="0" fontId="21" fillId="6" borderId="22" xfId="0" applyFont="1" applyFill="1" applyBorder="1" applyAlignment="1">
      <alignment horizontal="left" vertical="center" wrapText="1"/>
    </xf>
    <xf numFmtId="0" fontId="21" fillId="6" borderId="31" xfId="0" applyFont="1" applyFill="1" applyBorder="1" applyAlignment="1">
      <alignment horizontal="left" vertical="center"/>
    </xf>
    <xf numFmtId="0" fontId="4" fillId="6" borderId="130" xfId="0" applyFont="1" applyFill="1" applyBorder="1" applyAlignment="1" applyProtection="1">
      <alignment horizontal="center" vertical="center"/>
    </xf>
    <xf numFmtId="0" fontId="21" fillId="6" borderId="23" xfId="0" applyFont="1" applyFill="1" applyBorder="1" applyAlignment="1">
      <alignment horizontal="left" vertical="center"/>
    </xf>
    <xf numFmtId="0" fontId="11" fillId="6" borderId="10" xfId="0" applyFont="1" applyFill="1" applyBorder="1" applyAlignment="1">
      <alignment horizontal="center" vertical="center"/>
    </xf>
    <xf numFmtId="0" fontId="4" fillId="2" borderId="45" xfId="0" applyFont="1" applyFill="1" applyBorder="1" applyAlignment="1">
      <alignment horizontal="left" vertical="center"/>
    </xf>
    <xf numFmtId="0" fontId="4" fillId="2" borderId="44" xfId="0" applyFont="1" applyFill="1" applyBorder="1" applyAlignment="1">
      <alignment horizontal="left" vertical="center"/>
    </xf>
    <xf numFmtId="0" fontId="4" fillId="6" borderId="57" xfId="0" applyFont="1" applyFill="1" applyBorder="1" applyAlignment="1" applyProtection="1">
      <alignment horizontal="center" vertical="center"/>
    </xf>
    <xf numFmtId="0" fontId="4" fillId="6" borderId="26" xfId="0" applyFont="1" applyFill="1" applyBorder="1" applyAlignment="1" applyProtection="1">
      <alignment horizontal="center" vertical="center"/>
    </xf>
    <xf numFmtId="0" fontId="4" fillId="6" borderId="56" xfId="0" applyFont="1" applyFill="1" applyBorder="1" applyAlignment="1" applyProtection="1">
      <alignment horizontal="center" vertical="center"/>
    </xf>
    <xf numFmtId="0" fontId="4" fillId="6" borderId="58" xfId="0" applyFont="1" applyFill="1" applyBorder="1" applyAlignment="1" applyProtection="1">
      <alignment horizontal="center" vertical="center"/>
    </xf>
    <xf numFmtId="0" fontId="4" fillId="6" borderId="45" xfId="0" applyFont="1" applyFill="1" applyBorder="1" applyAlignment="1" applyProtection="1">
      <alignment horizontal="center" vertical="center"/>
    </xf>
    <xf numFmtId="0" fontId="4" fillId="6" borderId="122" xfId="0" applyFont="1" applyFill="1" applyBorder="1" applyAlignment="1" applyProtection="1">
      <alignment horizontal="center" vertical="center"/>
    </xf>
    <xf numFmtId="0" fontId="4" fillId="6" borderId="49" xfId="0" applyFont="1" applyFill="1" applyBorder="1" applyAlignment="1" applyProtection="1">
      <alignment horizontal="center" vertical="center"/>
    </xf>
    <xf numFmtId="0" fontId="4" fillId="6" borderId="35" xfId="0" applyFont="1" applyFill="1" applyBorder="1" applyAlignment="1" applyProtection="1">
      <alignment horizontal="center" vertical="center"/>
    </xf>
    <xf numFmtId="0" fontId="31" fillId="0" borderId="0" xfId="0" applyFont="1" applyFill="1" applyBorder="1" applyAlignment="1">
      <alignment horizontal="center" vertical="center"/>
    </xf>
    <xf numFmtId="0" fontId="36" fillId="0" borderId="33" xfId="0" applyFont="1" applyFill="1" applyBorder="1" applyAlignment="1">
      <alignment vertical="center" wrapText="1"/>
    </xf>
    <xf numFmtId="0" fontId="6" fillId="0" borderId="48" xfId="0" applyFont="1" applyBorder="1" applyAlignment="1" applyProtection="1">
      <alignment horizontal="center" vertical="center"/>
      <protection locked="0"/>
    </xf>
    <xf numFmtId="0" fontId="4" fillId="2" borderId="120" xfId="0" applyFont="1" applyFill="1" applyBorder="1" applyAlignment="1">
      <alignment horizontal="left" vertical="center"/>
    </xf>
    <xf numFmtId="0" fontId="4" fillId="10" borderId="34" xfId="0" applyFont="1" applyFill="1" applyBorder="1" applyAlignment="1">
      <alignment horizontal="left" vertical="center" wrapText="1"/>
    </xf>
    <xf numFmtId="0" fontId="8" fillId="3" borderId="31" xfId="0" applyFont="1" applyFill="1" applyBorder="1" applyAlignment="1">
      <alignment vertical="center" wrapText="1"/>
    </xf>
    <xf numFmtId="0" fontId="8" fillId="3" borderId="0" xfId="0" applyFont="1" applyFill="1" applyBorder="1" applyAlignment="1">
      <alignment vertical="center" wrapText="1"/>
    </xf>
    <xf numFmtId="0" fontId="36" fillId="0" borderId="36" xfId="0" applyFont="1" applyFill="1" applyBorder="1" applyAlignment="1">
      <alignment horizontal="left" vertical="center" wrapText="1"/>
    </xf>
    <xf numFmtId="0" fontId="36" fillId="0" borderId="64" xfId="0" applyFont="1" applyBorder="1" applyAlignment="1">
      <alignment vertical="center" wrapText="1"/>
    </xf>
    <xf numFmtId="0" fontId="8" fillId="3" borderId="31" xfId="0" applyFont="1" applyFill="1" applyBorder="1" applyAlignment="1">
      <alignment horizontal="left" vertical="center" wrapText="1"/>
    </xf>
    <xf numFmtId="0" fontId="21" fillId="6" borderId="31" xfId="0" applyFont="1" applyFill="1" applyBorder="1" applyAlignment="1">
      <alignment horizontal="left" vertical="center" wrapText="1"/>
    </xf>
    <xf numFmtId="0" fontId="36" fillId="0" borderId="42" xfId="0" applyFont="1" applyFill="1" applyBorder="1" applyAlignment="1">
      <alignment horizontal="left" vertical="center" wrapText="1"/>
    </xf>
    <xf numFmtId="0" fontId="21" fillId="6" borderId="125" xfId="0" applyFont="1" applyFill="1" applyBorder="1" applyAlignment="1">
      <alignment vertical="center" wrapText="1"/>
    </xf>
    <xf numFmtId="0" fontId="21" fillId="6" borderId="23" xfId="0" applyFont="1" applyFill="1" applyBorder="1" applyAlignment="1">
      <alignment horizontal="left" vertical="center" wrapText="1"/>
    </xf>
    <xf numFmtId="0" fontId="21" fillId="6" borderId="38" xfId="0" applyFont="1" applyFill="1" applyBorder="1" applyAlignment="1">
      <alignment vertical="center" wrapText="1"/>
    </xf>
    <xf numFmtId="0" fontId="11" fillId="4" borderId="40" xfId="0" applyFont="1" applyFill="1" applyBorder="1" applyAlignment="1">
      <alignment horizontal="center" vertical="center" wrapText="1"/>
    </xf>
    <xf numFmtId="0" fontId="11" fillId="4" borderId="46" xfId="0" applyFont="1" applyFill="1" applyBorder="1" applyAlignment="1">
      <alignment horizontal="center" vertical="center" wrapText="1"/>
    </xf>
    <xf numFmtId="0" fontId="8" fillId="3" borderId="55" xfId="0" applyFont="1" applyFill="1" applyBorder="1" applyAlignment="1">
      <alignment vertical="center" wrapText="1"/>
    </xf>
    <xf numFmtId="0" fontId="11" fillId="4" borderId="61" xfId="0" applyFont="1" applyFill="1" applyBorder="1" applyAlignment="1">
      <alignment horizontal="center" vertical="center" wrapText="1"/>
    </xf>
    <xf numFmtId="0" fontId="17" fillId="5" borderId="1" xfId="0" applyFont="1" applyFill="1" applyBorder="1" applyAlignment="1">
      <alignment vertical="top" wrapText="1"/>
    </xf>
    <xf numFmtId="0" fontId="17" fillId="5" borderId="1" xfId="0" applyFont="1" applyFill="1" applyBorder="1" applyAlignment="1">
      <alignment horizontal="left" vertical="center"/>
    </xf>
    <xf numFmtId="0" fontId="11" fillId="6" borderId="31" xfId="0" applyFont="1" applyFill="1" applyBorder="1" applyAlignment="1">
      <alignment horizontal="center" vertical="center" wrapText="1"/>
    </xf>
    <xf numFmtId="0" fontId="11" fillId="6" borderId="120" xfId="0" applyFont="1" applyFill="1" applyBorder="1" applyAlignment="1">
      <alignment horizontal="center" vertical="center" wrapText="1"/>
    </xf>
    <xf numFmtId="0" fontId="11" fillId="4" borderId="31" xfId="0" applyFont="1" applyFill="1" applyBorder="1" applyAlignment="1">
      <alignment horizontal="center" vertical="center" wrapText="1"/>
    </xf>
    <xf numFmtId="0" fontId="17" fillId="5" borderId="136" xfId="0" applyFont="1" applyFill="1" applyBorder="1" applyAlignment="1">
      <alignment vertical="top" wrapText="1"/>
    </xf>
    <xf numFmtId="0" fontId="17" fillId="5" borderId="136" xfId="0" applyFont="1" applyFill="1" applyBorder="1" applyAlignment="1">
      <alignment horizontal="left" vertical="center"/>
    </xf>
    <xf numFmtId="0" fontId="8" fillId="5" borderId="137" xfId="0" applyFont="1" applyFill="1" applyBorder="1" applyAlignment="1">
      <alignment vertical="center" wrapText="1"/>
    </xf>
    <xf numFmtId="0" fontId="8" fillId="5" borderId="138" xfId="0" applyFont="1" applyFill="1" applyBorder="1" applyAlignment="1">
      <alignment vertical="center" wrapText="1"/>
    </xf>
    <xf numFmtId="0" fontId="8" fillId="5" borderId="139" xfId="0" applyFont="1" applyFill="1" applyBorder="1" applyAlignment="1">
      <alignment vertical="center" wrapText="1"/>
    </xf>
    <xf numFmtId="0" fontId="8" fillId="5" borderId="140" xfId="0" applyFont="1" applyFill="1" applyBorder="1" applyAlignment="1">
      <alignment vertical="center" wrapText="1"/>
    </xf>
    <xf numFmtId="0" fontId="17" fillId="5" borderId="141" xfId="0" applyFont="1" applyFill="1" applyBorder="1" applyAlignment="1">
      <alignment vertical="top" wrapText="1"/>
    </xf>
    <xf numFmtId="0" fontId="17" fillId="5" borderId="141" xfId="0" applyFont="1" applyFill="1" applyBorder="1" applyAlignment="1">
      <alignment horizontal="left" vertical="center"/>
    </xf>
    <xf numFmtId="0" fontId="18" fillId="5" borderId="1" xfId="0" applyFont="1" applyFill="1" applyBorder="1" applyAlignment="1"/>
    <xf numFmtId="0" fontId="11" fillId="4" borderId="39" xfId="0" applyFont="1" applyFill="1" applyBorder="1" applyAlignment="1">
      <alignment horizontal="center" vertical="center" wrapText="1"/>
    </xf>
    <xf numFmtId="0" fontId="21" fillId="0" borderId="48" xfId="0" applyFont="1" applyBorder="1" applyAlignment="1">
      <alignment vertical="center" wrapText="1"/>
    </xf>
    <xf numFmtId="0" fontId="21" fillId="0" borderId="41" xfId="0" applyFont="1" applyBorder="1" applyAlignment="1">
      <alignment vertical="center" wrapText="1"/>
    </xf>
    <xf numFmtId="0" fontId="21" fillId="0" borderId="49" xfId="0" applyFont="1" applyBorder="1" applyAlignment="1">
      <alignment vertical="center" wrapText="1"/>
    </xf>
    <xf numFmtId="0" fontId="8" fillId="3" borderId="40"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55" xfId="0" applyFont="1" applyFill="1" applyBorder="1" applyAlignment="1">
      <alignment horizontal="center" vertical="center" wrapText="1"/>
    </xf>
    <xf numFmtId="0" fontId="8" fillId="5" borderId="134"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135" xfId="0" applyFont="1" applyFill="1" applyBorder="1" applyAlignment="1">
      <alignment horizontal="center" vertical="center" wrapText="1"/>
    </xf>
    <xf numFmtId="0" fontId="16" fillId="5" borderId="3" xfId="0" applyFont="1" applyFill="1" applyBorder="1" applyAlignment="1">
      <alignment horizontal="center"/>
    </xf>
    <xf numFmtId="0" fontId="16" fillId="5" borderId="4" xfId="0" applyFont="1" applyFill="1" applyBorder="1" applyAlignment="1">
      <alignment horizontal="center"/>
    </xf>
    <xf numFmtId="0" fontId="36" fillId="5" borderId="48" xfId="0" applyFont="1" applyFill="1" applyBorder="1" applyAlignment="1">
      <alignment vertical="center" wrapText="1"/>
    </xf>
    <xf numFmtId="0" fontId="36" fillId="5" borderId="41" xfId="0" applyFont="1" applyFill="1" applyBorder="1" applyAlignment="1">
      <alignment vertical="center" wrapText="1"/>
    </xf>
    <xf numFmtId="0" fontId="36" fillId="5" borderId="49" xfId="0" applyFont="1" applyFill="1" applyBorder="1" applyAlignment="1">
      <alignment vertical="center" wrapText="1"/>
    </xf>
    <xf numFmtId="0" fontId="36" fillId="5" borderId="46" xfId="0" applyFont="1" applyFill="1" applyBorder="1" applyAlignment="1">
      <alignment vertical="center" wrapText="1"/>
    </xf>
    <xf numFmtId="0" fontId="36" fillId="5" borderId="40" xfId="0" applyFont="1" applyFill="1" applyBorder="1" applyAlignment="1">
      <alignment vertical="center" wrapText="1"/>
    </xf>
    <xf numFmtId="0" fontId="36" fillId="5" borderId="61" xfId="0" applyFont="1" applyFill="1" applyBorder="1" applyAlignment="1">
      <alignment vertical="center" wrapText="1"/>
    </xf>
    <xf numFmtId="0" fontId="36" fillId="0" borderId="48" xfId="0" applyFont="1" applyFill="1" applyBorder="1" applyAlignment="1">
      <alignment vertical="center" wrapText="1"/>
    </xf>
    <xf numFmtId="0" fontId="36" fillId="0" borderId="41" xfId="0" applyFont="1" applyFill="1" applyBorder="1" applyAlignment="1">
      <alignment vertical="center" wrapText="1"/>
    </xf>
    <xf numFmtId="0" fontId="36" fillId="0" borderId="49" xfId="0" applyFont="1" applyFill="1" applyBorder="1" applyAlignment="1">
      <alignment vertical="center" wrapText="1"/>
    </xf>
    <xf numFmtId="0" fontId="36" fillId="0" borderId="48" xfId="0" applyFont="1" applyBorder="1" applyAlignment="1">
      <alignment vertical="center" wrapText="1"/>
    </xf>
    <xf numFmtId="0" fontId="36" fillId="0" borderId="41" xfId="0" applyFont="1" applyBorder="1" applyAlignment="1">
      <alignment vertical="center" wrapText="1"/>
    </xf>
    <xf numFmtId="0" fontId="36" fillId="0" borderId="49" xfId="0" applyFont="1" applyBorder="1" applyAlignment="1">
      <alignment vertical="center" wrapText="1"/>
    </xf>
    <xf numFmtId="0" fontId="21" fillId="0" borderId="87" xfId="0" applyFont="1" applyBorder="1" applyAlignment="1">
      <alignment vertical="center" wrapText="1"/>
    </xf>
    <xf numFmtId="0" fontId="21" fillId="0" borderId="123" xfId="0" applyFont="1" applyBorder="1" applyAlignment="1">
      <alignment vertical="center" wrapText="1"/>
    </xf>
    <xf numFmtId="0" fontId="36" fillId="0" borderId="125" xfId="0" applyFont="1" applyBorder="1" applyAlignment="1">
      <alignment vertical="center" wrapText="1"/>
    </xf>
    <xf numFmtId="0" fontId="36" fillId="0" borderId="124" xfId="0" applyFont="1" applyBorder="1" applyAlignment="1">
      <alignment vertical="center" wrapText="1"/>
    </xf>
    <xf numFmtId="0" fontId="36" fillId="0" borderId="32" xfId="0" applyFont="1" applyFill="1" applyBorder="1" applyAlignment="1">
      <alignment vertical="center" wrapText="1"/>
    </xf>
    <xf numFmtId="0" fontId="11" fillId="10" borderId="48" xfId="0" applyFont="1" applyFill="1" applyBorder="1" applyAlignment="1">
      <alignment horizontal="center" vertical="center" wrapText="1"/>
    </xf>
    <xf numFmtId="0" fontId="11" fillId="10" borderId="41" xfId="0" applyFont="1" applyFill="1" applyBorder="1" applyAlignment="1">
      <alignment horizontal="center" vertical="center" wrapText="1"/>
    </xf>
    <xf numFmtId="0" fontId="11" fillId="10" borderId="49" xfId="0" applyFont="1" applyFill="1" applyBorder="1" applyAlignment="1">
      <alignment horizontal="center" vertical="center" wrapText="1"/>
    </xf>
    <xf numFmtId="0" fontId="20" fillId="2" borderId="48" xfId="0" applyFont="1" applyFill="1" applyBorder="1" applyAlignment="1">
      <alignment horizontal="center" vertical="center" wrapText="1"/>
    </xf>
    <xf numFmtId="0" fontId="20" fillId="2" borderId="41"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8" fillId="5" borderId="131" xfId="0" applyFont="1" applyFill="1" applyBorder="1" applyAlignment="1">
      <alignment horizontal="left" vertical="center"/>
    </xf>
    <xf numFmtId="0" fontId="8" fillId="5" borderId="132" xfId="0" applyFont="1" applyFill="1" applyBorder="1" applyAlignment="1">
      <alignment horizontal="left" vertical="center"/>
    </xf>
    <xf numFmtId="0" fontId="8" fillId="5" borderId="133" xfId="0" applyFont="1" applyFill="1" applyBorder="1" applyAlignment="1">
      <alignment horizontal="left" vertical="center"/>
    </xf>
    <xf numFmtId="0" fontId="34" fillId="2" borderId="48" xfId="0" applyFont="1" applyFill="1" applyBorder="1" applyAlignment="1">
      <alignment horizontal="center" vertical="center" wrapText="1"/>
    </xf>
    <xf numFmtId="0" fontId="34" fillId="2" borderId="41" xfId="0" applyFont="1" applyFill="1" applyBorder="1" applyAlignment="1">
      <alignment horizontal="center" vertical="center" wrapText="1"/>
    </xf>
    <xf numFmtId="0" fontId="34" fillId="2" borderId="121" xfId="0" applyFont="1" applyFill="1" applyBorder="1" applyAlignment="1">
      <alignment horizontal="center" vertical="center" wrapText="1"/>
    </xf>
    <xf numFmtId="0" fontId="34" fillId="2" borderId="55" xfId="0" applyFont="1" applyFill="1" applyBorder="1" applyAlignment="1">
      <alignment horizontal="center" vertical="center" wrapText="1"/>
    </xf>
    <xf numFmtId="0" fontId="8" fillId="3" borderId="31" xfId="0" applyFont="1" applyFill="1" applyBorder="1" applyAlignment="1">
      <alignment horizontal="left" vertical="center"/>
    </xf>
    <xf numFmtId="0" fontId="8" fillId="3" borderId="39" xfId="0" applyFont="1" applyFill="1" applyBorder="1" applyAlignment="1">
      <alignment horizontal="left" vertical="center"/>
    </xf>
    <xf numFmtId="0" fontId="8" fillId="3" borderId="0" xfId="0" applyFont="1" applyFill="1" applyBorder="1" applyAlignment="1">
      <alignment horizontal="left" vertical="center"/>
    </xf>
    <xf numFmtId="0" fontId="8" fillId="3" borderId="122" xfId="0" applyFont="1" applyFill="1" applyBorder="1" applyAlignment="1">
      <alignment horizontal="left" vertical="center"/>
    </xf>
    <xf numFmtId="0" fontId="8" fillId="3" borderId="101" xfId="0" applyFont="1" applyFill="1" applyBorder="1" applyAlignment="1">
      <alignment horizontal="left" vertical="center"/>
    </xf>
    <xf numFmtId="0" fontId="9" fillId="10" borderId="48" xfId="0" applyFont="1" applyFill="1" applyBorder="1" applyAlignment="1">
      <alignment horizontal="center" vertical="center" wrapText="1"/>
    </xf>
    <xf numFmtId="0" fontId="9" fillId="10" borderId="41" xfId="0" applyFont="1" applyFill="1" applyBorder="1" applyAlignment="1">
      <alignment horizontal="center" vertical="center" wrapText="1"/>
    </xf>
    <xf numFmtId="0" fontId="9" fillId="10" borderId="49" xfId="0" applyFont="1" applyFill="1" applyBorder="1" applyAlignment="1">
      <alignment horizontal="center" vertical="center" wrapText="1"/>
    </xf>
    <xf numFmtId="49" fontId="5" fillId="4" borderId="119" xfId="1" applyNumberFormat="1" applyFont="1" applyFill="1" applyBorder="1" applyAlignment="1">
      <alignment horizontal="center" vertical="center"/>
    </xf>
    <xf numFmtId="49" fontId="5" fillId="4" borderId="26" xfId="1" applyNumberFormat="1" applyFont="1" applyFill="1" applyBorder="1" applyAlignment="1">
      <alignment horizontal="center" vertical="center"/>
    </xf>
    <xf numFmtId="0" fontId="11" fillId="4" borderId="48" xfId="0" applyFont="1" applyFill="1" applyBorder="1" applyAlignment="1">
      <alignment horizontal="center" vertical="center"/>
    </xf>
    <xf numFmtId="0" fontId="11" fillId="4" borderId="41" xfId="0" applyFont="1" applyFill="1" applyBorder="1" applyAlignment="1">
      <alignment horizontal="center" vertical="center"/>
    </xf>
    <xf numFmtId="0" fontId="21" fillId="2" borderId="48" xfId="0" applyFont="1" applyFill="1" applyBorder="1" applyAlignment="1">
      <alignment horizontal="left" vertical="center" wrapText="1"/>
    </xf>
    <xf numFmtId="0" fontId="21" fillId="2" borderId="49" xfId="0" applyFont="1" applyFill="1" applyBorder="1" applyAlignment="1">
      <alignment horizontal="left" vertical="center" wrapText="1"/>
    </xf>
    <xf numFmtId="0" fontId="36" fillId="0" borderId="125" xfId="0" applyFont="1" applyBorder="1" applyAlignment="1">
      <alignment vertical="center"/>
    </xf>
    <xf numFmtId="0" fontId="36" fillId="0" borderId="124" xfId="0" applyFont="1" applyBorder="1" applyAlignment="1">
      <alignment vertical="center"/>
    </xf>
    <xf numFmtId="0" fontId="36" fillId="0" borderId="48" xfId="0" applyFont="1" applyBorder="1" applyAlignment="1">
      <alignment vertical="center"/>
    </xf>
    <xf numFmtId="0" fontId="36" fillId="0" borderId="41" xfId="0" applyFont="1" applyBorder="1" applyAlignment="1">
      <alignment vertical="center"/>
    </xf>
    <xf numFmtId="0" fontId="36" fillId="0" borderId="49" xfId="0" applyFont="1" applyBorder="1" applyAlignment="1">
      <alignment vertical="center"/>
    </xf>
    <xf numFmtId="0" fontId="8" fillId="3" borderId="61" xfId="0" applyFont="1" applyFill="1" applyBorder="1" applyAlignment="1">
      <alignment horizontal="left" vertical="center"/>
    </xf>
    <xf numFmtId="0" fontId="8" fillId="3" borderId="89" xfId="0" applyFont="1" applyFill="1" applyBorder="1" applyAlignment="1">
      <alignment horizontal="left" vertical="center"/>
    </xf>
    <xf numFmtId="0" fontId="21" fillId="2" borderId="41" xfId="0" applyFont="1" applyFill="1" applyBorder="1" applyAlignment="1">
      <alignment vertical="center" wrapText="1"/>
    </xf>
    <xf numFmtId="0" fontId="21" fillId="2" borderId="49" xfId="0" applyFont="1" applyFill="1" applyBorder="1" applyAlignment="1">
      <alignment vertical="center" wrapText="1"/>
    </xf>
    <xf numFmtId="0" fontId="21" fillId="2" borderId="41" xfId="0" applyFont="1" applyFill="1" applyBorder="1" applyAlignment="1">
      <alignment horizontal="left" vertical="center" wrapText="1"/>
    </xf>
    <xf numFmtId="0" fontId="11" fillId="4" borderId="40" xfId="0" applyFont="1" applyFill="1" applyBorder="1" applyAlignment="1">
      <alignment horizontal="center" vertical="center"/>
    </xf>
    <xf numFmtId="49" fontId="5" fillId="4" borderId="9" xfId="1" applyNumberFormat="1" applyFont="1" applyFill="1" applyBorder="1" applyAlignment="1">
      <alignment horizontal="center" vertical="center"/>
    </xf>
    <xf numFmtId="49" fontId="5" fillId="4" borderId="17" xfId="1" applyNumberFormat="1" applyFont="1" applyFill="1" applyBorder="1" applyAlignment="1">
      <alignment horizontal="center" vertical="center"/>
    </xf>
    <xf numFmtId="49" fontId="5" fillId="4" borderId="30" xfId="1" applyNumberFormat="1" applyFont="1" applyFill="1" applyBorder="1" applyAlignment="1">
      <alignment horizontal="center" vertical="center"/>
    </xf>
    <xf numFmtId="0" fontId="3" fillId="4" borderId="15" xfId="0" applyFont="1" applyFill="1" applyBorder="1" applyAlignment="1">
      <alignment horizontal="center" vertical="center" wrapText="1"/>
    </xf>
    <xf numFmtId="0" fontId="3" fillId="4" borderId="51" xfId="0" applyFont="1" applyFill="1" applyBorder="1" applyAlignment="1">
      <alignment horizontal="center" vertical="center" wrapText="1"/>
    </xf>
    <xf numFmtId="0" fontId="3" fillId="7" borderId="55" xfId="0" applyFont="1" applyFill="1" applyBorder="1" applyAlignment="1">
      <alignment horizontal="center" vertical="center"/>
    </xf>
    <xf numFmtId="0" fontId="3" fillId="7" borderId="89" xfId="0" applyFont="1" applyFill="1" applyBorder="1" applyAlignment="1">
      <alignment horizontal="center" vertical="center"/>
    </xf>
    <xf numFmtId="0" fontId="3" fillId="8" borderId="41" xfId="0" applyFont="1" applyFill="1" applyBorder="1" applyAlignment="1">
      <alignment horizontal="center" vertical="center"/>
    </xf>
    <xf numFmtId="0" fontId="3" fillId="8" borderId="32" xfId="0" applyFont="1" applyFill="1" applyBorder="1" applyAlignment="1">
      <alignment horizontal="center" vertical="center"/>
    </xf>
    <xf numFmtId="0" fontId="21" fillId="0" borderId="48" xfId="0" applyFont="1" applyBorder="1" applyAlignment="1">
      <alignment vertical="center"/>
    </xf>
    <xf numFmtId="0" fontId="21" fillId="0" borderId="41" xfId="0" applyFont="1" applyBorder="1" applyAlignment="1">
      <alignment vertical="center"/>
    </xf>
    <xf numFmtId="0" fontId="21" fillId="0" borderId="49" xfId="0" applyFont="1" applyBorder="1" applyAlignment="1">
      <alignment vertical="center"/>
    </xf>
    <xf numFmtId="0" fontId="3" fillId="2" borderId="33" xfId="0" applyFont="1" applyFill="1" applyBorder="1" applyAlignment="1">
      <alignment horizontal="left" vertical="center"/>
    </xf>
    <xf numFmtId="0" fontId="3" fillId="2" borderId="32" xfId="0" applyFont="1" applyFill="1" applyBorder="1" applyAlignment="1">
      <alignment horizontal="left" vertical="center"/>
    </xf>
    <xf numFmtId="0" fontId="11" fillId="10" borderId="48" xfId="0" applyFont="1" applyFill="1" applyBorder="1" applyAlignment="1">
      <alignment horizontal="left" vertical="center" wrapText="1"/>
    </xf>
    <xf numFmtId="0" fontId="11" fillId="10" borderId="41" xfId="0" applyFont="1" applyFill="1" applyBorder="1" applyAlignment="1">
      <alignment horizontal="left" vertical="center" wrapText="1"/>
    </xf>
    <xf numFmtId="0" fontId="3" fillId="8" borderId="48" xfId="0" applyFont="1" applyFill="1" applyBorder="1" applyAlignment="1">
      <alignment horizontal="center" vertical="center"/>
    </xf>
    <xf numFmtId="0" fontId="3" fillId="8" borderId="49" xfId="0" applyFont="1" applyFill="1" applyBorder="1" applyAlignment="1">
      <alignment horizontal="center" vertical="center"/>
    </xf>
    <xf numFmtId="0" fontId="11" fillId="7" borderId="48" xfId="0" applyFont="1" applyFill="1" applyBorder="1" applyAlignment="1">
      <alignment horizontal="center" vertical="center" wrapText="1"/>
    </xf>
    <xf numFmtId="0" fontId="11" fillId="7" borderId="49" xfId="0" applyFont="1" applyFill="1" applyBorder="1" applyAlignment="1">
      <alignment horizontal="center" vertical="center" wrapText="1"/>
    </xf>
    <xf numFmtId="0" fontId="20" fillId="2" borderId="48" xfId="0" applyFont="1" applyFill="1" applyBorder="1" applyAlignment="1">
      <alignment horizontal="left" vertical="center" wrapText="1"/>
    </xf>
    <xf numFmtId="0" fontId="20" fillId="2" borderId="41" xfId="0" applyFont="1" applyFill="1" applyBorder="1" applyAlignment="1">
      <alignment horizontal="left" vertical="center" wrapText="1"/>
    </xf>
    <xf numFmtId="0" fontId="3" fillId="4" borderId="118" xfId="0" applyFont="1" applyFill="1" applyBorder="1" applyAlignment="1">
      <alignment horizontal="center" vertical="center" wrapText="1"/>
    </xf>
    <xf numFmtId="0" fontId="3" fillId="4" borderId="62" xfId="0" applyFont="1" applyFill="1" applyBorder="1" applyAlignment="1">
      <alignment horizontal="center" vertical="center" wrapText="1"/>
    </xf>
    <xf numFmtId="0" fontId="3" fillId="7" borderId="121" xfId="0" applyFont="1" applyFill="1" applyBorder="1" applyAlignment="1">
      <alignment horizontal="center" vertical="center"/>
    </xf>
    <xf numFmtId="0" fontId="3" fillId="7" borderId="60" xfId="0" applyFont="1" applyFill="1" applyBorder="1" applyAlignment="1">
      <alignment horizontal="center" vertical="center"/>
    </xf>
    <xf numFmtId="0" fontId="21" fillId="2" borderId="48" xfId="0" applyFont="1" applyFill="1" applyBorder="1" applyAlignment="1">
      <alignment vertical="center" wrapText="1"/>
    </xf>
    <xf numFmtId="49" fontId="5" fillId="4" borderId="11" xfId="1" applyNumberFormat="1" applyFont="1" applyFill="1" applyBorder="1" applyAlignment="1">
      <alignment horizontal="center" vertical="center"/>
    </xf>
    <xf numFmtId="0" fontId="36" fillId="11" borderId="48" xfId="0" applyFont="1" applyFill="1" applyBorder="1" applyAlignment="1">
      <alignment vertical="top" wrapText="1"/>
    </xf>
    <xf numFmtId="0" fontId="36" fillId="11" borderId="41" xfId="0" applyFont="1" applyFill="1" applyBorder="1" applyAlignment="1">
      <alignment vertical="top" wrapText="1"/>
    </xf>
    <xf numFmtId="0" fontId="36" fillId="11" borderId="49" xfId="0" applyFont="1" applyFill="1" applyBorder="1" applyAlignment="1">
      <alignment vertical="top" wrapText="1"/>
    </xf>
    <xf numFmtId="49" fontId="35" fillId="4" borderId="119" xfId="1" applyNumberFormat="1" applyFont="1" applyFill="1" applyBorder="1" applyAlignment="1">
      <alignment horizontal="center" vertical="center"/>
    </xf>
    <xf numFmtId="49" fontId="35" fillId="4" borderId="26" xfId="1" applyNumberFormat="1" applyFont="1" applyFill="1" applyBorder="1" applyAlignment="1">
      <alignment horizontal="center" vertical="center"/>
    </xf>
    <xf numFmtId="0" fontId="15" fillId="7" borderId="48" xfId="0" applyFont="1" applyFill="1" applyBorder="1" applyAlignment="1">
      <alignment horizontal="center" vertical="center" wrapText="1"/>
    </xf>
    <xf numFmtId="0" fontId="15" fillId="7" borderId="49" xfId="0" applyFont="1" applyFill="1" applyBorder="1" applyAlignment="1">
      <alignment horizontal="center" vertical="center" wrapText="1"/>
    </xf>
    <xf numFmtId="0" fontId="21" fillId="0" borderId="31" xfId="0" applyFont="1" applyBorder="1" applyAlignment="1">
      <alignment horizontal="center" vertical="center" wrapText="1"/>
    </xf>
    <xf numFmtId="0" fontId="21" fillId="0" borderId="101" xfId="0" applyFont="1" applyBorder="1" applyAlignment="1">
      <alignment horizontal="center" vertical="center" wrapText="1"/>
    </xf>
    <xf numFmtId="0" fontId="3" fillId="2" borderId="35" xfId="0" applyFont="1" applyFill="1" applyBorder="1" applyAlignment="1">
      <alignment horizontal="left" vertical="center"/>
    </xf>
    <xf numFmtId="0" fontId="3" fillId="2" borderId="19" xfId="0" applyFont="1" applyFill="1" applyBorder="1" applyAlignment="1">
      <alignment horizontal="left" vertical="center"/>
    </xf>
    <xf numFmtId="0" fontId="15" fillId="8" borderId="118" xfId="0" applyFont="1" applyFill="1" applyBorder="1" applyAlignment="1">
      <alignment horizontal="center" vertical="center" wrapText="1"/>
    </xf>
    <xf numFmtId="0" fontId="15" fillId="8" borderId="62" xfId="0" applyFont="1" applyFill="1" applyBorder="1" applyAlignment="1">
      <alignment horizontal="center" vertical="center" wrapText="1"/>
    </xf>
    <xf numFmtId="0" fontId="8" fillId="3" borderId="56" xfId="0" applyFont="1" applyFill="1" applyBorder="1" applyAlignment="1">
      <alignment horizontal="left" vertical="center"/>
    </xf>
    <xf numFmtId="0" fontId="8" fillId="3" borderId="51" xfId="0" applyFont="1" applyFill="1" applyBorder="1" applyAlignment="1">
      <alignment horizontal="left" vertical="center"/>
    </xf>
    <xf numFmtId="0" fontId="8" fillId="3" borderId="15" xfId="0" applyFont="1" applyFill="1" applyBorder="1" applyAlignment="1">
      <alignment horizontal="left" vertical="center"/>
    </xf>
    <xf numFmtId="0" fontId="8" fillId="3" borderId="16" xfId="0" applyFont="1" applyFill="1" applyBorder="1" applyAlignment="1">
      <alignment horizontal="left" vertical="center"/>
    </xf>
    <xf numFmtId="0" fontId="8" fillId="3" borderId="43" xfId="0" applyFont="1" applyFill="1" applyBorder="1" applyAlignment="1">
      <alignment horizontal="left" vertical="center"/>
    </xf>
    <xf numFmtId="0" fontId="37" fillId="9" borderId="31" xfId="0" applyFont="1" applyFill="1" applyBorder="1" applyAlignment="1">
      <alignment horizontal="center" vertical="center" wrapText="1"/>
    </xf>
    <xf numFmtId="0" fontId="37" fillId="9" borderId="39" xfId="0" applyFont="1" applyFill="1" applyBorder="1" applyAlignment="1">
      <alignment horizontal="center" vertical="center" wrapText="1"/>
    </xf>
    <xf numFmtId="0" fontId="37" fillId="9" borderId="101" xfId="0" applyFont="1" applyFill="1" applyBorder="1" applyAlignment="1">
      <alignment horizontal="center" vertical="center" wrapText="1"/>
    </xf>
    <xf numFmtId="0" fontId="3" fillId="0" borderId="0" xfId="0" applyFont="1" applyAlignment="1">
      <alignment horizontal="center" wrapText="1"/>
    </xf>
    <xf numFmtId="0" fontId="15" fillId="7" borderId="118" xfId="0" applyFont="1" applyFill="1" applyBorder="1" applyAlignment="1">
      <alignment horizontal="center" vertical="center"/>
    </xf>
    <xf numFmtId="0" fontId="15" fillId="7" borderId="62" xfId="0" applyFont="1" applyFill="1" applyBorder="1" applyAlignment="1">
      <alignment horizontal="center" vertical="center"/>
    </xf>
    <xf numFmtId="0" fontId="15" fillId="4" borderId="52" xfId="0" applyFont="1" applyFill="1" applyBorder="1" applyAlignment="1">
      <alignment horizontal="center" wrapText="1"/>
    </xf>
    <xf numFmtId="0" fontId="15" fillId="4" borderId="51" xfId="0" applyFont="1" applyFill="1" applyBorder="1" applyAlignment="1">
      <alignment horizontal="center" wrapText="1"/>
    </xf>
    <xf numFmtId="0" fontId="8" fillId="3" borderId="40" xfId="0" applyFont="1" applyFill="1" applyBorder="1" applyAlignment="1">
      <alignment horizontal="left" vertical="center"/>
    </xf>
    <xf numFmtId="0" fontId="8" fillId="3" borderId="120" xfId="0" applyFont="1" applyFill="1" applyBorder="1" applyAlignment="1">
      <alignment horizontal="left" vertical="center"/>
    </xf>
    <xf numFmtId="0" fontId="8" fillId="3" borderId="121" xfId="0" applyFont="1" applyFill="1" applyBorder="1" applyAlignment="1">
      <alignment horizontal="left" vertical="center"/>
    </xf>
    <xf numFmtId="0" fontId="11" fillId="4" borderId="49" xfId="0" applyFont="1" applyFill="1" applyBorder="1" applyAlignment="1">
      <alignment horizontal="center" vertical="center"/>
    </xf>
    <xf numFmtId="0" fontId="15" fillId="2" borderId="48" xfId="0" applyFont="1" applyFill="1" applyBorder="1" applyAlignment="1">
      <alignment horizontal="left" wrapText="1"/>
    </xf>
    <xf numFmtId="0" fontId="15" fillId="2" borderId="49" xfId="0" applyFont="1" applyFill="1" applyBorder="1" applyAlignment="1">
      <alignment horizontal="left" wrapText="1"/>
    </xf>
    <xf numFmtId="0" fontId="15" fillId="2" borderId="48" xfId="0" applyFont="1" applyFill="1" applyBorder="1" applyAlignment="1">
      <alignment vertical="top" wrapText="1"/>
    </xf>
    <xf numFmtId="0" fontId="15" fillId="2" borderId="41" xfId="0" applyFont="1" applyFill="1" applyBorder="1" applyAlignment="1">
      <alignment vertical="top" wrapText="1"/>
    </xf>
    <xf numFmtId="0" fontId="11" fillId="4" borderId="46" xfId="0" applyFont="1" applyFill="1" applyBorder="1" applyAlignment="1">
      <alignment horizontal="center" vertical="center"/>
    </xf>
    <xf numFmtId="0" fontId="3" fillId="2" borderId="126" xfId="0" applyFont="1" applyFill="1" applyBorder="1" applyAlignment="1">
      <alignment horizontal="left" vertical="center"/>
    </xf>
    <xf numFmtId="0" fontId="15" fillId="8" borderId="47" xfId="0" applyFont="1" applyFill="1" applyBorder="1" applyAlignment="1">
      <alignment horizontal="center" vertical="center"/>
    </xf>
    <xf numFmtId="0" fontId="15" fillId="8" borderId="56" xfId="0" applyFont="1" applyFill="1" applyBorder="1" applyAlignment="1">
      <alignment horizontal="center" vertical="center"/>
    </xf>
    <xf numFmtId="0" fontId="21" fillId="6" borderId="31" xfId="0" applyFont="1" applyFill="1" applyBorder="1" applyAlignment="1">
      <alignment horizontal="center" vertical="center"/>
    </xf>
    <xf numFmtId="0" fontId="21" fillId="6" borderId="101" xfId="0" applyFont="1" applyFill="1" applyBorder="1" applyAlignment="1">
      <alignment horizontal="center" vertical="center"/>
    </xf>
    <xf numFmtId="0" fontId="21" fillId="0" borderId="31" xfId="0" applyFont="1" applyBorder="1" applyAlignment="1">
      <alignment horizontal="center" vertical="center"/>
    </xf>
    <xf numFmtId="0" fontId="21" fillId="0" borderId="101" xfId="0" applyFont="1" applyBorder="1" applyAlignment="1">
      <alignment horizontal="center" vertical="center"/>
    </xf>
    <xf numFmtId="0" fontId="21" fillId="6" borderId="39" xfId="0" applyFont="1" applyFill="1" applyBorder="1" applyAlignment="1">
      <alignment horizontal="center" vertical="center"/>
    </xf>
    <xf numFmtId="0" fontId="8" fillId="3" borderId="46" xfId="0" applyFont="1" applyFill="1" applyBorder="1" applyAlignment="1">
      <alignment horizontal="left" vertical="center"/>
    </xf>
    <xf numFmtId="0" fontId="21" fillId="2" borderId="32" xfId="0" applyFont="1" applyFill="1" applyBorder="1" applyAlignment="1">
      <alignment vertical="top" wrapText="1"/>
    </xf>
    <xf numFmtId="0" fontId="21" fillId="2" borderId="22" xfId="0" applyFont="1" applyFill="1" applyBorder="1" applyAlignment="1">
      <alignment vertical="top" wrapText="1"/>
    </xf>
    <xf numFmtId="0" fontId="21" fillId="2" borderId="32" xfId="0" applyFont="1" applyFill="1" applyBorder="1" applyAlignment="1">
      <alignment horizontal="left" wrapText="1"/>
    </xf>
    <xf numFmtId="0" fontId="21" fillId="2" borderId="22" xfId="0" applyFont="1" applyFill="1" applyBorder="1" applyAlignment="1">
      <alignment horizontal="left" wrapText="1"/>
    </xf>
    <xf numFmtId="0" fontId="11" fillId="4" borderId="32" xfId="0" applyFont="1" applyFill="1" applyBorder="1" applyAlignment="1">
      <alignment horizontal="center" vertical="center"/>
    </xf>
    <xf numFmtId="0" fontId="11" fillId="4" borderId="22" xfId="0" applyFont="1" applyFill="1" applyBorder="1" applyAlignment="1">
      <alignment horizontal="center" vertical="center"/>
    </xf>
    <xf numFmtId="0" fontId="19" fillId="0" borderId="39" xfId="0" applyFont="1" applyBorder="1" applyAlignment="1">
      <alignment horizontal="center" wrapText="1"/>
    </xf>
    <xf numFmtId="0" fontId="21" fillId="0" borderId="39" xfId="0" applyFont="1" applyBorder="1" applyAlignment="1">
      <alignment horizontal="center" vertical="center"/>
    </xf>
    <xf numFmtId="0" fontId="19" fillId="0" borderId="39" xfId="0" applyFont="1" applyBorder="1" applyAlignment="1">
      <alignment horizontal="center" vertical="center" wrapText="1"/>
    </xf>
    <xf numFmtId="0" fontId="19" fillId="0" borderId="101" xfId="0" applyFont="1" applyBorder="1" applyAlignment="1">
      <alignment horizontal="center" vertical="center" wrapText="1"/>
    </xf>
    <xf numFmtId="0" fontId="19" fillId="0" borderId="31" xfId="0" applyFont="1" applyBorder="1" applyAlignment="1">
      <alignment horizontal="center" vertical="center" wrapText="1"/>
    </xf>
    <xf numFmtId="0" fontId="3" fillId="4" borderId="9" xfId="0" applyFont="1" applyFill="1" applyBorder="1" applyAlignment="1">
      <alignment horizontal="center" wrapText="1"/>
    </xf>
    <xf numFmtId="0" fontId="3" fillId="4" borderId="14" xfId="0" applyFont="1" applyFill="1" applyBorder="1" applyAlignment="1">
      <alignment horizontal="center" wrapText="1"/>
    </xf>
    <xf numFmtId="0" fontId="3" fillId="7" borderId="17" xfId="0" applyFont="1" applyFill="1" applyBorder="1" applyAlignment="1">
      <alignment horizontal="center" vertical="center"/>
    </xf>
    <xf numFmtId="0" fontId="3" fillId="7" borderId="37" xfId="0" applyFont="1" applyFill="1" applyBorder="1" applyAlignment="1">
      <alignment horizontal="center" vertical="center"/>
    </xf>
    <xf numFmtId="0" fontId="3" fillId="8" borderId="30" xfId="0" applyFont="1" applyFill="1" applyBorder="1" applyAlignment="1">
      <alignment horizontal="center" vertical="center"/>
    </xf>
    <xf numFmtId="0" fontId="3" fillId="8" borderId="27" xfId="0" applyFont="1" applyFill="1" applyBorder="1" applyAlignment="1">
      <alignment horizontal="center" vertical="center"/>
    </xf>
    <xf numFmtId="0" fontId="17" fillId="0" borderId="67" xfId="0" applyFont="1" applyBorder="1" applyAlignment="1">
      <alignment horizontal="left" vertical="top" wrapText="1"/>
    </xf>
    <xf numFmtId="0" fontId="17" fillId="0" borderId="68" xfId="0" applyFont="1" applyBorder="1" applyAlignment="1">
      <alignment horizontal="left" vertical="top" wrapText="1"/>
    </xf>
    <xf numFmtId="0" fontId="17" fillId="0" borderId="69" xfId="0" applyFont="1" applyBorder="1" applyAlignment="1">
      <alignment horizontal="left" vertical="top" wrapText="1"/>
    </xf>
    <xf numFmtId="0" fontId="17" fillId="0" borderId="70" xfId="0" applyFont="1" applyBorder="1" applyAlignment="1">
      <alignment horizontal="left" vertical="top" wrapText="1"/>
    </xf>
    <xf numFmtId="0" fontId="17" fillId="0" borderId="0" xfId="0" applyFont="1" applyBorder="1" applyAlignment="1">
      <alignment horizontal="left" vertical="top" wrapText="1"/>
    </xf>
    <xf numFmtId="0" fontId="17" fillId="0" borderId="71" xfId="0" applyFont="1" applyBorder="1" applyAlignment="1">
      <alignment horizontal="left" vertical="top" wrapText="1"/>
    </xf>
    <xf numFmtId="0" fontId="17" fillId="0" borderId="72" xfId="0" applyFont="1" applyBorder="1" applyAlignment="1">
      <alignment horizontal="left" vertical="top" wrapText="1"/>
    </xf>
    <xf numFmtId="0" fontId="17" fillId="0" borderId="73" xfId="0" applyFont="1" applyBorder="1" applyAlignment="1">
      <alignment horizontal="left" vertical="top" wrapText="1"/>
    </xf>
    <xf numFmtId="0" fontId="17" fillId="0" borderId="74" xfId="0" applyFont="1" applyBorder="1" applyAlignment="1">
      <alignment horizontal="left" vertical="top" wrapText="1"/>
    </xf>
    <xf numFmtId="0" fontId="29" fillId="0" borderId="67" xfId="0" applyFont="1" applyBorder="1" applyAlignment="1" applyProtection="1">
      <alignment horizontal="left" vertical="top"/>
      <protection locked="0"/>
    </xf>
    <xf numFmtId="0" fontId="29" fillId="0" borderId="68" xfId="0" applyFont="1" applyBorder="1" applyAlignment="1" applyProtection="1">
      <alignment horizontal="left" vertical="top"/>
      <protection locked="0"/>
    </xf>
    <xf numFmtId="0" fontId="29" fillId="0" borderId="69" xfId="0" applyFont="1" applyBorder="1" applyAlignment="1" applyProtection="1">
      <alignment horizontal="left" vertical="top"/>
      <protection locked="0"/>
    </xf>
    <xf numFmtId="0" fontId="29" fillId="0" borderId="70" xfId="0" applyFont="1" applyBorder="1" applyAlignment="1" applyProtection="1">
      <alignment horizontal="left" vertical="top"/>
      <protection locked="0"/>
    </xf>
    <xf numFmtId="0" fontId="29" fillId="0" borderId="0" xfId="0" applyFont="1" applyBorder="1" applyAlignment="1" applyProtection="1">
      <alignment horizontal="left" vertical="top"/>
      <protection locked="0"/>
    </xf>
    <xf numFmtId="0" fontId="29" fillId="0" borderId="71" xfId="0" applyFont="1" applyBorder="1" applyAlignment="1" applyProtection="1">
      <alignment horizontal="left" vertical="top"/>
      <protection locked="0"/>
    </xf>
    <xf numFmtId="0" fontId="29" fillId="0" borderId="72" xfId="0" applyFont="1" applyBorder="1" applyAlignment="1" applyProtection="1">
      <alignment horizontal="left" vertical="top"/>
      <protection locked="0"/>
    </xf>
    <xf numFmtId="0" fontId="29" fillId="0" borderId="73" xfId="0" applyFont="1" applyBorder="1" applyAlignment="1" applyProtection="1">
      <alignment horizontal="left" vertical="top"/>
      <protection locked="0"/>
    </xf>
    <xf numFmtId="0" fontId="29" fillId="0" borderId="74" xfId="0" applyFont="1" applyBorder="1" applyAlignment="1" applyProtection="1">
      <alignment horizontal="left" vertical="top"/>
      <protection locked="0"/>
    </xf>
    <xf numFmtId="0" fontId="22" fillId="12" borderId="65" xfId="0" applyFont="1" applyFill="1" applyBorder="1" applyAlignment="1">
      <alignment horizontal="center" vertical="top" wrapText="1"/>
    </xf>
    <xf numFmtId="0" fontId="22" fillId="12" borderId="0" xfId="0" applyFont="1" applyFill="1" applyBorder="1" applyAlignment="1">
      <alignment horizontal="center" vertical="top" wrapText="1"/>
    </xf>
    <xf numFmtId="0" fontId="22" fillId="12" borderId="66" xfId="0" applyFont="1" applyFill="1" applyBorder="1" applyAlignment="1">
      <alignment horizontal="center" vertical="top" wrapText="1"/>
    </xf>
    <xf numFmtId="0" fontId="22" fillId="12" borderId="0" xfId="0" applyFont="1" applyFill="1" applyBorder="1" applyAlignment="1">
      <alignment horizontal="left" vertical="top" wrapText="1"/>
    </xf>
    <xf numFmtId="0" fontId="22" fillId="12" borderId="55" xfId="0" applyFont="1" applyFill="1" applyBorder="1" applyAlignment="1">
      <alignment horizontal="left" vertical="top" wrapText="1"/>
    </xf>
    <xf numFmtId="0" fontId="21" fillId="0" borderId="75" xfId="0" applyFont="1" applyBorder="1" applyAlignment="1">
      <alignment horizontal="left" vertical="top" wrapText="1"/>
    </xf>
    <xf numFmtId="0" fontId="21" fillId="0" borderId="76" xfId="0" applyFont="1" applyBorder="1" applyAlignment="1">
      <alignment horizontal="left" vertical="top" wrapText="1"/>
    </xf>
    <xf numFmtId="0" fontId="21" fillId="0" borderId="77" xfId="0" applyFont="1" applyBorder="1" applyAlignment="1">
      <alignment horizontal="left" vertical="top" wrapText="1"/>
    </xf>
    <xf numFmtId="0" fontId="21" fillId="0" borderId="78" xfId="0" applyFont="1" applyBorder="1" applyAlignment="1">
      <alignment horizontal="left" vertical="top" wrapText="1"/>
    </xf>
    <xf numFmtId="0" fontId="21" fillId="0" borderId="0" xfId="0" applyFont="1" applyBorder="1" applyAlignment="1">
      <alignment horizontal="left" vertical="top" wrapText="1"/>
    </xf>
    <xf numFmtId="0" fontId="21" fillId="0" borderId="79" xfId="0" applyFont="1" applyBorder="1" applyAlignment="1">
      <alignment horizontal="left" vertical="top" wrapText="1"/>
    </xf>
    <xf numFmtId="0" fontId="21" fillId="0" borderId="80" xfId="0" applyFont="1" applyBorder="1" applyAlignment="1">
      <alignment horizontal="left" vertical="top" wrapText="1"/>
    </xf>
    <xf numFmtId="0" fontId="21" fillId="0" borderId="81" xfId="0" applyFont="1" applyBorder="1" applyAlignment="1">
      <alignment horizontal="left" vertical="top" wrapText="1"/>
    </xf>
    <xf numFmtId="0" fontId="21" fillId="0" borderId="82" xfId="0" applyFont="1" applyBorder="1" applyAlignment="1">
      <alignment horizontal="left" vertical="top" wrapText="1"/>
    </xf>
    <xf numFmtId="0" fontId="27" fillId="13" borderId="83" xfId="0" applyFont="1" applyFill="1" applyBorder="1" applyAlignment="1">
      <alignment horizontal="center" vertical="center" wrapText="1"/>
    </xf>
    <xf numFmtId="0" fontId="27" fillId="13" borderId="84" xfId="0" applyFont="1" applyFill="1" applyBorder="1" applyAlignment="1">
      <alignment horizontal="center" vertical="center" wrapText="1"/>
    </xf>
    <xf numFmtId="0" fontId="27" fillId="13" borderId="86" xfId="0" applyFont="1" applyFill="1" applyBorder="1" applyAlignment="1">
      <alignment horizontal="center" vertical="center" wrapText="1"/>
    </xf>
    <xf numFmtId="0" fontId="27" fillId="13" borderId="85" xfId="0" applyFont="1" applyFill="1" applyBorder="1" applyAlignment="1">
      <alignment horizontal="center" vertical="center" wrapText="1"/>
    </xf>
    <xf numFmtId="0" fontId="28" fillId="0" borderId="75" xfId="0" applyFont="1" applyBorder="1" applyAlignment="1" applyProtection="1">
      <alignment horizontal="left" vertical="top" wrapText="1"/>
      <protection locked="0"/>
    </xf>
    <xf numFmtId="0" fontId="28" fillId="0" borderId="76" xfId="0" applyFont="1" applyBorder="1" applyAlignment="1" applyProtection="1">
      <alignment horizontal="left" vertical="top" wrapText="1"/>
      <protection locked="0"/>
    </xf>
    <xf numFmtId="0" fontId="28" fillId="0" borderId="77" xfId="0" applyFont="1" applyBorder="1" applyAlignment="1" applyProtection="1">
      <alignment horizontal="left" vertical="top" wrapText="1"/>
      <protection locked="0"/>
    </xf>
    <xf numFmtId="0" fontId="28" fillId="0" borderId="78" xfId="0" applyFont="1" applyBorder="1" applyAlignment="1" applyProtection="1">
      <alignment horizontal="left" vertical="top" wrapText="1"/>
      <protection locked="0"/>
    </xf>
    <xf numFmtId="0" fontId="28" fillId="0" borderId="0" xfId="0" applyFont="1" applyBorder="1" applyAlignment="1" applyProtection="1">
      <alignment horizontal="left" vertical="top" wrapText="1"/>
      <protection locked="0"/>
    </xf>
    <xf numFmtId="0" fontId="28" fillId="0" borderId="79" xfId="0" applyFont="1" applyBorder="1" applyAlignment="1" applyProtection="1">
      <alignment horizontal="left" vertical="top" wrapText="1"/>
      <protection locked="0"/>
    </xf>
    <xf numFmtId="0" fontId="28" fillId="0" borderId="80" xfId="0" applyFont="1" applyBorder="1" applyAlignment="1" applyProtection="1">
      <alignment horizontal="left" vertical="top" wrapText="1"/>
      <protection locked="0"/>
    </xf>
    <xf numFmtId="0" fontId="28" fillId="0" borderId="81" xfId="0" applyFont="1" applyBorder="1" applyAlignment="1" applyProtection="1">
      <alignment horizontal="left" vertical="top" wrapText="1"/>
      <protection locked="0"/>
    </xf>
    <xf numFmtId="0" fontId="28" fillId="0" borderId="82" xfId="0" applyFont="1" applyBorder="1" applyAlignment="1" applyProtection="1">
      <alignment horizontal="left" vertical="top" wrapText="1"/>
      <protection locked="0"/>
    </xf>
    <xf numFmtId="49" fontId="35" fillId="4" borderId="23" xfId="1" applyNumberFormat="1" applyFont="1" applyFill="1" applyBorder="1" applyAlignment="1">
      <alignment horizontal="center" vertical="center"/>
    </xf>
    <xf numFmtId="0" fontId="9" fillId="8" borderId="48" xfId="0" applyFont="1" applyFill="1" applyBorder="1" applyAlignment="1">
      <alignment horizontal="center" vertical="center" wrapText="1"/>
    </xf>
    <xf numFmtId="0" fontId="9" fillId="8" borderId="41" xfId="0" applyFont="1" applyFill="1" applyBorder="1" applyAlignment="1">
      <alignment horizontal="center" vertical="center" wrapText="1"/>
    </xf>
    <xf numFmtId="0" fontId="9" fillId="8" borderId="49" xfId="0" applyFont="1" applyFill="1" applyBorder="1" applyAlignment="1">
      <alignment horizontal="center" vertical="center" wrapText="1"/>
    </xf>
    <xf numFmtId="0" fontId="30" fillId="2" borderId="48" xfId="0" applyFont="1" applyFill="1" applyBorder="1" applyAlignment="1">
      <alignment horizontal="center" vertical="center" wrapText="1"/>
    </xf>
    <xf numFmtId="0" fontId="30" fillId="2" borderId="41" xfId="0" applyFont="1" applyFill="1" applyBorder="1" applyAlignment="1">
      <alignment horizontal="center" vertical="center" wrapText="1"/>
    </xf>
    <xf numFmtId="0" fontId="30" fillId="2" borderId="49" xfId="0" applyFont="1" applyFill="1" applyBorder="1" applyAlignment="1">
      <alignment horizontal="center" vertical="center" wrapText="1"/>
    </xf>
    <xf numFmtId="0" fontId="3" fillId="4" borderId="52" xfId="0" applyFont="1" applyFill="1" applyBorder="1" applyAlignment="1">
      <alignment horizontal="center" vertical="center" wrapText="1"/>
    </xf>
    <xf numFmtId="0" fontId="3" fillId="7" borderId="118" xfId="0" applyFont="1" applyFill="1" applyBorder="1" applyAlignment="1">
      <alignment horizontal="center" vertical="center"/>
    </xf>
    <xf numFmtId="0" fontId="3" fillId="7" borderId="62" xfId="0" applyFont="1" applyFill="1" applyBorder="1" applyAlignment="1">
      <alignment horizontal="center" vertical="center"/>
    </xf>
  </cellXfs>
  <cellStyles count="2">
    <cellStyle name="Normal" xfId="0" builtinId="0"/>
    <cellStyle name="Normal 3" xfId="1" xr:uid="{931A1C79-423E-4C1D-A52E-ECC68AACDB72}"/>
  </cellStyles>
  <dxfs count="330">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color theme="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color theme="0"/>
      </font>
      <fill>
        <patternFill>
          <bgColor rgb="FFFF0000"/>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1"/>
      </font>
      <fill>
        <patternFill>
          <bgColor rgb="FFFFFF0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0"/>
      </font>
      <fill>
        <patternFill>
          <bgColor theme="0"/>
        </patternFill>
      </fill>
    </dxf>
    <dxf>
      <font>
        <color theme="0"/>
      </font>
      <fill>
        <patternFill>
          <bgColor theme="0"/>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color theme="9" tint="0.59996337778862885"/>
      </font>
      <fill>
        <patternFill>
          <bgColor theme="9" tint="0.59996337778862885"/>
        </patternFill>
      </fill>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ont>
        <color theme="9" tint="0.59996337778862885"/>
      </font>
      <fill>
        <patternFill>
          <bgColor theme="9" tint="0.59996337778862885"/>
        </patternFill>
      </fill>
    </dxf>
    <dxf>
      <font>
        <color theme="9" tint="0.59996337778862885"/>
      </font>
      <fill>
        <patternFill>
          <bgColor theme="9" tint="0.59996337778862885"/>
        </patternFill>
      </fill>
    </dxf>
    <dxf>
      <font>
        <color theme="9" tint="0.59996337778862885"/>
      </font>
      <fill>
        <patternFill>
          <bgColor theme="9" tint="0.59996337778862885"/>
        </patternFill>
      </fill>
    </dxf>
    <dxf>
      <font>
        <b/>
        <i val="0"/>
        <color theme="0"/>
      </font>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border>
        <left style="thin">
          <color auto="1"/>
        </left>
        <right style="thin">
          <color auto="1"/>
        </right>
        <top style="thin">
          <color auto="1"/>
        </top>
        <bottom style="thin">
          <color auto="1"/>
        </bottom>
        <vertical/>
        <horizontal/>
      </border>
    </dxf>
    <dxf>
      <font>
        <b/>
        <i val="0"/>
      </font>
      <fill>
        <patternFill>
          <bgColor rgb="FFFFFF00"/>
        </patternFill>
      </fill>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ill>
        <patternFill>
          <bgColor rgb="FFFF0000"/>
        </pattern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patternFill>
          <bgColor rgb="FFFF0000"/>
        </patternFill>
      </fill>
      <border>
        <left style="thin">
          <color rgb="FFC00000"/>
        </left>
        <right style="thin">
          <color rgb="FFC00000"/>
        </right>
        <top style="thin">
          <color rgb="FFC00000"/>
        </top>
        <bottom style="thin">
          <color rgb="FFC00000"/>
        </bottom>
        <vertical/>
        <horizontal/>
      </border>
    </dxf>
    <dxf>
      <fill>
        <gradientFill degree="9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gradientFill degree="90">
          <stop position="0">
            <color rgb="FFFF0000"/>
          </stop>
          <stop position="1">
            <color rgb="FFFF0000"/>
          </stop>
        </gradientFill>
      </fill>
      <border>
        <left style="thin">
          <color auto="1"/>
        </left>
        <right style="thin">
          <color auto="1"/>
        </right>
        <top style="thin">
          <color auto="1"/>
        </top>
        <bottom style="thin">
          <color auto="1"/>
        </bottom>
        <vertical/>
        <horizontal/>
      </border>
    </dxf>
    <dxf>
      <font>
        <b/>
        <i val="0"/>
      </font>
      <fill>
        <patternFill>
          <bgColor rgb="FFFF0000"/>
        </patternFill>
      </fill>
      <border>
        <left style="thin">
          <color auto="1"/>
        </left>
        <right style="thin">
          <color auto="1"/>
        </right>
        <top style="thin">
          <color auto="1"/>
        </top>
        <bottom style="thin">
          <color auto="1"/>
        </bottom>
        <vertical/>
        <horizontal/>
      </border>
    </dxf>
    <dxf>
      <fill>
        <gradientFill degree="270">
          <stop position="0">
            <color rgb="FFFF0000"/>
          </stop>
          <stop position="1">
            <color rgb="FFFF0000"/>
          </stop>
        </gradientFill>
      </fill>
      <border>
        <left style="thin">
          <color rgb="FFC00000"/>
        </left>
        <right style="thin">
          <color rgb="FFC00000"/>
        </right>
        <top style="thin">
          <color rgb="FFC00000"/>
        </top>
        <bottom style="thin">
          <color rgb="FFC00000"/>
        </bottom>
        <vertical/>
        <horizontal/>
      </border>
    </dxf>
    <dxf>
      <font>
        <b/>
        <i/>
      </font>
      <fill>
        <patternFill patternType="solid">
          <fgColor rgb="FFFF0000"/>
          <bgColor rgb="FFFF0000"/>
        </patternFill>
      </fill>
      <border>
        <left style="hair">
          <color rgb="FFC00000"/>
        </left>
        <right style="hair">
          <color rgb="FFC00000"/>
        </right>
        <top style="hair">
          <color rgb="FFC00000"/>
        </top>
        <bottom style="hair">
          <color rgb="FFC00000"/>
        </bottom>
        <vertical/>
        <horizontal/>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D82AD95-1030-4F11-9231-CBE77875848A}">
      <tableStyleElement type="wholeTable" dxfId="329"/>
      <tableStyleElement type="headerRow" dxfId="3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3A049-50D5-45C5-90FE-2DFC491C2753}">
  <sheetPr>
    <pageSetUpPr fitToPage="1"/>
  </sheetPr>
  <dimension ref="A1:AI223"/>
  <sheetViews>
    <sheetView showGridLines="0" showWhiteSpace="0" zoomScale="55" zoomScaleNormal="55" zoomScalePageLayoutView="30" workbookViewId="0">
      <pane xSplit="4" ySplit="2" topLeftCell="E58" activePane="bottomRight" state="frozen"/>
      <selection pane="topRight" activeCell="D1" sqref="D1"/>
      <selection pane="bottomLeft" activeCell="A3" sqref="A3"/>
      <selection pane="bottomRight" activeCell="C74" sqref="C74"/>
    </sheetView>
  </sheetViews>
  <sheetFormatPr defaultColWidth="9" defaultRowHeight="36.4" x14ac:dyDescent="1"/>
  <cols>
    <col min="1" max="1" width="6.3984375" style="46" customWidth="1"/>
    <col min="2" max="2" width="66.3984375" style="8" customWidth="1" collapsed="1"/>
    <col min="3" max="3" width="79.59765625" style="80" customWidth="1" collapsed="1"/>
    <col min="4" max="4" width="20.1328125" style="47" bestFit="1" customWidth="1" collapsed="1"/>
    <col min="5" max="5" width="116.1328125" style="58" customWidth="1" collapsed="1"/>
    <col min="6" max="6" width="86" style="22" customWidth="1" collapsed="1"/>
    <col min="7" max="35" width="9" style="21"/>
    <col min="36" max="16384" width="9" style="21" collapsed="1"/>
  </cols>
  <sheetData>
    <row r="1" spans="1:6" s="18" customFormat="1" ht="37.5" x14ac:dyDescent="1.55">
      <c r="A1" s="43"/>
      <c r="B1" s="329" t="s">
        <v>73</v>
      </c>
      <c r="C1" s="330"/>
      <c r="D1" s="330"/>
      <c r="E1" s="330"/>
      <c r="F1" s="56"/>
    </row>
    <row r="2" spans="1:6" s="20" customFormat="1" ht="37.5" x14ac:dyDescent="1.55">
      <c r="A2" s="45"/>
      <c r="B2" s="7" t="s">
        <v>17</v>
      </c>
      <c r="C2" s="79" t="s">
        <v>18</v>
      </c>
      <c r="D2" s="44" t="s">
        <v>21</v>
      </c>
      <c r="E2" s="57" t="s">
        <v>16</v>
      </c>
      <c r="F2" s="19" t="s">
        <v>20</v>
      </c>
    </row>
    <row r="3" spans="1:6" ht="34.9" x14ac:dyDescent="1">
      <c r="B3" s="326" t="s">
        <v>431</v>
      </c>
      <c r="C3" s="327"/>
      <c r="D3" s="327"/>
      <c r="E3" s="327"/>
      <c r="F3" s="328"/>
    </row>
    <row r="4" spans="1:6" ht="35.25" customHeight="1" thickBot="1" x14ac:dyDescent="1.05">
      <c r="B4" s="323" t="s">
        <v>75</v>
      </c>
      <c r="C4" s="324"/>
      <c r="D4" s="324"/>
      <c r="E4" s="324"/>
      <c r="F4" s="325"/>
    </row>
    <row r="5" spans="1:6" ht="33.75" x14ac:dyDescent="1">
      <c r="B5" s="320" t="s">
        <v>76</v>
      </c>
      <c r="C5" s="202" t="s">
        <v>77</v>
      </c>
      <c r="D5" s="302" t="s">
        <v>83</v>
      </c>
      <c r="E5" s="318"/>
      <c r="F5" s="318"/>
    </row>
    <row r="6" spans="1:6" ht="33.75" x14ac:dyDescent="1">
      <c r="B6" s="321"/>
      <c r="C6" s="203" t="s">
        <v>78</v>
      </c>
      <c r="D6" s="301" t="s">
        <v>84</v>
      </c>
      <c r="E6" s="318"/>
      <c r="F6" s="318"/>
    </row>
    <row r="7" spans="1:6" ht="33.75" x14ac:dyDescent="1">
      <c r="B7" s="321"/>
      <c r="C7" s="203" t="s">
        <v>79</v>
      </c>
      <c r="D7" s="301" t="s">
        <v>85</v>
      </c>
      <c r="E7" s="318"/>
      <c r="F7" s="318"/>
    </row>
    <row r="8" spans="1:6" ht="33.75" x14ac:dyDescent="1">
      <c r="B8" s="321"/>
      <c r="C8" s="203" t="s">
        <v>80</v>
      </c>
      <c r="D8" s="301" t="s">
        <v>86</v>
      </c>
      <c r="E8" s="318"/>
      <c r="F8" s="318"/>
    </row>
    <row r="9" spans="1:6" ht="34.15" thickBot="1" x14ac:dyDescent="1.05">
      <c r="B9" s="322"/>
      <c r="C9" s="205" t="s">
        <v>35</v>
      </c>
      <c r="D9" s="304" t="s">
        <v>87</v>
      </c>
      <c r="E9" s="318"/>
      <c r="F9" s="318"/>
    </row>
    <row r="10" spans="1:6" ht="33.75" x14ac:dyDescent="1">
      <c r="B10" s="320" t="s">
        <v>77</v>
      </c>
      <c r="C10" s="162" t="s">
        <v>22</v>
      </c>
      <c r="D10" s="302" t="s">
        <v>88</v>
      </c>
      <c r="E10" s="318"/>
      <c r="F10" s="318"/>
    </row>
    <row r="11" spans="1:6" ht="33.75" x14ac:dyDescent="1">
      <c r="B11" s="321"/>
      <c r="C11" s="163" t="s">
        <v>81</v>
      </c>
      <c r="D11" s="301" t="s">
        <v>89</v>
      </c>
      <c r="E11" s="318"/>
      <c r="F11" s="318"/>
    </row>
    <row r="12" spans="1:6" ht="34.15" thickBot="1" x14ac:dyDescent="1.05">
      <c r="B12" s="322"/>
      <c r="C12" s="164" t="s">
        <v>82</v>
      </c>
      <c r="D12" s="304" t="s">
        <v>90</v>
      </c>
      <c r="E12" s="318"/>
      <c r="F12" s="318"/>
    </row>
    <row r="13" spans="1:6" ht="33.75" x14ac:dyDescent="1">
      <c r="B13" s="320" t="s">
        <v>78</v>
      </c>
      <c r="C13" s="162" t="s">
        <v>22</v>
      </c>
      <c r="D13" s="302" t="s">
        <v>91</v>
      </c>
      <c r="E13" s="318"/>
      <c r="F13" s="318"/>
    </row>
    <row r="14" spans="1:6" ht="33.75" x14ac:dyDescent="1">
      <c r="B14" s="321"/>
      <c r="C14" s="163" t="s">
        <v>81</v>
      </c>
      <c r="D14" s="301" t="s">
        <v>92</v>
      </c>
      <c r="E14" s="318"/>
      <c r="F14" s="318"/>
    </row>
    <row r="15" spans="1:6" ht="34.15" thickBot="1" x14ac:dyDescent="1.05">
      <c r="B15" s="322"/>
      <c r="C15" s="164" t="s">
        <v>82</v>
      </c>
      <c r="D15" s="304" t="s">
        <v>93</v>
      </c>
      <c r="E15" s="318"/>
      <c r="F15" s="318"/>
    </row>
    <row r="16" spans="1:6" ht="33.75" x14ac:dyDescent="1">
      <c r="B16" s="320" t="s">
        <v>79</v>
      </c>
      <c r="C16" s="162" t="s">
        <v>22</v>
      </c>
      <c r="D16" s="302" t="s">
        <v>94</v>
      </c>
      <c r="E16" s="318"/>
      <c r="F16" s="318"/>
    </row>
    <row r="17" spans="2:6" ht="33.75" x14ac:dyDescent="1">
      <c r="B17" s="321" t="s">
        <v>79</v>
      </c>
      <c r="C17" s="163" t="s">
        <v>81</v>
      </c>
      <c r="D17" s="301" t="s">
        <v>95</v>
      </c>
      <c r="E17" s="318"/>
      <c r="F17" s="318"/>
    </row>
    <row r="18" spans="2:6" ht="34.15" thickBot="1" x14ac:dyDescent="1.05">
      <c r="B18" s="322" t="s">
        <v>79</v>
      </c>
      <c r="C18" s="164" t="s">
        <v>82</v>
      </c>
      <c r="D18" s="304" t="s">
        <v>96</v>
      </c>
      <c r="E18" s="318"/>
      <c r="F18" s="318"/>
    </row>
    <row r="19" spans="2:6" ht="33.75" x14ac:dyDescent="1">
      <c r="B19" s="320" t="s">
        <v>80</v>
      </c>
      <c r="C19" s="162" t="s">
        <v>22</v>
      </c>
      <c r="D19" s="302" t="s">
        <v>97</v>
      </c>
      <c r="E19" s="318"/>
      <c r="F19" s="318"/>
    </row>
    <row r="20" spans="2:6" ht="33.75" x14ac:dyDescent="1">
      <c r="B20" s="321" t="s">
        <v>80</v>
      </c>
      <c r="C20" s="163" t="s">
        <v>81</v>
      </c>
      <c r="D20" s="301" t="s">
        <v>98</v>
      </c>
      <c r="E20" s="318"/>
      <c r="F20" s="318"/>
    </row>
    <row r="21" spans="2:6" ht="34.15" thickBot="1" x14ac:dyDescent="1.05">
      <c r="B21" s="322" t="s">
        <v>80</v>
      </c>
      <c r="C21" s="164" t="s">
        <v>82</v>
      </c>
      <c r="D21" s="304" t="s">
        <v>99</v>
      </c>
      <c r="E21" s="318"/>
      <c r="F21" s="318"/>
    </row>
    <row r="22" spans="2:6" ht="33.75" x14ac:dyDescent="1">
      <c r="B22" s="321" t="s">
        <v>170</v>
      </c>
      <c r="C22" s="162" t="s">
        <v>22</v>
      </c>
      <c r="D22" s="301" t="s">
        <v>100</v>
      </c>
      <c r="E22" s="318"/>
      <c r="F22" s="318"/>
    </row>
    <row r="23" spans="2:6" ht="33.75" x14ac:dyDescent="1">
      <c r="B23" s="321" t="s">
        <v>35</v>
      </c>
      <c r="C23" s="163" t="s">
        <v>81</v>
      </c>
      <c r="D23" s="301" t="s">
        <v>101</v>
      </c>
      <c r="E23" s="318"/>
      <c r="F23" s="318"/>
    </row>
    <row r="24" spans="2:6" ht="34.15" thickBot="1" x14ac:dyDescent="1.05">
      <c r="B24" s="322" t="s">
        <v>35</v>
      </c>
      <c r="C24" s="164" t="s">
        <v>82</v>
      </c>
      <c r="D24" s="304" t="s">
        <v>102</v>
      </c>
      <c r="E24" s="318"/>
      <c r="F24" s="318"/>
    </row>
    <row r="25" spans="2:6" ht="35.25" customHeight="1" thickBot="1" x14ac:dyDescent="1.05">
      <c r="B25" s="323" t="s">
        <v>237</v>
      </c>
      <c r="C25" s="324"/>
      <c r="D25" s="324"/>
      <c r="E25" s="324"/>
      <c r="F25" s="325"/>
    </row>
    <row r="26" spans="2:6" ht="35.25" thickBot="1" x14ac:dyDescent="1.05">
      <c r="B26" s="234" t="s">
        <v>178</v>
      </c>
      <c r="C26" s="266" t="s">
        <v>178</v>
      </c>
      <c r="D26" s="309" t="s">
        <v>252</v>
      </c>
      <c r="E26" s="318"/>
      <c r="F26" s="318"/>
    </row>
    <row r="27" spans="2:6" ht="33.75" x14ac:dyDescent="1">
      <c r="B27" s="235" t="s">
        <v>80</v>
      </c>
      <c r="C27" s="293" t="s">
        <v>179</v>
      </c>
      <c r="D27" s="301" t="s">
        <v>253</v>
      </c>
      <c r="E27" s="318"/>
      <c r="F27" s="318"/>
    </row>
    <row r="28" spans="2:6" ht="33.75" x14ac:dyDescent="1">
      <c r="B28" s="230" t="s">
        <v>78</v>
      </c>
      <c r="C28" s="166" t="s">
        <v>180</v>
      </c>
      <c r="D28" s="301" t="s">
        <v>254</v>
      </c>
      <c r="E28" s="318"/>
      <c r="F28" s="318"/>
    </row>
    <row r="29" spans="2:6" ht="33.75" x14ac:dyDescent="1">
      <c r="B29" s="230" t="s">
        <v>170</v>
      </c>
      <c r="C29" s="166" t="s">
        <v>181</v>
      </c>
      <c r="D29" s="301" t="s">
        <v>255</v>
      </c>
      <c r="E29" s="318"/>
      <c r="F29" s="318"/>
    </row>
    <row r="30" spans="2:6" ht="33.75" x14ac:dyDescent="1">
      <c r="B30" s="230" t="s">
        <v>77</v>
      </c>
      <c r="C30" s="166" t="s">
        <v>182</v>
      </c>
      <c r="D30" s="301" t="s">
        <v>256</v>
      </c>
      <c r="E30" s="318"/>
      <c r="F30" s="318"/>
    </row>
    <row r="31" spans="2:6" ht="34.15" thickBot="1" x14ac:dyDescent="1.05">
      <c r="B31" s="236" t="s">
        <v>79</v>
      </c>
      <c r="C31" s="167" t="s">
        <v>183</v>
      </c>
      <c r="D31" s="304" t="s">
        <v>257</v>
      </c>
      <c r="E31" s="318"/>
      <c r="F31" s="318"/>
    </row>
    <row r="32" spans="2:6" ht="35.25" customHeight="1" thickBot="1" x14ac:dyDescent="1.05">
      <c r="B32" s="323" t="s">
        <v>190</v>
      </c>
      <c r="C32" s="324"/>
      <c r="D32" s="324"/>
      <c r="E32" s="324"/>
      <c r="F32" s="325"/>
    </row>
    <row r="33" spans="2:6" ht="35.25" thickBot="1" x14ac:dyDescent="1.05">
      <c r="B33" s="234" t="s">
        <v>184</v>
      </c>
      <c r="C33" s="266" t="s">
        <v>184</v>
      </c>
      <c r="D33" s="309" t="s">
        <v>258</v>
      </c>
      <c r="E33" s="318"/>
      <c r="F33" s="318"/>
    </row>
    <row r="34" spans="2:6" ht="33.75" x14ac:dyDescent="1">
      <c r="B34" s="235" t="s">
        <v>80</v>
      </c>
      <c r="C34" s="293" t="s">
        <v>185</v>
      </c>
      <c r="D34" s="301" t="s">
        <v>259</v>
      </c>
      <c r="E34" s="318"/>
      <c r="F34" s="318"/>
    </row>
    <row r="35" spans="2:6" ht="33.75" x14ac:dyDescent="1">
      <c r="B35" s="230" t="s">
        <v>78</v>
      </c>
      <c r="C35" s="166" t="s">
        <v>186</v>
      </c>
      <c r="D35" s="301" t="s">
        <v>260</v>
      </c>
      <c r="E35" s="318"/>
      <c r="F35" s="318"/>
    </row>
    <row r="36" spans="2:6" ht="33.75" x14ac:dyDescent="1">
      <c r="B36" s="230" t="s">
        <v>170</v>
      </c>
      <c r="C36" s="166" t="s">
        <v>187</v>
      </c>
      <c r="D36" s="301" t="s">
        <v>261</v>
      </c>
      <c r="E36" s="318"/>
      <c r="F36" s="318"/>
    </row>
    <row r="37" spans="2:6" ht="33.75" x14ac:dyDescent="1">
      <c r="B37" s="230" t="s">
        <v>77</v>
      </c>
      <c r="C37" s="166" t="s">
        <v>188</v>
      </c>
      <c r="D37" s="301" t="s">
        <v>262</v>
      </c>
      <c r="E37" s="318"/>
      <c r="F37" s="318"/>
    </row>
    <row r="38" spans="2:6" ht="34.15" thickBot="1" x14ac:dyDescent="1.05">
      <c r="B38" s="236" t="s">
        <v>79</v>
      </c>
      <c r="C38" s="167" t="s">
        <v>189</v>
      </c>
      <c r="D38" s="304" t="s">
        <v>263</v>
      </c>
      <c r="E38" s="318"/>
      <c r="F38" s="318"/>
    </row>
    <row r="39" spans="2:6" ht="35.25" customHeight="1" thickBot="1" x14ac:dyDescent="1.05">
      <c r="B39" s="323" t="s">
        <v>238</v>
      </c>
      <c r="C39" s="324"/>
      <c r="D39" s="324"/>
      <c r="E39" s="324"/>
      <c r="F39" s="325"/>
    </row>
    <row r="40" spans="2:6" ht="33.75" x14ac:dyDescent="1">
      <c r="B40" s="343" t="s">
        <v>103</v>
      </c>
      <c r="C40" s="202" t="s">
        <v>104</v>
      </c>
      <c r="D40" s="302" t="s">
        <v>264</v>
      </c>
      <c r="E40" s="318"/>
      <c r="F40" s="318"/>
    </row>
    <row r="41" spans="2:6" ht="33.75" x14ac:dyDescent="1">
      <c r="B41" s="343"/>
      <c r="C41" s="203" t="s">
        <v>105</v>
      </c>
      <c r="D41" s="301" t="s">
        <v>265</v>
      </c>
      <c r="E41" s="318"/>
      <c r="F41" s="318"/>
    </row>
    <row r="42" spans="2:6" ht="34.15" thickBot="1" x14ac:dyDescent="1.05">
      <c r="B42" s="344"/>
      <c r="C42" s="205" t="s">
        <v>106</v>
      </c>
      <c r="D42" s="304" t="s">
        <v>266</v>
      </c>
      <c r="E42" s="318"/>
      <c r="F42" s="318"/>
    </row>
    <row r="43" spans="2:6" ht="35.25" thickBot="1" x14ac:dyDescent="1.05">
      <c r="B43" s="323" t="s">
        <v>239</v>
      </c>
      <c r="C43" s="324"/>
      <c r="D43" s="324"/>
      <c r="E43" s="324"/>
      <c r="F43" s="325"/>
    </row>
    <row r="44" spans="2:6" ht="33.75" x14ac:dyDescent="1">
      <c r="B44" s="334" t="s">
        <v>77</v>
      </c>
      <c r="C44" s="203" t="s">
        <v>174</v>
      </c>
      <c r="D44" s="302" t="s">
        <v>267</v>
      </c>
      <c r="E44" s="318"/>
      <c r="F44" s="318"/>
    </row>
    <row r="45" spans="2:6" ht="35.25" thickBot="1" x14ac:dyDescent="1.05">
      <c r="B45" s="335"/>
      <c r="C45" s="224" t="s">
        <v>176</v>
      </c>
      <c r="D45" s="304" t="s">
        <v>268</v>
      </c>
      <c r="E45" s="318"/>
      <c r="F45" s="318"/>
    </row>
    <row r="46" spans="2:6" ht="33.75" x14ac:dyDescent="1">
      <c r="B46" s="335"/>
      <c r="C46" s="239" t="s">
        <v>175</v>
      </c>
      <c r="D46" s="302" t="s">
        <v>269</v>
      </c>
      <c r="E46" s="318"/>
      <c r="F46" s="318"/>
    </row>
    <row r="47" spans="2:6" ht="35.25" thickBot="1" x14ac:dyDescent="1.05">
      <c r="B47" s="336"/>
      <c r="C47" s="240" t="s">
        <v>177</v>
      </c>
      <c r="D47" s="304" t="s">
        <v>270</v>
      </c>
      <c r="E47" s="318"/>
      <c r="F47" s="318"/>
    </row>
    <row r="48" spans="2:6" ht="33.75" x14ac:dyDescent="1">
      <c r="B48" s="331" t="s">
        <v>79</v>
      </c>
      <c r="C48" s="222" t="s">
        <v>174</v>
      </c>
      <c r="D48" s="302" t="s">
        <v>271</v>
      </c>
      <c r="E48" s="318"/>
      <c r="F48" s="318"/>
    </row>
    <row r="49" spans="2:6" ht="35.25" thickBot="1" x14ac:dyDescent="1.05">
      <c r="B49" s="332"/>
      <c r="C49" s="223" t="s">
        <v>176</v>
      </c>
      <c r="D49" s="304" t="s">
        <v>272</v>
      </c>
      <c r="E49" s="318"/>
      <c r="F49" s="318"/>
    </row>
    <row r="50" spans="2:6" ht="33.75" x14ac:dyDescent="1">
      <c r="B50" s="332"/>
      <c r="C50" s="239" t="s">
        <v>175</v>
      </c>
      <c r="D50" s="302" t="s">
        <v>273</v>
      </c>
      <c r="E50" s="318"/>
      <c r="F50" s="318"/>
    </row>
    <row r="51" spans="2:6" ht="35.25" thickBot="1" x14ac:dyDescent="1.05">
      <c r="B51" s="333"/>
      <c r="C51" s="240" t="s">
        <v>177</v>
      </c>
      <c r="D51" s="304" t="s">
        <v>274</v>
      </c>
      <c r="E51" s="318"/>
      <c r="F51" s="318"/>
    </row>
    <row r="52" spans="2:6" ht="33.75" x14ac:dyDescent="1">
      <c r="B52" s="334" t="s">
        <v>80</v>
      </c>
      <c r="C52" s="222" t="s">
        <v>174</v>
      </c>
      <c r="D52" s="302" t="s">
        <v>275</v>
      </c>
      <c r="E52" s="318"/>
      <c r="F52" s="318"/>
    </row>
    <row r="53" spans="2:6" ht="35.25" thickBot="1" x14ac:dyDescent="1.05">
      <c r="B53" s="335"/>
      <c r="C53" s="223" t="s">
        <v>176</v>
      </c>
      <c r="D53" s="304" t="s">
        <v>276</v>
      </c>
      <c r="E53" s="318"/>
      <c r="F53" s="318"/>
    </row>
    <row r="54" spans="2:6" ht="33.75" x14ac:dyDescent="1">
      <c r="B54" s="335"/>
      <c r="C54" s="239" t="s">
        <v>175</v>
      </c>
      <c r="D54" s="302" t="s">
        <v>277</v>
      </c>
      <c r="E54" s="318"/>
      <c r="F54" s="318"/>
    </row>
    <row r="55" spans="2:6" ht="35.25" thickBot="1" x14ac:dyDescent="1.05">
      <c r="B55" s="336"/>
      <c r="C55" s="240" t="s">
        <v>177</v>
      </c>
      <c r="D55" s="304" t="s">
        <v>278</v>
      </c>
      <c r="E55" s="318"/>
      <c r="F55" s="318"/>
    </row>
    <row r="56" spans="2:6" ht="33.75" x14ac:dyDescent="1">
      <c r="B56" s="331" t="s">
        <v>170</v>
      </c>
      <c r="C56" s="222" t="s">
        <v>174</v>
      </c>
      <c r="D56" s="302" t="s">
        <v>279</v>
      </c>
      <c r="E56" s="318"/>
      <c r="F56" s="318"/>
    </row>
    <row r="57" spans="2:6" ht="35.25" thickBot="1" x14ac:dyDescent="1.05">
      <c r="B57" s="332"/>
      <c r="C57" s="223" t="s">
        <v>176</v>
      </c>
      <c r="D57" s="304" t="s">
        <v>280</v>
      </c>
      <c r="E57" s="318"/>
      <c r="F57" s="318"/>
    </row>
    <row r="58" spans="2:6" ht="33.75" x14ac:dyDescent="1">
      <c r="B58" s="332"/>
      <c r="C58" s="239" t="s">
        <v>175</v>
      </c>
      <c r="D58" s="302" t="s">
        <v>281</v>
      </c>
      <c r="E58" s="318"/>
      <c r="F58" s="318"/>
    </row>
    <row r="59" spans="2:6" ht="35.25" thickBot="1" x14ac:dyDescent="1.05">
      <c r="B59" s="333"/>
      <c r="C59" s="240" t="s">
        <v>177</v>
      </c>
      <c r="D59" s="304" t="s">
        <v>282</v>
      </c>
      <c r="E59" s="318"/>
      <c r="F59" s="318"/>
    </row>
    <row r="60" spans="2:6" ht="33.75" x14ac:dyDescent="1">
      <c r="B60" s="331" t="s">
        <v>78</v>
      </c>
      <c r="C60" s="222" t="s">
        <v>174</v>
      </c>
      <c r="D60" s="302" t="s">
        <v>283</v>
      </c>
      <c r="E60" s="318"/>
      <c r="F60" s="318"/>
    </row>
    <row r="61" spans="2:6" ht="35.25" thickBot="1" x14ac:dyDescent="1.05">
      <c r="B61" s="332"/>
      <c r="C61" s="223" t="s">
        <v>176</v>
      </c>
      <c r="D61" s="304" t="s">
        <v>284</v>
      </c>
      <c r="E61" s="318"/>
      <c r="F61" s="318"/>
    </row>
    <row r="62" spans="2:6" ht="33.75" x14ac:dyDescent="1">
      <c r="B62" s="332"/>
      <c r="C62" s="239" t="s">
        <v>175</v>
      </c>
      <c r="D62" s="302" t="s">
        <v>285</v>
      </c>
      <c r="E62" s="318"/>
      <c r="F62" s="318"/>
    </row>
    <row r="63" spans="2:6" ht="35.25" thickBot="1" x14ac:dyDescent="1.05">
      <c r="B63" s="333"/>
      <c r="C63" s="240" t="s">
        <v>177</v>
      </c>
      <c r="D63" s="304" t="s">
        <v>286</v>
      </c>
      <c r="E63" s="318"/>
      <c r="F63" s="318"/>
    </row>
    <row r="64" spans="2:6" ht="33.75" x14ac:dyDescent="1">
      <c r="B64" s="340" t="s">
        <v>107</v>
      </c>
      <c r="C64" s="222" t="s">
        <v>174</v>
      </c>
      <c r="D64" s="302" t="s">
        <v>287</v>
      </c>
      <c r="E64" s="318"/>
      <c r="F64" s="318"/>
    </row>
    <row r="65" spans="2:6" ht="35.25" thickBot="1" x14ac:dyDescent="1.05">
      <c r="B65" s="341"/>
      <c r="C65" s="223" t="s">
        <v>176</v>
      </c>
      <c r="D65" s="304" t="s">
        <v>288</v>
      </c>
      <c r="E65" s="318"/>
      <c r="F65" s="318"/>
    </row>
    <row r="66" spans="2:6" ht="33.75" x14ac:dyDescent="1">
      <c r="B66" s="341"/>
      <c r="C66" s="239" t="s">
        <v>175</v>
      </c>
      <c r="D66" s="302" t="s">
        <v>289</v>
      </c>
      <c r="E66" s="318"/>
      <c r="F66" s="318"/>
    </row>
    <row r="67" spans="2:6" ht="35.25" thickBot="1" x14ac:dyDescent="1.05">
      <c r="B67" s="342"/>
      <c r="C67" s="240" t="s">
        <v>177</v>
      </c>
      <c r="D67" s="304" t="s">
        <v>290</v>
      </c>
      <c r="E67" s="318"/>
      <c r="F67" s="318"/>
    </row>
    <row r="68" spans="2:6" ht="33.75" x14ac:dyDescent="1">
      <c r="B68" s="340" t="s">
        <v>108</v>
      </c>
      <c r="C68" s="222" t="s">
        <v>174</v>
      </c>
      <c r="D68" s="302" t="s">
        <v>291</v>
      </c>
      <c r="E68" s="318"/>
      <c r="F68" s="318"/>
    </row>
    <row r="69" spans="2:6" ht="35.25" thickBot="1" x14ac:dyDescent="1.05">
      <c r="B69" s="341"/>
      <c r="C69" s="223" t="s">
        <v>176</v>
      </c>
      <c r="D69" s="304" t="s">
        <v>292</v>
      </c>
      <c r="E69" s="318"/>
      <c r="F69" s="318"/>
    </row>
    <row r="70" spans="2:6" ht="33.75" x14ac:dyDescent="1">
      <c r="B70" s="341"/>
      <c r="C70" s="239" t="s">
        <v>175</v>
      </c>
      <c r="D70" s="302" t="s">
        <v>293</v>
      </c>
      <c r="E70" s="318"/>
      <c r="F70" s="318"/>
    </row>
    <row r="71" spans="2:6" ht="35.25" thickBot="1" x14ac:dyDescent="1.05">
      <c r="B71" s="342"/>
      <c r="C71" s="240" t="s">
        <v>177</v>
      </c>
      <c r="D71" s="304" t="s">
        <v>294</v>
      </c>
      <c r="E71" s="318"/>
      <c r="F71" s="318"/>
    </row>
    <row r="72" spans="2:6" ht="33.75" x14ac:dyDescent="1">
      <c r="B72" s="340" t="s">
        <v>109</v>
      </c>
      <c r="C72" s="222" t="s">
        <v>174</v>
      </c>
      <c r="D72" s="302" t="s">
        <v>295</v>
      </c>
      <c r="E72" s="318"/>
      <c r="F72" s="318"/>
    </row>
    <row r="73" spans="2:6" ht="35.25" thickBot="1" x14ac:dyDescent="1.05">
      <c r="B73" s="341"/>
      <c r="C73" s="223" t="s">
        <v>176</v>
      </c>
      <c r="D73" s="304" t="s">
        <v>296</v>
      </c>
      <c r="E73" s="318"/>
      <c r="F73" s="318"/>
    </row>
    <row r="74" spans="2:6" ht="33.75" x14ac:dyDescent="1">
      <c r="B74" s="341"/>
      <c r="C74" s="239" t="s">
        <v>175</v>
      </c>
      <c r="D74" s="302" t="s">
        <v>297</v>
      </c>
      <c r="E74" s="318"/>
      <c r="F74" s="318"/>
    </row>
    <row r="75" spans="2:6" ht="35.25" thickBot="1" x14ac:dyDescent="1.05">
      <c r="B75" s="342"/>
      <c r="C75" s="240" t="s">
        <v>177</v>
      </c>
      <c r="D75" s="304" t="s">
        <v>298</v>
      </c>
      <c r="E75" s="318"/>
      <c r="F75" s="318"/>
    </row>
    <row r="76" spans="2:6" ht="33.75" hidden="1" x14ac:dyDescent="1">
      <c r="B76" s="340" t="s">
        <v>109</v>
      </c>
      <c r="C76" s="222" t="s">
        <v>174</v>
      </c>
      <c r="D76" s="302" t="s">
        <v>299</v>
      </c>
      <c r="E76" s="318"/>
      <c r="F76" s="318"/>
    </row>
    <row r="77" spans="2:6" ht="35.25" hidden="1" thickBot="1" x14ac:dyDescent="1.05">
      <c r="B77" s="341"/>
      <c r="C77" s="223" t="s">
        <v>176</v>
      </c>
      <c r="D77" s="304" t="s">
        <v>300</v>
      </c>
      <c r="E77" s="318"/>
      <c r="F77" s="318"/>
    </row>
    <row r="78" spans="2:6" ht="33.75" hidden="1" x14ac:dyDescent="1">
      <c r="B78" s="341"/>
      <c r="C78" s="239" t="s">
        <v>175</v>
      </c>
      <c r="D78" s="302" t="s">
        <v>301</v>
      </c>
      <c r="E78" s="318"/>
      <c r="F78" s="318"/>
    </row>
    <row r="79" spans="2:6" ht="35.25" hidden="1" thickBot="1" x14ac:dyDescent="1.05">
      <c r="B79" s="342"/>
      <c r="C79" s="240" t="s">
        <v>177</v>
      </c>
      <c r="D79" s="304" t="s">
        <v>302</v>
      </c>
      <c r="E79" s="318"/>
      <c r="F79" s="318"/>
    </row>
    <row r="80" spans="2:6" ht="33.75" x14ac:dyDescent="1">
      <c r="B80" s="340" t="s">
        <v>303</v>
      </c>
      <c r="C80" s="270" t="s">
        <v>174</v>
      </c>
      <c r="D80" s="302" t="s">
        <v>299</v>
      </c>
      <c r="E80" s="318"/>
      <c r="F80" s="318"/>
    </row>
    <row r="81" spans="2:6" ht="35.25" thickBot="1" x14ac:dyDescent="1.05">
      <c r="B81" s="341"/>
      <c r="C81" s="271" t="s">
        <v>176</v>
      </c>
      <c r="D81" s="304" t="s">
        <v>300</v>
      </c>
      <c r="E81" s="318"/>
      <c r="F81" s="318"/>
    </row>
    <row r="82" spans="2:6" ht="33.75" x14ac:dyDescent="1">
      <c r="B82" s="341"/>
      <c r="C82" s="270" t="s">
        <v>175</v>
      </c>
      <c r="D82" s="302" t="s">
        <v>301</v>
      </c>
      <c r="E82" s="318"/>
      <c r="F82" s="318"/>
    </row>
    <row r="83" spans="2:6" ht="35.25" thickBot="1" x14ac:dyDescent="1.05">
      <c r="B83" s="342"/>
      <c r="C83" s="271" t="s">
        <v>177</v>
      </c>
      <c r="D83" s="304" t="s">
        <v>302</v>
      </c>
      <c r="E83" s="318"/>
      <c r="F83" s="318"/>
    </row>
    <row r="84" spans="2:6" ht="35.25" customHeight="1" thickBot="1" x14ac:dyDescent="1.05">
      <c r="B84" s="323" t="s">
        <v>240</v>
      </c>
      <c r="C84" s="324"/>
      <c r="D84" s="324"/>
      <c r="E84" s="324"/>
      <c r="F84" s="325"/>
    </row>
    <row r="85" spans="2:6" ht="33.75" x14ac:dyDescent="1">
      <c r="B85" s="340" t="s">
        <v>110</v>
      </c>
      <c r="C85" s="165" t="s">
        <v>120</v>
      </c>
      <c r="D85" s="302" t="s">
        <v>304</v>
      </c>
      <c r="E85" s="318"/>
      <c r="F85" s="318"/>
    </row>
    <row r="86" spans="2:6" ht="33.75" x14ac:dyDescent="1">
      <c r="B86" s="341"/>
      <c r="C86" s="166" t="s">
        <v>119</v>
      </c>
      <c r="D86" s="301" t="s">
        <v>305</v>
      </c>
      <c r="E86" s="318"/>
      <c r="F86" s="318"/>
    </row>
    <row r="87" spans="2:6" ht="33.75" x14ac:dyDescent="1">
      <c r="B87" s="341"/>
      <c r="C87" s="166" t="s">
        <v>112</v>
      </c>
      <c r="D87" s="301" t="s">
        <v>306</v>
      </c>
      <c r="E87" s="318"/>
      <c r="F87" s="318"/>
    </row>
    <row r="88" spans="2:6" ht="33.75" x14ac:dyDescent="1">
      <c r="B88" s="341"/>
      <c r="C88" s="166" t="s">
        <v>111</v>
      </c>
      <c r="D88" s="301" t="s">
        <v>307</v>
      </c>
      <c r="E88" s="318"/>
      <c r="F88" s="318"/>
    </row>
    <row r="89" spans="2:6" ht="33.75" x14ac:dyDescent="1">
      <c r="B89" s="341"/>
      <c r="C89" s="166" t="s">
        <v>24</v>
      </c>
      <c r="D89" s="301" t="s">
        <v>308</v>
      </c>
      <c r="E89" s="318"/>
      <c r="F89" s="318"/>
    </row>
    <row r="90" spans="2:6" ht="35.25" thickBot="1" x14ac:dyDescent="1.05">
      <c r="B90" s="342"/>
      <c r="C90" s="206" t="s">
        <v>23</v>
      </c>
      <c r="D90" s="304" t="s">
        <v>309</v>
      </c>
      <c r="E90" s="318"/>
      <c r="F90" s="318"/>
    </row>
    <row r="91" spans="2:6" ht="35.25" thickBot="1" x14ac:dyDescent="1.05">
      <c r="B91" s="291" t="s">
        <v>241</v>
      </c>
      <c r="C91" s="292"/>
      <c r="D91" s="292"/>
      <c r="E91" s="292"/>
      <c r="F91" s="303"/>
    </row>
    <row r="92" spans="2:6" ht="34.9" x14ac:dyDescent="1">
      <c r="B92" s="345" t="s">
        <v>113</v>
      </c>
      <c r="C92" s="268" t="s">
        <v>121</v>
      </c>
      <c r="D92" s="302" t="s">
        <v>310</v>
      </c>
      <c r="E92" s="318"/>
      <c r="F92" s="318"/>
    </row>
    <row r="93" spans="2:6" ht="34.9" x14ac:dyDescent="1">
      <c r="B93" s="346"/>
      <c r="C93" s="269" t="s">
        <v>122</v>
      </c>
      <c r="D93" s="301" t="s">
        <v>311</v>
      </c>
      <c r="E93" s="318"/>
      <c r="F93" s="318"/>
    </row>
    <row r="94" spans="2:6" ht="33.75" x14ac:dyDescent="1">
      <c r="B94" s="229" t="s">
        <v>77</v>
      </c>
      <c r="C94" s="165" t="s">
        <v>115</v>
      </c>
      <c r="D94" s="302" t="s">
        <v>312</v>
      </c>
      <c r="E94" s="318"/>
      <c r="F94" s="318"/>
    </row>
    <row r="95" spans="2:6" ht="33.75" x14ac:dyDescent="1">
      <c r="B95" s="230" t="s">
        <v>78</v>
      </c>
      <c r="C95" s="166" t="s">
        <v>115</v>
      </c>
      <c r="D95" s="301" t="s">
        <v>313</v>
      </c>
      <c r="E95" s="318"/>
      <c r="F95" s="318"/>
    </row>
    <row r="96" spans="2:6" ht="33.75" x14ac:dyDescent="1">
      <c r="B96" s="230" t="s">
        <v>79</v>
      </c>
      <c r="C96" s="166" t="s">
        <v>115</v>
      </c>
      <c r="D96" s="301" t="s">
        <v>314</v>
      </c>
      <c r="E96" s="318"/>
      <c r="F96" s="318"/>
    </row>
    <row r="97" spans="2:6" ht="33.75" x14ac:dyDescent="1">
      <c r="B97" s="230" t="s">
        <v>80</v>
      </c>
      <c r="C97" s="166" t="s">
        <v>115</v>
      </c>
      <c r="D97" s="301" t="s">
        <v>315</v>
      </c>
      <c r="E97" s="318"/>
      <c r="F97" s="318"/>
    </row>
    <row r="98" spans="2:6" ht="34.15" thickBot="1" x14ac:dyDescent="1.05">
      <c r="B98" s="294" t="s">
        <v>170</v>
      </c>
      <c r="C98" s="167" t="s">
        <v>115</v>
      </c>
      <c r="D98" s="304" t="s">
        <v>316</v>
      </c>
      <c r="E98" s="318"/>
      <c r="F98" s="318"/>
    </row>
    <row r="99" spans="2:6" ht="33.75" x14ac:dyDescent="1">
      <c r="B99" s="229" t="s">
        <v>77</v>
      </c>
      <c r="C99" s="165" t="s">
        <v>116</v>
      </c>
      <c r="D99" s="302" t="s">
        <v>317</v>
      </c>
      <c r="E99" s="318"/>
      <c r="F99" s="318"/>
    </row>
    <row r="100" spans="2:6" ht="33.75" x14ac:dyDescent="1">
      <c r="B100" s="230" t="s">
        <v>78</v>
      </c>
      <c r="C100" s="166" t="s">
        <v>116</v>
      </c>
      <c r="D100" s="301" t="s">
        <v>318</v>
      </c>
      <c r="E100" s="318"/>
      <c r="F100" s="318"/>
    </row>
    <row r="101" spans="2:6" ht="33.75" x14ac:dyDescent="1">
      <c r="B101" s="230" t="s">
        <v>79</v>
      </c>
      <c r="C101" s="166" t="s">
        <v>116</v>
      </c>
      <c r="D101" s="301" t="s">
        <v>319</v>
      </c>
      <c r="E101" s="318"/>
      <c r="F101" s="318"/>
    </row>
    <row r="102" spans="2:6" ht="33.75" x14ac:dyDescent="1">
      <c r="B102" s="230" t="s">
        <v>80</v>
      </c>
      <c r="C102" s="166" t="s">
        <v>116</v>
      </c>
      <c r="D102" s="301" t="s">
        <v>320</v>
      </c>
      <c r="E102" s="318"/>
      <c r="F102" s="318"/>
    </row>
    <row r="103" spans="2:6" ht="34.15" thickBot="1" x14ac:dyDescent="1.05">
      <c r="B103" s="294" t="s">
        <v>170</v>
      </c>
      <c r="C103" s="167" t="s">
        <v>116</v>
      </c>
      <c r="D103" s="304" t="s">
        <v>321</v>
      </c>
      <c r="E103" s="318"/>
      <c r="F103" s="318"/>
    </row>
    <row r="104" spans="2:6" ht="33.75" x14ac:dyDescent="1">
      <c r="B104" s="340" t="s">
        <v>114</v>
      </c>
      <c r="C104" s="165" t="s">
        <v>117</v>
      </c>
      <c r="D104" s="301" t="s">
        <v>322</v>
      </c>
      <c r="E104" s="318"/>
      <c r="F104" s="318"/>
    </row>
    <row r="105" spans="2:6" ht="33.75" x14ac:dyDescent="1">
      <c r="B105" s="341"/>
      <c r="C105" s="166" t="s">
        <v>118</v>
      </c>
      <c r="D105" s="301" t="s">
        <v>323</v>
      </c>
      <c r="E105" s="318"/>
      <c r="F105" s="318"/>
    </row>
    <row r="106" spans="2:6" ht="34.15" thickBot="1" x14ac:dyDescent="1.05">
      <c r="B106" s="342"/>
      <c r="C106" s="167" t="s">
        <v>13</v>
      </c>
      <c r="D106" s="304" t="s">
        <v>324</v>
      </c>
      <c r="E106" s="318"/>
      <c r="F106" s="318"/>
    </row>
    <row r="107" spans="2:6" ht="35.25" customHeight="1" thickBot="1" x14ac:dyDescent="1.05">
      <c r="B107" s="323" t="s">
        <v>242</v>
      </c>
      <c r="C107" s="324"/>
      <c r="D107" s="324"/>
      <c r="E107" s="324"/>
      <c r="F107" s="325"/>
    </row>
    <row r="108" spans="2:6" ht="35.25" thickBot="1" x14ac:dyDescent="1.05">
      <c r="B108" s="234" t="s">
        <v>191</v>
      </c>
      <c r="C108" s="234" t="s">
        <v>191</v>
      </c>
      <c r="D108" s="319" t="s">
        <v>325</v>
      </c>
      <c r="E108" s="318"/>
      <c r="F108" s="318"/>
    </row>
    <row r="109" spans="2:6" ht="33.75" x14ac:dyDescent="1">
      <c r="B109" s="235" t="s">
        <v>80</v>
      </c>
      <c r="C109" s="293" t="s">
        <v>196</v>
      </c>
      <c r="D109" s="302" t="s">
        <v>326</v>
      </c>
      <c r="E109" s="318"/>
      <c r="F109" s="318"/>
    </row>
    <row r="110" spans="2:6" ht="33.75" x14ac:dyDescent="1">
      <c r="B110" s="230" t="s">
        <v>78</v>
      </c>
      <c r="C110" s="166" t="s">
        <v>192</v>
      </c>
      <c r="D110" s="301" t="s">
        <v>327</v>
      </c>
      <c r="E110" s="318"/>
      <c r="F110" s="318"/>
    </row>
    <row r="111" spans="2:6" ht="33.75" x14ac:dyDescent="1">
      <c r="B111" s="230" t="s">
        <v>170</v>
      </c>
      <c r="C111" s="166" t="s">
        <v>193</v>
      </c>
      <c r="D111" s="301" t="s">
        <v>328</v>
      </c>
      <c r="E111" s="318"/>
      <c r="F111" s="318"/>
    </row>
    <row r="112" spans="2:6" ht="33.75" x14ac:dyDescent="1">
      <c r="B112" s="230" t="s">
        <v>77</v>
      </c>
      <c r="C112" s="166" t="s">
        <v>194</v>
      </c>
      <c r="D112" s="301" t="s">
        <v>329</v>
      </c>
      <c r="E112" s="318"/>
      <c r="F112" s="318"/>
    </row>
    <row r="113" spans="2:6" ht="34.15" thickBot="1" x14ac:dyDescent="1.05">
      <c r="B113" s="236" t="s">
        <v>79</v>
      </c>
      <c r="C113" s="167" t="s">
        <v>195</v>
      </c>
      <c r="D113" s="304" t="s">
        <v>330</v>
      </c>
      <c r="E113" s="318"/>
      <c r="F113" s="318"/>
    </row>
    <row r="114" spans="2:6" ht="35.25" customHeight="1" thickBot="1" x14ac:dyDescent="1.05">
      <c r="B114" s="323" t="s">
        <v>243</v>
      </c>
      <c r="C114" s="324"/>
      <c r="D114" s="324"/>
      <c r="E114" s="324"/>
      <c r="F114" s="325"/>
    </row>
    <row r="115" spans="2:6" ht="35.25" thickBot="1" x14ac:dyDescent="1.05">
      <c r="B115" s="234" t="s">
        <v>197</v>
      </c>
      <c r="C115" s="234" t="s">
        <v>197</v>
      </c>
      <c r="D115" s="319" t="s">
        <v>331</v>
      </c>
      <c r="E115" s="318"/>
      <c r="F115" s="318"/>
    </row>
    <row r="116" spans="2:6" ht="33.75" x14ac:dyDescent="1">
      <c r="B116" s="235" t="s">
        <v>80</v>
      </c>
      <c r="C116" s="293" t="s">
        <v>202</v>
      </c>
      <c r="D116" s="302" t="s">
        <v>332</v>
      </c>
      <c r="E116" s="318"/>
      <c r="F116" s="318"/>
    </row>
    <row r="117" spans="2:6" ht="33.75" x14ac:dyDescent="1">
      <c r="B117" s="230" t="s">
        <v>78</v>
      </c>
      <c r="C117" s="166" t="s">
        <v>198</v>
      </c>
      <c r="D117" s="301" t="s">
        <v>333</v>
      </c>
      <c r="E117" s="318"/>
      <c r="F117" s="318"/>
    </row>
    <row r="118" spans="2:6" ht="33.75" x14ac:dyDescent="1">
      <c r="B118" s="230" t="s">
        <v>170</v>
      </c>
      <c r="C118" s="166" t="s">
        <v>199</v>
      </c>
      <c r="D118" s="301" t="s">
        <v>334</v>
      </c>
      <c r="E118" s="318"/>
      <c r="F118" s="318"/>
    </row>
    <row r="119" spans="2:6" ht="33.75" x14ac:dyDescent="1">
      <c r="B119" s="230" t="s">
        <v>77</v>
      </c>
      <c r="C119" s="166" t="s">
        <v>200</v>
      </c>
      <c r="D119" s="301" t="s">
        <v>335</v>
      </c>
      <c r="E119" s="318"/>
      <c r="F119" s="318"/>
    </row>
    <row r="120" spans="2:6" ht="34.15" thickBot="1" x14ac:dyDescent="1.05">
      <c r="B120" s="236" t="s">
        <v>79</v>
      </c>
      <c r="C120" s="167" t="s">
        <v>201</v>
      </c>
      <c r="D120" s="304" t="s">
        <v>336</v>
      </c>
      <c r="E120" s="318"/>
      <c r="F120" s="318"/>
    </row>
    <row r="121" spans="2:6" ht="35.25" customHeight="1" thickBot="1" x14ac:dyDescent="1.05">
      <c r="B121" s="323" t="s">
        <v>244</v>
      </c>
      <c r="C121" s="324"/>
      <c r="D121" s="324"/>
      <c r="E121" s="324"/>
      <c r="F121" s="325"/>
    </row>
    <row r="122" spans="2:6" ht="35.25" thickBot="1" x14ac:dyDescent="1.05">
      <c r="B122" s="234" t="s">
        <v>203</v>
      </c>
      <c r="C122" s="178" t="s">
        <v>203</v>
      </c>
      <c r="D122" s="319" t="s">
        <v>337</v>
      </c>
      <c r="E122" s="318"/>
      <c r="F122" s="318"/>
    </row>
    <row r="123" spans="2:6" ht="33.75" x14ac:dyDescent="1">
      <c r="B123" s="235" t="s">
        <v>80</v>
      </c>
      <c r="C123" s="293" t="s">
        <v>208</v>
      </c>
      <c r="D123" s="302" t="s">
        <v>338</v>
      </c>
      <c r="E123" s="318"/>
      <c r="F123" s="318"/>
    </row>
    <row r="124" spans="2:6" ht="33.75" x14ac:dyDescent="1">
      <c r="B124" s="230" t="s">
        <v>78</v>
      </c>
      <c r="C124" s="166" t="s">
        <v>204</v>
      </c>
      <c r="D124" s="301" t="s">
        <v>339</v>
      </c>
      <c r="E124" s="318"/>
      <c r="F124" s="318"/>
    </row>
    <row r="125" spans="2:6" ht="33.75" x14ac:dyDescent="1">
      <c r="B125" s="230" t="s">
        <v>170</v>
      </c>
      <c r="C125" s="166" t="s">
        <v>205</v>
      </c>
      <c r="D125" s="301" t="s">
        <v>340</v>
      </c>
      <c r="E125" s="318"/>
      <c r="F125" s="318"/>
    </row>
    <row r="126" spans="2:6" ht="33.75" x14ac:dyDescent="1">
      <c r="B126" s="230" t="s">
        <v>77</v>
      </c>
      <c r="C126" s="166" t="s">
        <v>206</v>
      </c>
      <c r="D126" s="301" t="s">
        <v>341</v>
      </c>
      <c r="E126" s="318"/>
      <c r="F126" s="318"/>
    </row>
    <row r="127" spans="2:6" ht="34.15" thickBot="1" x14ac:dyDescent="1.05">
      <c r="B127" s="236" t="s">
        <v>79</v>
      </c>
      <c r="C127" s="167" t="s">
        <v>207</v>
      </c>
      <c r="D127" s="304" t="s">
        <v>342</v>
      </c>
      <c r="E127" s="318"/>
      <c r="F127" s="318"/>
    </row>
    <row r="128" spans="2:6" ht="35.25" customHeight="1" thickBot="1" x14ac:dyDescent="1.05">
      <c r="B128" s="323" t="s">
        <v>245</v>
      </c>
      <c r="C128" s="324"/>
      <c r="D128" s="324"/>
      <c r="E128" s="324"/>
      <c r="F128" s="325"/>
    </row>
    <row r="129" spans="2:6" ht="35.25" thickBot="1" x14ac:dyDescent="1.05">
      <c r="B129" s="295" t="s">
        <v>209</v>
      </c>
      <c r="C129" s="295" t="s">
        <v>222</v>
      </c>
      <c r="D129" s="309" t="s">
        <v>343</v>
      </c>
      <c r="E129" s="318"/>
      <c r="F129" s="318"/>
    </row>
    <row r="130" spans="2:6" ht="35.25" thickBot="1" x14ac:dyDescent="1.05">
      <c r="B130" s="234" t="s">
        <v>210</v>
      </c>
      <c r="C130" s="296" t="s">
        <v>210</v>
      </c>
      <c r="D130" s="309" t="s">
        <v>344</v>
      </c>
      <c r="E130" s="318"/>
      <c r="F130" s="318"/>
    </row>
    <row r="131" spans="2:6" ht="33.75" x14ac:dyDescent="1">
      <c r="B131" s="235" t="s">
        <v>80</v>
      </c>
      <c r="C131" s="293" t="s">
        <v>211</v>
      </c>
      <c r="D131" s="301" t="s">
        <v>345</v>
      </c>
      <c r="E131" s="318"/>
      <c r="F131" s="318"/>
    </row>
    <row r="132" spans="2:6" ht="33.75" x14ac:dyDescent="1">
      <c r="B132" s="230" t="s">
        <v>78</v>
      </c>
      <c r="C132" s="166" t="s">
        <v>212</v>
      </c>
      <c r="D132" s="301" t="s">
        <v>346</v>
      </c>
      <c r="E132" s="318"/>
      <c r="F132" s="318"/>
    </row>
    <row r="133" spans="2:6" ht="33.75" x14ac:dyDescent="1">
      <c r="B133" s="230" t="s">
        <v>170</v>
      </c>
      <c r="C133" s="166" t="s">
        <v>213</v>
      </c>
      <c r="D133" s="301" t="s">
        <v>347</v>
      </c>
      <c r="E133" s="318"/>
      <c r="F133" s="318"/>
    </row>
    <row r="134" spans="2:6" ht="33.75" x14ac:dyDescent="1">
      <c r="B134" s="230" t="s">
        <v>77</v>
      </c>
      <c r="C134" s="166" t="s">
        <v>214</v>
      </c>
      <c r="D134" s="301" t="s">
        <v>348</v>
      </c>
      <c r="E134" s="318"/>
      <c r="F134" s="318"/>
    </row>
    <row r="135" spans="2:6" ht="34.15" thickBot="1" x14ac:dyDescent="1.05">
      <c r="B135" s="236" t="s">
        <v>79</v>
      </c>
      <c r="C135" s="167" t="s">
        <v>215</v>
      </c>
      <c r="D135" s="301" t="s">
        <v>349</v>
      </c>
      <c r="E135" s="318"/>
      <c r="F135" s="318"/>
    </row>
    <row r="136" spans="2:6" ht="35.25" thickBot="1" x14ac:dyDescent="1.05">
      <c r="B136" s="234" t="s">
        <v>216</v>
      </c>
      <c r="C136" s="296" t="s">
        <v>216</v>
      </c>
      <c r="D136" s="309" t="s">
        <v>350</v>
      </c>
      <c r="E136" s="318"/>
      <c r="F136" s="318"/>
    </row>
    <row r="137" spans="2:6" x14ac:dyDescent="1">
      <c r="B137" s="235" t="s">
        <v>80</v>
      </c>
      <c r="C137" s="293" t="s">
        <v>217</v>
      </c>
      <c r="D137" s="301" t="s">
        <v>351</v>
      </c>
      <c r="E137" s="316"/>
      <c r="F137" s="317"/>
    </row>
    <row r="138" spans="2:6" x14ac:dyDescent="1">
      <c r="B138" s="230" t="s">
        <v>78</v>
      </c>
      <c r="C138" s="166" t="s">
        <v>218</v>
      </c>
      <c r="D138" s="301" t="s">
        <v>352</v>
      </c>
      <c r="E138" s="305"/>
      <c r="F138" s="306"/>
    </row>
    <row r="139" spans="2:6" x14ac:dyDescent="1">
      <c r="B139" s="230" t="s">
        <v>170</v>
      </c>
      <c r="C139" s="166" t="s">
        <v>219</v>
      </c>
      <c r="D139" s="301" t="s">
        <v>353</v>
      </c>
      <c r="E139" s="305"/>
      <c r="F139" s="306"/>
    </row>
    <row r="140" spans="2:6" x14ac:dyDescent="1">
      <c r="B140" s="230" t="s">
        <v>77</v>
      </c>
      <c r="C140" s="166" t="s">
        <v>220</v>
      </c>
      <c r="D140" s="301" t="s">
        <v>354</v>
      </c>
      <c r="E140" s="305"/>
      <c r="F140" s="306"/>
    </row>
    <row r="141" spans="2:6" ht="36.75" thickBot="1" x14ac:dyDescent="1.05">
      <c r="B141" s="236" t="s">
        <v>79</v>
      </c>
      <c r="C141" s="167" t="s">
        <v>221</v>
      </c>
      <c r="D141" s="301" t="s">
        <v>355</v>
      </c>
      <c r="E141" s="305"/>
      <c r="F141" s="306"/>
    </row>
    <row r="142" spans="2:6" ht="36.75" thickBot="1" x14ac:dyDescent="1.05">
      <c r="B142" s="295" t="s">
        <v>236</v>
      </c>
      <c r="C142" s="295" t="s">
        <v>225</v>
      </c>
      <c r="D142" s="309" t="s">
        <v>356</v>
      </c>
      <c r="E142" s="305"/>
      <c r="F142" s="306"/>
    </row>
    <row r="143" spans="2:6" ht="36.75" thickBot="1" x14ac:dyDescent="1.05">
      <c r="B143" s="234" t="s">
        <v>223</v>
      </c>
      <c r="C143" s="296" t="s">
        <v>223</v>
      </c>
      <c r="D143" s="309" t="s">
        <v>357</v>
      </c>
      <c r="E143" s="305"/>
      <c r="F143" s="306"/>
    </row>
    <row r="144" spans="2:6" x14ac:dyDescent="1">
      <c r="B144" s="235" t="s">
        <v>80</v>
      </c>
      <c r="C144" s="293" t="s">
        <v>226</v>
      </c>
      <c r="D144" s="302" t="s">
        <v>358</v>
      </c>
      <c r="E144" s="305"/>
      <c r="F144" s="306"/>
    </row>
    <row r="145" spans="2:6" x14ac:dyDescent="1">
      <c r="B145" s="230" t="s">
        <v>78</v>
      </c>
      <c r="C145" s="166" t="s">
        <v>227</v>
      </c>
      <c r="D145" s="301" t="s">
        <v>359</v>
      </c>
      <c r="E145" s="305"/>
      <c r="F145" s="306"/>
    </row>
    <row r="146" spans="2:6" ht="67.5" x14ac:dyDescent="1">
      <c r="B146" s="230" t="s">
        <v>170</v>
      </c>
      <c r="C146" s="166" t="s">
        <v>228</v>
      </c>
      <c r="D146" s="301" t="s">
        <v>360</v>
      </c>
      <c r="E146" s="305"/>
      <c r="F146" s="306"/>
    </row>
    <row r="147" spans="2:6" x14ac:dyDescent="1">
      <c r="B147" s="230" t="s">
        <v>77</v>
      </c>
      <c r="C147" s="166" t="s">
        <v>229</v>
      </c>
      <c r="D147" s="301" t="s">
        <v>361</v>
      </c>
      <c r="E147" s="305"/>
      <c r="F147" s="306"/>
    </row>
    <row r="148" spans="2:6" ht="36.75" thickBot="1" x14ac:dyDescent="1.05">
      <c r="B148" s="236" t="s">
        <v>79</v>
      </c>
      <c r="C148" s="167" t="s">
        <v>230</v>
      </c>
      <c r="D148" s="304" t="s">
        <v>362</v>
      </c>
      <c r="E148" s="305"/>
      <c r="F148" s="306"/>
    </row>
    <row r="149" spans="2:6" ht="36.75" thickBot="1" x14ac:dyDescent="1.05">
      <c r="B149" s="234" t="s">
        <v>224</v>
      </c>
      <c r="C149" s="296" t="s">
        <v>224</v>
      </c>
      <c r="D149" s="309" t="s">
        <v>363</v>
      </c>
      <c r="E149" s="305"/>
      <c r="F149" s="306"/>
    </row>
    <row r="150" spans="2:6" x14ac:dyDescent="1">
      <c r="B150" s="235" t="s">
        <v>80</v>
      </c>
      <c r="C150" s="293" t="s">
        <v>231</v>
      </c>
      <c r="D150" s="301" t="s">
        <v>364</v>
      </c>
      <c r="E150" s="305"/>
      <c r="F150" s="306"/>
    </row>
    <row r="151" spans="2:6" x14ac:dyDescent="1">
      <c r="B151" s="230" t="s">
        <v>78</v>
      </c>
      <c r="C151" s="166" t="s">
        <v>232</v>
      </c>
      <c r="D151" s="301" t="s">
        <v>365</v>
      </c>
      <c r="E151" s="305"/>
      <c r="F151" s="306"/>
    </row>
    <row r="152" spans="2:6" ht="67.5" x14ac:dyDescent="1">
      <c r="B152" s="230" t="s">
        <v>170</v>
      </c>
      <c r="C152" s="166" t="s">
        <v>233</v>
      </c>
      <c r="D152" s="301" t="s">
        <v>366</v>
      </c>
      <c r="E152" s="305"/>
      <c r="F152" s="306"/>
    </row>
    <row r="153" spans="2:6" x14ac:dyDescent="1">
      <c r="B153" s="230" t="s">
        <v>77</v>
      </c>
      <c r="C153" s="166" t="s">
        <v>234</v>
      </c>
      <c r="D153" s="301" t="s">
        <v>367</v>
      </c>
      <c r="E153" s="305"/>
      <c r="F153" s="306"/>
    </row>
    <row r="154" spans="2:6" ht="36.75" thickBot="1" x14ac:dyDescent="1.05">
      <c r="B154" s="287" t="s">
        <v>79</v>
      </c>
      <c r="C154" s="297" t="s">
        <v>235</v>
      </c>
      <c r="D154" s="301" t="s">
        <v>368</v>
      </c>
      <c r="E154" s="310"/>
      <c r="F154" s="311"/>
    </row>
    <row r="155" spans="2:6" ht="35.25" thickBot="1" x14ac:dyDescent="1.05">
      <c r="B155" s="312" t="s">
        <v>246</v>
      </c>
      <c r="C155" s="313"/>
      <c r="D155" s="313"/>
      <c r="E155" s="314"/>
      <c r="F155" s="315"/>
    </row>
    <row r="156" spans="2:6" ht="35.25" thickBot="1" x14ac:dyDescent="1.05">
      <c r="B156" s="323" t="s">
        <v>247</v>
      </c>
      <c r="C156" s="324"/>
      <c r="D156" s="324"/>
      <c r="E156" s="324"/>
      <c r="F156" s="324"/>
    </row>
    <row r="157" spans="2:6" ht="36.75" thickBot="1" x14ac:dyDescent="1.05">
      <c r="B157" s="298" t="s">
        <v>124</v>
      </c>
      <c r="C157" s="296" t="s">
        <v>127</v>
      </c>
      <c r="D157" s="307" t="s">
        <v>369</v>
      </c>
      <c r="E157" s="305"/>
      <c r="F157" s="306"/>
    </row>
    <row r="158" spans="2:6" x14ac:dyDescent="1">
      <c r="B158" s="337" t="s">
        <v>125</v>
      </c>
      <c r="C158" s="293" t="s">
        <v>128</v>
      </c>
      <c r="D158" s="301" t="s">
        <v>370</v>
      </c>
      <c r="E158" s="305"/>
      <c r="F158" s="306"/>
    </row>
    <row r="159" spans="2:6" x14ac:dyDescent="1">
      <c r="B159" s="338"/>
      <c r="C159" s="166" t="s">
        <v>129</v>
      </c>
      <c r="D159" s="301" t="s">
        <v>371</v>
      </c>
      <c r="E159" s="305"/>
      <c r="F159" s="306"/>
    </row>
    <row r="160" spans="2:6" ht="36.75" thickBot="1" x14ac:dyDescent="1.05">
      <c r="B160" s="339"/>
      <c r="C160" s="167" t="s">
        <v>130</v>
      </c>
      <c r="D160" s="304" t="s">
        <v>372</v>
      </c>
      <c r="E160" s="305"/>
      <c r="F160" s="306"/>
    </row>
    <row r="161" spans="2:6" x14ac:dyDescent="1">
      <c r="B161" s="337" t="s">
        <v>131</v>
      </c>
      <c r="C161" s="165" t="s">
        <v>135</v>
      </c>
      <c r="D161" s="302" t="s">
        <v>373</v>
      </c>
      <c r="E161" s="305"/>
      <c r="F161" s="306"/>
    </row>
    <row r="162" spans="2:6" x14ac:dyDescent="1">
      <c r="B162" s="338"/>
      <c r="C162" s="166" t="s">
        <v>134</v>
      </c>
      <c r="D162" s="301" t="s">
        <v>374</v>
      </c>
      <c r="E162" s="305"/>
      <c r="F162" s="306"/>
    </row>
    <row r="163" spans="2:6" x14ac:dyDescent="1">
      <c r="B163" s="338"/>
      <c r="C163" s="166" t="s">
        <v>133</v>
      </c>
      <c r="D163" s="301" t="s">
        <v>375</v>
      </c>
      <c r="E163" s="305"/>
      <c r="F163" s="306"/>
    </row>
    <row r="164" spans="2:6" ht="67.5" x14ac:dyDescent="1">
      <c r="B164" s="338"/>
      <c r="C164" s="166" t="s">
        <v>136</v>
      </c>
      <c r="D164" s="301" t="s">
        <v>376</v>
      </c>
      <c r="E164" s="305"/>
      <c r="F164" s="306"/>
    </row>
    <row r="165" spans="2:6" x14ac:dyDescent="1">
      <c r="B165" s="338"/>
      <c r="C165" s="166" t="s">
        <v>138</v>
      </c>
      <c r="D165" s="301" t="s">
        <v>377</v>
      </c>
      <c r="E165" s="305"/>
      <c r="F165" s="306"/>
    </row>
    <row r="166" spans="2:6" ht="36.75" thickBot="1" x14ac:dyDescent="1.05">
      <c r="B166" s="339"/>
      <c r="C166" s="167" t="s">
        <v>137</v>
      </c>
      <c r="D166" s="304" t="s">
        <v>378</v>
      </c>
      <c r="E166" s="305"/>
      <c r="F166" s="306"/>
    </row>
    <row r="167" spans="2:6" x14ac:dyDescent="1">
      <c r="B167" s="338" t="s">
        <v>139</v>
      </c>
      <c r="C167" s="293" t="s">
        <v>135</v>
      </c>
      <c r="D167" s="301" t="s">
        <v>379</v>
      </c>
      <c r="E167" s="305"/>
      <c r="F167" s="306"/>
    </row>
    <row r="168" spans="2:6" x14ac:dyDescent="1">
      <c r="B168" s="338"/>
      <c r="C168" s="166" t="s">
        <v>134</v>
      </c>
      <c r="D168" s="301" t="s">
        <v>380</v>
      </c>
      <c r="E168" s="305"/>
      <c r="F168" s="306"/>
    </row>
    <row r="169" spans="2:6" x14ac:dyDescent="1">
      <c r="B169" s="338"/>
      <c r="C169" s="166" t="s">
        <v>133</v>
      </c>
      <c r="D169" s="301" t="s">
        <v>381</v>
      </c>
      <c r="E169" s="305"/>
      <c r="F169" s="306"/>
    </row>
    <row r="170" spans="2:6" ht="67.5" x14ac:dyDescent="1">
      <c r="B170" s="338"/>
      <c r="C170" s="166" t="s">
        <v>136</v>
      </c>
      <c r="D170" s="301" t="s">
        <v>382</v>
      </c>
      <c r="E170" s="305"/>
      <c r="F170" s="306"/>
    </row>
    <row r="171" spans="2:6" x14ac:dyDescent="1">
      <c r="B171" s="338"/>
      <c r="C171" s="166" t="s">
        <v>138</v>
      </c>
      <c r="D171" s="301" t="s">
        <v>383</v>
      </c>
      <c r="E171" s="305"/>
      <c r="F171" s="306"/>
    </row>
    <row r="172" spans="2:6" ht="36.75" thickBot="1" x14ac:dyDescent="1.05">
      <c r="B172" s="347"/>
      <c r="C172" s="166" t="s">
        <v>137</v>
      </c>
      <c r="D172" s="304" t="s">
        <v>384</v>
      </c>
      <c r="E172" s="305"/>
      <c r="F172" s="306"/>
    </row>
    <row r="173" spans="2:6" ht="35.25" thickBot="1" x14ac:dyDescent="1.05">
      <c r="B173" s="323" t="s">
        <v>248</v>
      </c>
      <c r="C173" s="324"/>
      <c r="D173" s="324"/>
      <c r="E173" s="324"/>
      <c r="F173" s="324"/>
    </row>
    <row r="174" spans="2:6" ht="36.75" thickBot="1" x14ac:dyDescent="1.05">
      <c r="B174" s="233" t="s">
        <v>140</v>
      </c>
      <c r="C174" s="299" t="s">
        <v>141</v>
      </c>
      <c r="D174" s="307" t="s">
        <v>385</v>
      </c>
      <c r="E174" s="305"/>
      <c r="F174" s="306"/>
    </row>
    <row r="175" spans="2:6" x14ac:dyDescent="1">
      <c r="B175" s="337" t="s">
        <v>131</v>
      </c>
      <c r="C175" s="165" t="s">
        <v>147</v>
      </c>
      <c r="D175" s="302" t="s">
        <v>386</v>
      </c>
      <c r="E175" s="305"/>
      <c r="F175" s="306"/>
    </row>
    <row r="176" spans="2:6" x14ac:dyDescent="1">
      <c r="B176" s="338"/>
      <c r="C176" s="166" t="s">
        <v>142</v>
      </c>
      <c r="D176" s="301" t="s">
        <v>387</v>
      </c>
      <c r="E176" s="305"/>
      <c r="F176" s="306"/>
    </row>
    <row r="177" spans="2:6" x14ac:dyDescent="1">
      <c r="B177" s="338"/>
      <c r="C177" s="166" t="s">
        <v>143</v>
      </c>
      <c r="D177" s="301" t="s">
        <v>388</v>
      </c>
      <c r="E177" s="305"/>
      <c r="F177" s="306"/>
    </row>
    <row r="178" spans="2:6" x14ac:dyDescent="1">
      <c r="B178" s="338"/>
      <c r="C178" s="166" t="s">
        <v>144</v>
      </c>
      <c r="D178" s="301" t="s">
        <v>389</v>
      </c>
      <c r="E178" s="305"/>
      <c r="F178" s="306"/>
    </row>
    <row r="179" spans="2:6" x14ac:dyDescent="1">
      <c r="B179" s="338"/>
      <c r="C179" s="166" t="s">
        <v>145</v>
      </c>
      <c r="D179" s="301" t="s">
        <v>390</v>
      </c>
      <c r="E179" s="305"/>
      <c r="F179" s="306"/>
    </row>
    <row r="180" spans="2:6" ht="36.75" thickBot="1" x14ac:dyDescent="1.05">
      <c r="B180" s="339"/>
      <c r="C180" s="167" t="s">
        <v>146</v>
      </c>
      <c r="D180" s="304" t="s">
        <v>391</v>
      </c>
      <c r="E180" s="305"/>
      <c r="F180" s="306"/>
    </row>
    <row r="181" spans="2:6" x14ac:dyDescent="1">
      <c r="B181" s="337" t="s">
        <v>139</v>
      </c>
      <c r="C181" s="165" t="s">
        <v>147</v>
      </c>
      <c r="D181" s="301" t="s">
        <v>392</v>
      </c>
      <c r="E181" s="305"/>
      <c r="F181" s="306"/>
    </row>
    <row r="182" spans="2:6" x14ac:dyDescent="1">
      <c r="B182" s="338"/>
      <c r="C182" s="166" t="s">
        <v>142</v>
      </c>
      <c r="D182" s="301" t="s">
        <v>393</v>
      </c>
      <c r="E182" s="305"/>
      <c r="F182" s="306"/>
    </row>
    <row r="183" spans="2:6" x14ac:dyDescent="1">
      <c r="B183" s="338"/>
      <c r="C183" s="166" t="s">
        <v>143</v>
      </c>
      <c r="D183" s="301" t="s">
        <v>394</v>
      </c>
      <c r="E183" s="305"/>
      <c r="F183" s="306"/>
    </row>
    <row r="184" spans="2:6" x14ac:dyDescent="1">
      <c r="B184" s="338"/>
      <c r="C184" s="166" t="s">
        <v>144</v>
      </c>
      <c r="D184" s="301" t="s">
        <v>395</v>
      </c>
      <c r="E184" s="305"/>
      <c r="F184" s="306"/>
    </row>
    <row r="185" spans="2:6" x14ac:dyDescent="1">
      <c r="B185" s="338"/>
      <c r="C185" s="166" t="s">
        <v>145</v>
      </c>
      <c r="D185" s="301" t="s">
        <v>396</v>
      </c>
      <c r="E185" s="305"/>
      <c r="F185" s="306"/>
    </row>
    <row r="186" spans="2:6" ht="36.75" thickBot="1" x14ac:dyDescent="1.05">
      <c r="B186" s="339"/>
      <c r="C186" s="167" t="s">
        <v>146</v>
      </c>
      <c r="D186" s="304" t="s">
        <v>397</v>
      </c>
      <c r="E186" s="305"/>
      <c r="F186" s="306"/>
    </row>
    <row r="187" spans="2:6" ht="35.25" thickBot="1" x14ac:dyDescent="1.05">
      <c r="B187" s="323" t="s">
        <v>249</v>
      </c>
      <c r="C187" s="324"/>
      <c r="D187" s="324"/>
      <c r="E187" s="324"/>
      <c r="F187" s="324"/>
    </row>
    <row r="188" spans="2:6" ht="36.75" thickBot="1" x14ac:dyDescent="1.05">
      <c r="B188" s="300" t="s">
        <v>148</v>
      </c>
      <c r="C188" s="178" t="s">
        <v>150</v>
      </c>
      <c r="D188" s="308" t="s">
        <v>398</v>
      </c>
      <c r="E188" s="305"/>
      <c r="F188" s="306"/>
    </row>
    <row r="189" spans="2:6" x14ac:dyDescent="1">
      <c r="B189" s="338" t="s">
        <v>131</v>
      </c>
      <c r="C189" s="293" t="s">
        <v>151</v>
      </c>
      <c r="D189" s="302" t="s">
        <v>399</v>
      </c>
      <c r="E189" s="305"/>
      <c r="F189" s="306"/>
    </row>
    <row r="190" spans="2:6" x14ac:dyDescent="1">
      <c r="B190" s="338"/>
      <c r="C190" s="166" t="s">
        <v>152</v>
      </c>
      <c r="D190" s="301" t="s">
        <v>400</v>
      </c>
      <c r="E190" s="305"/>
      <c r="F190" s="306"/>
    </row>
    <row r="191" spans="2:6" ht="67.5" x14ac:dyDescent="1">
      <c r="B191" s="338"/>
      <c r="C191" s="166" t="s">
        <v>153</v>
      </c>
      <c r="D191" s="301" t="s">
        <v>401</v>
      </c>
      <c r="E191" s="305"/>
      <c r="F191" s="306"/>
    </row>
    <row r="192" spans="2:6" ht="67.5" x14ac:dyDescent="1">
      <c r="B192" s="338"/>
      <c r="C192" s="166" t="s">
        <v>154</v>
      </c>
      <c r="D192" s="301" t="s">
        <v>402</v>
      </c>
      <c r="E192" s="305"/>
      <c r="F192" s="306"/>
    </row>
    <row r="193" spans="2:6" x14ac:dyDescent="1">
      <c r="B193" s="338"/>
      <c r="C193" s="166" t="s">
        <v>155</v>
      </c>
      <c r="D193" s="301" t="s">
        <v>403</v>
      </c>
      <c r="E193" s="305"/>
      <c r="F193" s="306"/>
    </row>
    <row r="194" spans="2:6" ht="36.75" thickBot="1" x14ac:dyDescent="1.05">
      <c r="B194" s="339"/>
      <c r="C194" s="167" t="s">
        <v>156</v>
      </c>
      <c r="D194" s="304" t="s">
        <v>404</v>
      </c>
      <c r="E194" s="305"/>
      <c r="F194" s="306"/>
    </row>
    <row r="195" spans="2:6" x14ac:dyDescent="1">
      <c r="B195" s="337" t="s">
        <v>132</v>
      </c>
      <c r="C195" s="165" t="s">
        <v>151</v>
      </c>
      <c r="D195" s="301" t="s">
        <v>405</v>
      </c>
      <c r="E195" s="305"/>
      <c r="F195" s="306"/>
    </row>
    <row r="196" spans="2:6" x14ac:dyDescent="1">
      <c r="B196" s="338"/>
      <c r="C196" s="166" t="s">
        <v>152</v>
      </c>
      <c r="D196" s="301" t="s">
        <v>406</v>
      </c>
      <c r="E196" s="305"/>
      <c r="F196" s="306"/>
    </row>
    <row r="197" spans="2:6" ht="67.5" x14ac:dyDescent="1">
      <c r="B197" s="338"/>
      <c r="C197" s="166" t="s">
        <v>153</v>
      </c>
      <c r="D197" s="301" t="s">
        <v>407</v>
      </c>
      <c r="E197" s="305"/>
      <c r="F197" s="306"/>
    </row>
    <row r="198" spans="2:6" ht="67.5" x14ac:dyDescent="1">
      <c r="B198" s="338"/>
      <c r="C198" s="166" t="s">
        <v>154</v>
      </c>
      <c r="D198" s="301" t="s">
        <v>408</v>
      </c>
      <c r="E198" s="305"/>
      <c r="F198" s="306"/>
    </row>
    <row r="199" spans="2:6" x14ac:dyDescent="1">
      <c r="B199" s="338"/>
      <c r="C199" s="166" t="s">
        <v>155</v>
      </c>
      <c r="D199" s="301" t="s">
        <v>409</v>
      </c>
      <c r="E199" s="305"/>
      <c r="F199" s="306"/>
    </row>
    <row r="200" spans="2:6" ht="36.75" thickBot="1" x14ac:dyDescent="1.05">
      <c r="B200" s="338"/>
      <c r="C200" s="297" t="s">
        <v>156</v>
      </c>
      <c r="D200" s="304" t="s">
        <v>410</v>
      </c>
      <c r="E200" s="305"/>
      <c r="F200" s="306"/>
    </row>
    <row r="201" spans="2:6" ht="35.25" thickBot="1" x14ac:dyDescent="1.05">
      <c r="B201" s="323" t="s">
        <v>250</v>
      </c>
      <c r="C201" s="324"/>
      <c r="D201" s="324"/>
      <c r="E201" s="324"/>
      <c r="F201" s="324"/>
    </row>
    <row r="202" spans="2:6" ht="36.75" thickBot="1" x14ac:dyDescent="1.05">
      <c r="B202" s="234" t="s">
        <v>148</v>
      </c>
      <c r="C202" s="296" t="s">
        <v>157</v>
      </c>
      <c r="D202" s="307" t="s">
        <v>411</v>
      </c>
      <c r="E202" s="305"/>
      <c r="F202" s="306"/>
    </row>
    <row r="203" spans="2:6" x14ac:dyDescent="1">
      <c r="B203" s="337" t="s">
        <v>131</v>
      </c>
      <c r="C203" s="165" t="s">
        <v>158</v>
      </c>
      <c r="D203" s="301" t="s">
        <v>412</v>
      </c>
      <c r="E203" s="305"/>
      <c r="F203" s="306"/>
    </row>
    <row r="204" spans="2:6" x14ac:dyDescent="1">
      <c r="B204" s="338"/>
      <c r="C204" s="166" t="s">
        <v>159</v>
      </c>
      <c r="D204" s="301" t="s">
        <v>413</v>
      </c>
      <c r="E204" s="305"/>
      <c r="F204" s="306"/>
    </row>
    <row r="205" spans="2:6" x14ac:dyDescent="1">
      <c r="B205" s="338"/>
      <c r="C205" s="166" t="s">
        <v>160</v>
      </c>
      <c r="D205" s="301" t="s">
        <v>414</v>
      </c>
      <c r="E205" s="305"/>
      <c r="F205" s="306"/>
    </row>
    <row r="206" spans="2:6" ht="67.5" x14ac:dyDescent="1">
      <c r="B206" s="338"/>
      <c r="C206" s="166" t="s">
        <v>161</v>
      </c>
      <c r="D206" s="301" t="s">
        <v>415</v>
      </c>
      <c r="E206" s="305"/>
      <c r="F206" s="306"/>
    </row>
    <row r="207" spans="2:6" x14ac:dyDescent="1">
      <c r="B207" s="338"/>
      <c r="C207" s="166" t="s">
        <v>162</v>
      </c>
      <c r="D207" s="301" t="s">
        <v>416</v>
      </c>
      <c r="E207" s="305"/>
      <c r="F207" s="306"/>
    </row>
    <row r="208" spans="2:6" ht="36.75" thickBot="1" x14ac:dyDescent="1.05">
      <c r="B208" s="339"/>
      <c r="C208" s="167" t="s">
        <v>163</v>
      </c>
      <c r="D208" s="301" t="s">
        <v>417</v>
      </c>
      <c r="E208" s="305"/>
      <c r="F208" s="306"/>
    </row>
    <row r="209" spans="2:6" x14ac:dyDescent="1">
      <c r="B209" s="341" t="s">
        <v>132</v>
      </c>
      <c r="C209" s="293" t="s">
        <v>158</v>
      </c>
      <c r="D209" s="302" t="s">
        <v>418</v>
      </c>
      <c r="E209" s="305"/>
      <c r="F209" s="306"/>
    </row>
    <row r="210" spans="2:6" x14ac:dyDescent="1">
      <c r="B210" s="341"/>
      <c r="C210" s="166" t="s">
        <v>159</v>
      </c>
      <c r="D210" s="301" t="s">
        <v>419</v>
      </c>
      <c r="E210" s="305"/>
      <c r="F210" s="306"/>
    </row>
    <row r="211" spans="2:6" x14ac:dyDescent="1">
      <c r="B211" s="341"/>
      <c r="C211" s="166" t="s">
        <v>160</v>
      </c>
      <c r="D211" s="301" t="s">
        <v>420</v>
      </c>
      <c r="E211" s="305"/>
      <c r="F211" s="306"/>
    </row>
    <row r="212" spans="2:6" ht="67.5" x14ac:dyDescent="1">
      <c r="B212" s="341"/>
      <c r="C212" s="166" t="s">
        <v>161</v>
      </c>
      <c r="D212" s="301" t="s">
        <v>421</v>
      </c>
      <c r="E212" s="305"/>
      <c r="F212" s="306"/>
    </row>
    <row r="213" spans="2:6" x14ac:dyDescent="1">
      <c r="B213" s="341"/>
      <c r="C213" s="166" t="s">
        <v>162</v>
      </c>
      <c r="D213" s="301" t="s">
        <v>422</v>
      </c>
      <c r="E213" s="305"/>
      <c r="F213" s="306"/>
    </row>
    <row r="214" spans="2:6" ht="36.75" thickBot="1" x14ac:dyDescent="1.05">
      <c r="B214" s="341"/>
      <c r="C214" s="297" t="s">
        <v>163</v>
      </c>
      <c r="D214" s="304" t="s">
        <v>423</v>
      </c>
      <c r="E214" s="305"/>
      <c r="F214" s="306"/>
    </row>
    <row r="215" spans="2:6" ht="35.25" thickBot="1" x14ac:dyDescent="1.05">
      <c r="B215" s="323" t="s">
        <v>251</v>
      </c>
      <c r="C215" s="324"/>
      <c r="D215" s="324"/>
      <c r="E215" s="324"/>
      <c r="F215" s="324"/>
    </row>
    <row r="216" spans="2:6" ht="36.75" thickBot="1" x14ac:dyDescent="1.05">
      <c r="B216" s="234" t="s">
        <v>149</v>
      </c>
      <c r="C216" s="178" t="s">
        <v>149</v>
      </c>
      <c r="D216" s="304" t="s">
        <v>424</v>
      </c>
      <c r="E216" s="305"/>
      <c r="F216" s="306"/>
    </row>
    <row r="217" spans="2:6" x14ac:dyDescent="1">
      <c r="B217" s="235" t="s">
        <v>80</v>
      </c>
      <c r="C217" s="293" t="s">
        <v>164</v>
      </c>
      <c r="D217" s="302" t="s">
        <v>425</v>
      </c>
      <c r="E217" s="305"/>
      <c r="F217" s="306"/>
    </row>
    <row r="218" spans="2:6" x14ac:dyDescent="1">
      <c r="B218" s="230" t="s">
        <v>78</v>
      </c>
      <c r="C218" s="166" t="s">
        <v>165</v>
      </c>
      <c r="D218" s="301" t="s">
        <v>426</v>
      </c>
      <c r="E218" s="305"/>
      <c r="F218" s="306"/>
    </row>
    <row r="219" spans="2:6" x14ac:dyDescent="1">
      <c r="B219" s="230" t="s">
        <v>126</v>
      </c>
      <c r="C219" s="166" t="s">
        <v>166</v>
      </c>
      <c r="D219" s="301" t="s">
        <v>427</v>
      </c>
      <c r="E219" s="305"/>
      <c r="F219" s="306"/>
    </row>
    <row r="220" spans="2:6" x14ac:dyDescent="1">
      <c r="B220" s="230" t="s">
        <v>170</v>
      </c>
      <c r="C220" s="166" t="s">
        <v>167</v>
      </c>
      <c r="D220" s="301" t="s">
        <v>428</v>
      </c>
      <c r="E220" s="305"/>
      <c r="F220" s="306"/>
    </row>
    <row r="221" spans="2:6" x14ac:dyDescent="1">
      <c r="B221" s="230" t="s">
        <v>77</v>
      </c>
      <c r="C221" s="166" t="s">
        <v>168</v>
      </c>
      <c r="D221" s="301" t="s">
        <v>429</v>
      </c>
      <c r="E221" s="305"/>
      <c r="F221" s="306"/>
    </row>
    <row r="222" spans="2:6" ht="36.75" thickBot="1" x14ac:dyDescent="1.05">
      <c r="B222" s="236" t="s">
        <v>79</v>
      </c>
      <c r="C222" s="167" t="s">
        <v>169</v>
      </c>
      <c r="D222" s="304" t="s">
        <v>430</v>
      </c>
      <c r="E222" s="305"/>
      <c r="F222" s="306"/>
    </row>
    <row r="223" spans="2:6" ht="37.15" thickBot="1" x14ac:dyDescent="1.5">
      <c r="B223" s="237" t="s">
        <v>41</v>
      </c>
      <c r="C223" s="174"/>
      <c r="D223" s="27"/>
    </row>
  </sheetData>
  <autoFilter ref="B2:F4" xr:uid="{B4420F47-1321-421B-B7C8-E50E9A19F5B4}"/>
  <mergeCells count="46">
    <mergeCell ref="B215:F215"/>
    <mergeCell ref="B84:F84"/>
    <mergeCell ref="B107:F107"/>
    <mergeCell ref="B114:F114"/>
    <mergeCell ref="B121:F121"/>
    <mergeCell ref="B203:B208"/>
    <mergeCell ref="B209:B214"/>
    <mergeCell ref="B128:F128"/>
    <mergeCell ref="B156:F156"/>
    <mergeCell ref="B173:F173"/>
    <mergeCell ref="B187:F187"/>
    <mergeCell ref="B201:F201"/>
    <mergeCell ref="B167:B172"/>
    <mergeCell ref="B175:B180"/>
    <mergeCell ref="B181:B186"/>
    <mergeCell ref="B189:B194"/>
    <mergeCell ref="B195:B200"/>
    <mergeCell ref="B158:B160"/>
    <mergeCell ref="B161:B166"/>
    <mergeCell ref="B85:B90"/>
    <mergeCell ref="B40:B42"/>
    <mergeCell ref="B43:F43"/>
    <mergeCell ref="B76:B79"/>
    <mergeCell ref="B80:B83"/>
    <mergeCell ref="B92:B93"/>
    <mergeCell ref="B104:B106"/>
    <mergeCell ref="B56:B59"/>
    <mergeCell ref="B60:B63"/>
    <mergeCell ref="B64:B67"/>
    <mergeCell ref="B68:B71"/>
    <mergeCell ref="B72:B75"/>
    <mergeCell ref="B44:B47"/>
    <mergeCell ref="B48:B51"/>
    <mergeCell ref="B52:B55"/>
    <mergeCell ref="B32:F32"/>
    <mergeCell ref="B39:F39"/>
    <mergeCell ref="B25:F25"/>
    <mergeCell ref="B19:B21"/>
    <mergeCell ref="B22:B24"/>
    <mergeCell ref="B4:F4"/>
    <mergeCell ref="B3:F3"/>
    <mergeCell ref="B1:E1"/>
    <mergeCell ref="B5:B9"/>
    <mergeCell ref="B10:B12"/>
    <mergeCell ref="B13:B15"/>
    <mergeCell ref="B16:B18"/>
  </mergeCells>
  <phoneticPr fontId="2" type="noConversion"/>
  <pageMargins left="0.7" right="0.7" top="0.75" bottom="0.75" header="0.3" footer="0.3"/>
  <pageSetup scale="13" fitToHeight="0" orientation="portrait"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95B4-C53C-4558-AAD9-28AB113E7C55}">
  <sheetPr>
    <pageSetUpPr fitToPage="1"/>
  </sheetPr>
  <dimension ref="A1:AK306"/>
  <sheetViews>
    <sheetView showGridLines="0" tabSelected="1" showRuler="0" zoomScale="46" zoomScaleNormal="46" zoomScaleSheetLayoutView="68" zoomScalePageLayoutView="21" workbookViewId="0">
      <pane xSplit="3" ySplit="20" topLeftCell="L91" activePane="bottomRight" state="frozen"/>
      <selection pane="topRight" activeCell="D1" sqref="D1"/>
      <selection pane="bottomLeft" activeCell="A22" sqref="A22"/>
      <selection pane="bottomRight" activeCell="L109" sqref="L109"/>
    </sheetView>
  </sheetViews>
  <sheetFormatPr defaultColWidth="9.1328125" defaultRowHeight="33.75" x14ac:dyDescent="1.3"/>
  <cols>
    <col min="1" max="1" width="64.73046875" style="238" bestFit="1" customWidth="1" collapsed="1"/>
    <col min="2" max="2" width="100.86328125" style="175" bestFit="1" customWidth="1" collapsed="1"/>
    <col min="3" max="3" width="11.73046875" style="201" bestFit="1" customWidth="1" collapsed="1"/>
    <col min="4" max="27" width="7.59765625" style="1" customWidth="1" collapsed="1"/>
    <col min="28" max="28" width="13" style="1" customWidth="1" collapsed="1"/>
    <col min="29" max="29" width="9" style="5" hidden="1" customWidth="1" collapsed="1"/>
    <col min="30" max="30" width="31.86328125" style="29" customWidth="1" collapsed="1"/>
    <col min="31" max="31" width="31.59765625" style="1" hidden="1" customWidth="1" collapsed="1"/>
    <col min="32" max="32" width="36.73046875" style="1" customWidth="1" collapsed="1"/>
    <col min="33" max="33" width="9.1328125" style="109" collapsed="1"/>
    <col min="34" max="34" width="9.1328125" style="1"/>
    <col min="35" max="35" width="9.1328125" style="1" collapsed="1"/>
    <col min="36" max="37" width="9.1328125" style="1"/>
    <col min="38" max="16384" width="9.1328125" style="1" collapsed="1"/>
  </cols>
  <sheetData>
    <row r="1" spans="1:33" s="191" customFormat="1" ht="39" customHeight="1" thickBot="1" x14ac:dyDescent="1.5">
      <c r="A1" s="225" t="s">
        <v>74</v>
      </c>
      <c r="B1" s="421" t="s">
        <v>36</v>
      </c>
      <c r="C1" s="422"/>
      <c r="D1" s="452" t="s">
        <v>123</v>
      </c>
      <c r="E1" s="453"/>
      <c r="F1" s="454" t="s">
        <v>37</v>
      </c>
      <c r="G1" s="455"/>
      <c r="H1" s="452" t="s">
        <v>28</v>
      </c>
      <c r="I1" s="456"/>
      <c r="J1" s="453"/>
      <c r="K1" s="454" t="s">
        <v>38</v>
      </c>
      <c r="L1" s="465"/>
      <c r="M1" s="465"/>
      <c r="N1" s="465"/>
      <c r="O1" s="465"/>
      <c r="P1" s="465"/>
      <c r="Q1" s="455"/>
      <c r="R1" s="452" t="s">
        <v>34</v>
      </c>
      <c r="S1" s="453"/>
      <c r="T1" s="454" t="s">
        <v>39</v>
      </c>
      <c r="U1" s="465"/>
      <c r="V1" s="455"/>
      <c r="W1" s="452" t="s">
        <v>29</v>
      </c>
      <c r="X1" s="453"/>
      <c r="Y1" s="188" t="s">
        <v>40</v>
      </c>
      <c r="Z1" s="189" t="s">
        <v>30</v>
      </c>
      <c r="AA1" s="454">
        <v>2020</v>
      </c>
      <c r="AB1" s="455"/>
      <c r="AC1" s="432" t="s">
        <v>31</v>
      </c>
      <c r="AD1" s="433"/>
      <c r="AE1" s="433"/>
      <c r="AF1" s="434"/>
      <c r="AG1" s="190">
        <v>0</v>
      </c>
    </row>
    <row r="2" spans="1:33" s="2" customFormat="1" ht="28.9" hidden="1" x14ac:dyDescent="1.2">
      <c r="A2" s="435" t="s">
        <v>19</v>
      </c>
      <c r="B2" s="435"/>
      <c r="C2" s="435"/>
      <c r="D2" s="435"/>
      <c r="E2" s="435"/>
      <c r="F2" s="435"/>
      <c r="G2" s="435"/>
      <c r="H2" s="435"/>
      <c r="I2" s="435"/>
      <c r="J2" s="435"/>
      <c r="K2" s="435"/>
      <c r="L2" s="435"/>
      <c r="M2" s="435"/>
      <c r="N2" s="435"/>
      <c r="O2" s="435"/>
      <c r="P2" s="435"/>
      <c r="Q2" s="435"/>
      <c r="R2" s="435"/>
      <c r="S2" s="435"/>
      <c r="T2" s="435"/>
      <c r="U2" s="435"/>
      <c r="V2" s="435"/>
      <c r="W2" s="435"/>
      <c r="X2" s="435"/>
      <c r="Y2" s="435"/>
      <c r="Z2" s="435"/>
      <c r="AA2" s="435"/>
      <c r="AB2" s="435"/>
      <c r="AC2" s="435"/>
      <c r="AD2" s="27"/>
      <c r="AG2" s="107">
        <v>1</v>
      </c>
    </row>
    <row r="3" spans="1:33" s="2" customFormat="1" ht="35.25" hidden="1" thickBot="1" x14ac:dyDescent="1.5">
      <c r="A3" s="226" t="s">
        <v>46</v>
      </c>
      <c r="B3" s="161"/>
      <c r="C3" s="198"/>
      <c r="D3" s="103" t="s">
        <v>47</v>
      </c>
      <c r="E3" s="104">
        <v>1</v>
      </c>
      <c r="F3" s="105" t="s">
        <v>48</v>
      </c>
      <c r="G3" s="106">
        <v>1</v>
      </c>
      <c r="H3" s="105" t="s">
        <v>49</v>
      </c>
      <c r="I3" s="106">
        <v>1</v>
      </c>
      <c r="AC3" s="17"/>
      <c r="AD3" s="28"/>
      <c r="AG3" s="107">
        <v>2</v>
      </c>
    </row>
    <row r="4" spans="1:33" s="192" customFormat="1" ht="39.75" customHeight="1" thickBot="1" x14ac:dyDescent="1.6">
      <c r="A4" s="468" t="s">
        <v>432</v>
      </c>
      <c r="B4" s="466"/>
      <c r="C4" s="466"/>
      <c r="D4" s="464" t="s">
        <v>172</v>
      </c>
      <c r="E4" s="464"/>
      <c r="F4" s="464"/>
      <c r="G4" s="464"/>
      <c r="H4" s="464"/>
      <c r="I4" s="464"/>
      <c r="J4" s="464"/>
      <c r="K4" s="464"/>
      <c r="L4" s="464"/>
      <c r="M4" s="464"/>
      <c r="N4" s="464"/>
      <c r="O4" s="464"/>
      <c r="P4" s="464"/>
      <c r="Q4" s="464"/>
      <c r="R4" s="464"/>
      <c r="S4" s="464"/>
      <c r="T4" s="464"/>
      <c r="U4" s="464"/>
      <c r="V4" s="464"/>
      <c r="W4" s="466" t="s">
        <v>173</v>
      </c>
      <c r="X4" s="466"/>
      <c r="Y4" s="466"/>
      <c r="Z4" s="466"/>
      <c r="AA4" s="466"/>
      <c r="AB4" s="466"/>
      <c r="AC4" s="466"/>
      <c r="AD4" s="466"/>
      <c r="AE4" s="466"/>
      <c r="AF4" s="467"/>
      <c r="AG4" s="187">
        <v>3</v>
      </c>
    </row>
    <row r="5" spans="1:33" s="3" customFormat="1" ht="33" hidden="1" customHeight="1" x14ac:dyDescent="0.95">
      <c r="A5" s="458" t="s">
        <v>17</v>
      </c>
      <c r="B5" s="460" t="s">
        <v>26</v>
      </c>
      <c r="C5" s="462" t="s">
        <v>25</v>
      </c>
      <c r="D5" s="386" t="s">
        <v>0</v>
      </c>
      <c r="E5" s="386"/>
      <c r="F5" s="386" t="s">
        <v>1</v>
      </c>
      <c r="G5" s="386"/>
      <c r="H5" s="386" t="s">
        <v>2</v>
      </c>
      <c r="I5" s="386"/>
      <c r="J5" s="386" t="s">
        <v>3</v>
      </c>
      <c r="K5" s="386"/>
      <c r="L5" s="386" t="s">
        <v>4</v>
      </c>
      <c r="M5" s="386"/>
      <c r="N5" s="386" t="s">
        <v>5</v>
      </c>
      <c r="O5" s="386"/>
      <c r="P5" s="386" t="s">
        <v>6</v>
      </c>
      <c r="Q5" s="386"/>
      <c r="R5" s="386" t="s">
        <v>7</v>
      </c>
      <c r="S5" s="386"/>
      <c r="T5" s="386" t="s">
        <v>8</v>
      </c>
      <c r="U5" s="386"/>
      <c r="V5" s="386" t="s">
        <v>14</v>
      </c>
      <c r="W5" s="386"/>
      <c r="X5" s="386" t="s">
        <v>15</v>
      </c>
      <c r="Y5" s="386"/>
      <c r="Z5" s="386" t="s">
        <v>9</v>
      </c>
      <c r="AA5" s="386"/>
      <c r="AB5" s="469" t="s">
        <v>12</v>
      </c>
      <c r="AC5" s="471" t="s">
        <v>27</v>
      </c>
      <c r="AD5" s="61" t="s">
        <v>27</v>
      </c>
      <c r="AE5" s="473" t="s">
        <v>33</v>
      </c>
      <c r="AF5" s="62" t="s">
        <v>66</v>
      </c>
      <c r="AG5" s="108">
        <v>4</v>
      </c>
    </row>
    <row r="6" spans="1:33" s="3" customFormat="1" ht="33" hidden="1" customHeight="1" thickBot="1" x14ac:dyDescent="1">
      <c r="A6" s="459"/>
      <c r="B6" s="461"/>
      <c r="C6" s="463"/>
      <c r="D6" s="14" t="s">
        <v>10</v>
      </c>
      <c r="E6" s="14" t="s">
        <v>11</v>
      </c>
      <c r="F6" s="14" t="s">
        <v>10</v>
      </c>
      <c r="G6" s="14" t="s">
        <v>11</v>
      </c>
      <c r="H6" s="14" t="s">
        <v>10</v>
      </c>
      <c r="I6" s="14" t="s">
        <v>11</v>
      </c>
      <c r="J6" s="14" t="s">
        <v>10</v>
      </c>
      <c r="K6" s="14" t="s">
        <v>11</v>
      </c>
      <c r="L6" s="14" t="s">
        <v>10</v>
      </c>
      <c r="M6" s="14" t="s">
        <v>11</v>
      </c>
      <c r="N6" s="14" t="s">
        <v>10</v>
      </c>
      <c r="O6" s="14" t="s">
        <v>11</v>
      </c>
      <c r="P6" s="14" t="s">
        <v>10</v>
      </c>
      <c r="Q6" s="14" t="s">
        <v>11</v>
      </c>
      <c r="R6" s="14" t="s">
        <v>10</v>
      </c>
      <c r="S6" s="14" t="s">
        <v>11</v>
      </c>
      <c r="T6" s="14" t="s">
        <v>10</v>
      </c>
      <c r="U6" s="14" t="s">
        <v>11</v>
      </c>
      <c r="V6" s="14" t="s">
        <v>10</v>
      </c>
      <c r="W6" s="14" t="s">
        <v>11</v>
      </c>
      <c r="X6" s="14" t="s">
        <v>10</v>
      </c>
      <c r="Y6" s="14" t="s">
        <v>11</v>
      </c>
      <c r="Z6" s="14" t="s">
        <v>10</v>
      </c>
      <c r="AA6" s="14" t="s">
        <v>11</v>
      </c>
      <c r="AB6" s="470"/>
      <c r="AC6" s="472"/>
      <c r="AD6" s="63" t="str">
        <f>IF(LEN(A255)-LEN(SUBSTITUTE(A255,"*",""))&gt;0," Total Errors are "&amp;(LEN(A255)-LEN(SUBSTITUTE(A255,"*",""))),"")</f>
        <v/>
      </c>
      <c r="AE6" s="474"/>
      <c r="AF6" s="64" t="str">
        <f>IF(LEN(A277)-LEN(SUBSTITUTE(A277,"*",""))&gt;0," Total Warnings are "&amp;(LEN(A277)-LEN(SUBSTITUTE(A277,"*",""))),"")</f>
        <v/>
      </c>
      <c r="AG6" s="108">
        <v>5</v>
      </c>
    </row>
    <row r="7" spans="1:33" ht="35.25" hidden="1" thickBot="1" x14ac:dyDescent="1">
      <c r="A7" s="457" t="s">
        <v>42</v>
      </c>
      <c r="B7" s="441"/>
      <c r="C7" s="441"/>
      <c r="D7" s="441"/>
      <c r="E7" s="441"/>
      <c r="F7" s="441"/>
      <c r="G7" s="441"/>
      <c r="H7" s="441"/>
      <c r="I7" s="441"/>
      <c r="J7" s="441"/>
      <c r="K7" s="441"/>
      <c r="L7" s="441"/>
      <c r="M7" s="441"/>
      <c r="N7" s="441"/>
      <c r="O7" s="441"/>
      <c r="P7" s="441"/>
      <c r="Q7" s="441"/>
      <c r="R7" s="441"/>
      <c r="S7" s="441"/>
      <c r="T7" s="441"/>
      <c r="U7" s="441"/>
      <c r="V7" s="441"/>
      <c r="W7" s="441"/>
      <c r="X7" s="441"/>
      <c r="Y7" s="441"/>
      <c r="Z7" s="441"/>
      <c r="AA7" s="441"/>
      <c r="AB7" s="441"/>
      <c r="AC7" s="441"/>
      <c r="AD7" s="441"/>
      <c r="AE7" s="441"/>
      <c r="AF7" s="442"/>
      <c r="AG7" s="108">
        <v>6</v>
      </c>
    </row>
    <row r="8" spans="1:33" ht="31.5" hidden="1" customHeight="1" thickBot="1" x14ac:dyDescent="1.35">
      <c r="A8" s="414" t="s">
        <v>50</v>
      </c>
      <c r="B8" s="179" t="s">
        <v>44</v>
      </c>
      <c r="C8" s="193" t="s">
        <v>68</v>
      </c>
      <c r="D8" s="76"/>
      <c r="E8" s="76"/>
      <c r="F8" s="76"/>
      <c r="G8" s="94"/>
      <c r="H8" s="95"/>
      <c r="I8" s="96"/>
      <c r="J8" s="96"/>
      <c r="K8" s="96"/>
      <c r="L8" s="96"/>
      <c r="M8" s="96"/>
      <c r="N8" s="96"/>
      <c r="O8" s="96"/>
      <c r="P8" s="96"/>
      <c r="Q8" s="96"/>
      <c r="R8" s="96"/>
      <c r="S8" s="97"/>
      <c r="T8" s="86"/>
      <c r="U8" s="87"/>
      <c r="V8" s="87"/>
      <c r="W8" s="87"/>
      <c r="X8" s="87"/>
      <c r="Y8" s="88"/>
      <c r="Z8" s="84"/>
      <c r="AA8" s="82"/>
      <c r="AB8" s="38">
        <f t="shared" ref="AB8:AB10" si="0">SUM(D8:AA8)</f>
        <v>0</v>
      </c>
      <c r="AC8" s="15" t="str">
        <f>CONCATENATE(IF(AB9&gt;AB8," * No Screened in OPD "&amp;$AB$19&amp;" is more than Number Seen at OPD "&amp;CHAR(10),""))</f>
        <v/>
      </c>
      <c r="AD8" s="524" t="str">
        <f>CONCATENATE(AC8,AC9,AC10,AC11,AC12,AC13,AC15,AC16,AC17,AC18,AC14)</f>
        <v/>
      </c>
      <c r="AE8" s="16"/>
      <c r="AF8" s="521" t="str">
        <f>CONCATENATE(AE8,AE9,AE10,AE11,AE12,AE13,AE14,AE15,AE16,AE17,AE18)</f>
        <v/>
      </c>
      <c r="AG8" s="108">
        <v>7</v>
      </c>
    </row>
    <row r="9" spans="1:33" ht="34.15" hidden="1" thickBot="1" x14ac:dyDescent="1.35">
      <c r="A9" s="415"/>
      <c r="B9" s="180" t="s">
        <v>45</v>
      </c>
      <c r="C9" s="193" t="s">
        <v>69</v>
      </c>
      <c r="D9" s="76"/>
      <c r="E9" s="76"/>
      <c r="F9" s="76"/>
      <c r="G9" s="94"/>
      <c r="H9" s="98"/>
      <c r="I9" s="82"/>
      <c r="J9" s="82"/>
      <c r="K9" s="82"/>
      <c r="L9" s="82"/>
      <c r="M9" s="82"/>
      <c r="N9" s="82"/>
      <c r="O9" s="82"/>
      <c r="P9" s="82"/>
      <c r="Q9" s="82"/>
      <c r="R9" s="82"/>
      <c r="S9" s="99"/>
      <c r="T9" s="89"/>
      <c r="U9" s="76"/>
      <c r="V9" s="76"/>
      <c r="W9" s="76"/>
      <c r="X9" s="76"/>
      <c r="Y9" s="90"/>
      <c r="Z9" s="84"/>
      <c r="AA9" s="82"/>
      <c r="AB9" s="38">
        <f t="shared" si="0"/>
        <v>0</v>
      </c>
      <c r="AC9" s="15" t="str">
        <f>CONCATENATE(IF(AB10&gt;AB9," * No Eligible for HTS Testing "&amp;$AB$19&amp;" is more than No Screened for HTS Eligibility "&amp;CHAR(10),""))</f>
        <v/>
      </c>
      <c r="AD9" s="525"/>
      <c r="AE9" s="16"/>
      <c r="AF9" s="522"/>
      <c r="AG9" s="108">
        <v>8</v>
      </c>
    </row>
    <row r="10" spans="1:33" ht="34.15" hidden="1" thickBot="1" x14ac:dyDescent="1.35">
      <c r="A10" s="416"/>
      <c r="B10" s="181" t="s">
        <v>43</v>
      </c>
      <c r="C10" s="193" t="s">
        <v>70</v>
      </c>
      <c r="D10" s="76"/>
      <c r="E10" s="76"/>
      <c r="F10" s="76"/>
      <c r="G10" s="94"/>
      <c r="H10" s="100"/>
      <c r="I10" s="101"/>
      <c r="J10" s="101"/>
      <c r="K10" s="101"/>
      <c r="L10" s="101"/>
      <c r="M10" s="101"/>
      <c r="N10" s="101"/>
      <c r="O10" s="101"/>
      <c r="P10" s="101"/>
      <c r="Q10" s="101"/>
      <c r="R10" s="101"/>
      <c r="S10" s="102"/>
      <c r="T10" s="91"/>
      <c r="U10" s="92"/>
      <c r="V10" s="92"/>
      <c r="W10" s="92"/>
      <c r="X10" s="92"/>
      <c r="Y10" s="93"/>
      <c r="Z10" s="85"/>
      <c r="AA10" s="83"/>
      <c r="AB10" s="38">
        <f t="shared" si="0"/>
        <v>0</v>
      </c>
      <c r="AC10" s="30"/>
      <c r="AD10" s="525"/>
      <c r="AE10" s="16"/>
      <c r="AF10" s="522"/>
      <c r="AG10" s="108">
        <v>9</v>
      </c>
    </row>
    <row r="11" spans="1:33" ht="34.15" hidden="1" thickBot="1" x14ac:dyDescent="1.35">
      <c r="A11" s="414" t="s">
        <v>51</v>
      </c>
      <c r="B11" s="179" t="s">
        <v>59</v>
      </c>
      <c r="C11" s="193" t="s">
        <v>71</v>
      </c>
      <c r="D11" s="75"/>
      <c r="E11" s="76"/>
      <c r="F11" s="76"/>
      <c r="G11" s="76"/>
      <c r="H11" s="76"/>
      <c r="I11" s="76"/>
      <c r="J11" s="76"/>
      <c r="K11" s="76"/>
      <c r="L11" s="76"/>
      <c r="M11" s="76"/>
      <c r="N11" s="76"/>
      <c r="O11" s="76"/>
      <c r="P11" s="76"/>
      <c r="Q11" s="76"/>
      <c r="R11" s="76"/>
      <c r="S11" s="76"/>
      <c r="T11" s="76"/>
      <c r="U11" s="76"/>
      <c r="V11" s="76"/>
      <c r="W11" s="76"/>
      <c r="X11" s="76"/>
      <c r="Y11" s="76"/>
      <c r="Z11" s="76"/>
      <c r="AA11" s="77"/>
      <c r="AB11" s="78"/>
      <c r="AC11" s="15" t="str">
        <f>CONCATENATE(IF(D12&gt;D11," * F00-05 "&amp;$D$19&amp;" "&amp;$D$20&amp;" is more than F00-04"&amp;CHAR(10),""),IF(E12&gt;E11," * F00-05 "&amp;$D$19&amp;" "&amp;$E$20&amp;" is more than F00-04"&amp;CHAR(10),""),IF(F12&gt;F11," * F00-05 "&amp;$F$19&amp;" "&amp;$F$20&amp;" is more than F00-04"&amp;CHAR(10),""),IF(G12&gt;G11," * F00-05 "&amp;$F$19&amp;" "&amp;$G$20&amp;" is more than F00-04"&amp;CHAR(10),""),IF(H12&gt;H11," * F00-05 "&amp;$H$19&amp;" "&amp;$H$20&amp;" is more than F00-04"&amp;CHAR(10),""),IF(I12&gt;I11," * F00-05 "&amp;$H$19&amp;" "&amp;$I$20&amp;" is more than F00-04"&amp;CHAR(10),""),IF(J12&gt;J11," * F00-05 "&amp;$J$19&amp;" "&amp;$J$20&amp;" is more than F00-04"&amp;CHAR(10),""),IF(K12&gt;K11," * F00-05 "&amp;$J$19&amp;" "&amp;$K$20&amp;" is more than F00-04"&amp;CHAR(10),""),IF(L12&gt;L11," * F00-05 "&amp;$L$19&amp;" "&amp;$L$20&amp;" is more than F00-04"&amp;CHAR(10),""),IF(M12&gt;M11," * F00-05 "&amp;$L$19&amp;" "&amp;$M$20&amp;" is more than F00-04"&amp;CHAR(10),""),IF(N12&gt;N11," * F00-05 "&amp;$N$19&amp;" "&amp;$N$20&amp;" is more than F00-04"&amp;CHAR(10),""),IF(O12&gt;O11," * F00-05 "&amp;$N$19&amp;" "&amp;$O$20&amp;" is more than F00-04"&amp;CHAR(10),""),IF(P12&gt;P11," * F00-05 "&amp;$P$19&amp;" "&amp;$P$20&amp;" is more than F00-04"&amp;CHAR(10),""),IF(Q12&gt;Q11," * F00-05 "&amp;$P$19&amp;" "&amp;$Q$20&amp;" is more than F00-04"&amp;CHAR(10),""),IF(R12&gt;R11," * F00-05 "&amp;$R$19&amp;" "&amp;$R$20&amp;" is more than F00-04"&amp;CHAR(10),""),IF(S12&gt;S11," * F00-05 "&amp;$R$19&amp;" "&amp;$S$20&amp;" is more than F00-04"&amp;CHAR(10),""),IF(T12&gt;T11," * F00-05 "&amp;$T$19&amp;" "&amp;$T$20&amp;" is more than F00-04"&amp;CHAR(10),""),IF(U12&gt;U11," * F00-05 "&amp;$T$19&amp;" "&amp;$U$20&amp;" is more than F00-04"&amp;CHAR(10),""),IF(V12&gt;V11," * F00-05 "&amp;$V$19&amp;" "&amp;$V$20&amp;" is more than F00-04"&amp;CHAR(10),""),IF(W12&gt;W11," * F00-05 "&amp;$V$19&amp;" "&amp;$W$20&amp;" is more than F00-04"&amp;CHAR(10),""),IF(X12&gt;X11," * F00-05 "&amp;$X$19&amp;" "&amp;$X$20&amp;" is more than F00-04"&amp;CHAR(10),""),IF(Y12&gt;Y11," * F00-05 "&amp;$X$19&amp;" "&amp;$Y$20&amp;" is more than F00-04"&amp;CHAR(10),""),IF(Z12&gt;Z11," * F00-05 "&amp;$Z$19&amp;" "&amp;$Z$20&amp;" is more than F00-04"&amp;CHAR(10),""),IF(AA12&gt;AA11," * F00-05 "&amp;$Z$19&amp;" "&amp;$AA$20&amp;" is more than F00-04"&amp;CHAR(10),""))</f>
        <v/>
      </c>
      <c r="AD11" s="525"/>
      <c r="AE11" s="16"/>
      <c r="AF11" s="522"/>
      <c r="AG11" s="108">
        <v>10</v>
      </c>
    </row>
    <row r="12" spans="1:33" hidden="1" x14ac:dyDescent="1.3">
      <c r="A12" s="415"/>
      <c r="B12" s="180" t="s">
        <v>45</v>
      </c>
      <c r="C12" s="194" t="s">
        <v>53</v>
      </c>
      <c r="D12" s="70"/>
      <c r="E12" s="65"/>
      <c r="F12" s="65"/>
      <c r="G12" s="65"/>
      <c r="H12" s="65"/>
      <c r="I12" s="65"/>
      <c r="J12" s="65"/>
      <c r="K12" s="65"/>
      <c r="L12" s="65"/>
      <c r="M12" s="65"/>
      <c r="N12" s="65"/>
      <c r="O12" s="65"/>
      <c r="P12" s="65"/>
      <c r="Q12" s="65"/>
      <c r="R12" s="65"/>
      <c r="S12" s="65"/>
      <c r="T12" s="65"/>
      <c r="U12" s="65"/>
      <c r="V12" s="65"/>
      <c r="W12" s="65"/>
      <c r="X12" s="65"/>
      <c r="Y12" s="65"/>
      <c r="Z12" s="65"/>
      <c r="AA12" s="71"/>
      <c r="AB12" s="53">
        <f t="shared" ref="AB12:AB17" si="1">SUM(D12:AA12)</f>
        <v>0</v>
      </c>
      <c r="AC12" s="15" t="str">
        <f>CONCATENATE(IF(D13&gt;D12," * F00-06 "&amp;$D$19&amp;" "&amp;$D$20&amp;" is more than F00-05"&amp;CHAR(10),""),IF(E13&gt;E12," * F00-06 "&amp;$D$19&amp;" "&amp;$E$20&amp;" is more than F00-05"&amp;CHAR(10),""),IF(F13&gt;F12," * F00-06 "&amp;$F$19&amp;" "&amp;$F$20&amp;" is more than F00-05"&amp;CHAR(10),""),IF(G13&gt;G12," * F00-06 "&amp;$F$19&amp;" "&amp;$G$20&amp;" is more than F00-05"&amp;CHAR(10),""),IF(H13&gt;H12," * F00-06 "&amp;$H$19&amp;" "&amp;$H$20&amp;" is more than F00-05"&amp;CHAR(10),""),IF(I13&gt;I12," * F00-06 "&amp;$H$19&amp;" "&amp;$I$20&amp;" is more than F00-05"&amp;CHAR(10),""),IF(J13&gt;J12," * F00-06 "&amp;$J$19&amp;" "&amp;$J$20&amp;" is more than F00-05"&amp;CHAR(10),""),IF(K13&gt;K12," * F00-06 "&amp;$J$19&amp;" "&amp;$K$20&amp;" is more than F00-05"&amp;CHAR(10),""),IF(L13&gt;L12," * F00-06 "&amp;$L$19&amp;" "&amp;$L$20&amp;" is more than F00-05"&amp;CHAR(10),""),IF(M13&gt;M12," * F00-06 "&amp;$L$19&amp;" "&amp;$M$20&amp;" is more than F00-05"&amp;CHAR(10),""),IF(N13&gt;N12," * F00-06 "&amp;$N$19&amp;" "&amp;$N$20&amp;" is more than F00-05"&amp;CHAR(10),""),IF(O13&gt;O12," * F00-06 "&amp;$N$19&amp;" "&amp;$O$20&amp;" is more than F00-05"&amp;CHAR(10),""),IF(P13&gt;P12," * F00-06 "&amp;$P$19&amp;" "&amp;$P$20&amp;" is more than F00-05"&amp;CHAR(10),""),IF(Q13&gt;Q12," * F00-06 "&amp;$P$19&amp;" "&amp;$Q$20&amp;" is more than F00-05"&amp;CHAR(10),""),IF(R13&gt;R12," * F00-06 "&amp;$R$19&amp;" "&amp;$R$20&amp;" is more than F00-05"&amp;CHAR(10),""),IF(S13&gt;S12," * F00-06 "&amp;$R$19&amp;" "&amp;$S$20&amp;" is more than F00-05"&amp;CHAR(10),""),IF(T13&gt;T12," * F00-06 "&amp;$T$19&amp;" "&amp;$T$20&amp;" is more than F00-05"&amp;CHAR(10),""),IF(U13&gt;U12," * F00-06 "&amp;$T$19&amp;" "&amp;$U$20&amp;" is more than F00-05"&amp;CHAR(10),""),IF(V13&gt;V12," * F00-06 "&amp;$V$19&amp;" "&amp;$V$20&amp;" is more than F00-05"&amp;CHAR(10),""),IF(W13&gt;W12," * F00-06 "&amp;$V$19&amp;" "&amp;$W$20&amp;" is more than F00-05"&amp;CHAR(10),""),IF(X13&gt;X12," * F00-06 "&amp;$X$19&amp;" "&amp;$X$20&amp;" is more than F00-05"&amp;CHAR(10),""),IF(Y13&gt;Y12," * F00-06 "&amp;$X$19&amp;" "&amp;$Y$20&amp;" is more than F00-05"&amp;CHAR(10),""),IF(Z13&gt;Z12," * F00-06 "&amp;$Z$19&amp;" "&amp;$Z$20&amp;" is more than F00-05"&amp;CHAR(10),""),IF(AA13&gt;AA12," * F00-06 "&amp;$Z$19&amp;" "&amp;$AA$20&amp;" is more than F00-05"&amp;CHAR(10),""))</f>
        <v/>
      </c>
      <c r="AD12" s="525"/>
      <c r="AE12" s="16"/>
      <c r="AF12" s="522"/>
      <c r="AG12" s="108">
        <v>11</v>
      </c>
    </row>
    <row r="13" spans="1:33" ht="34.15" hidden="1" thickBot="1" x14ac:dyDescent="1.35">
      <c r="A13" s="416"/>
      <c r="B13" s="181" t="s">
        <v>43</v>
      </c>
      <c r="C13" s="195" t="s">
        <v>54</v>
      </c>
      <c r="D13" s="72"/>
      <c r="E13" s="73"/>
      <c r="F13" s="73"/>
      <c r="G13" s="73"/>
      <c r="H13" s="73"/>
      <c r="I13" s="73"/>
      <c r="J13" s="73"/>
      <c r="K13" s="73"/>
      <c r="L13" s="73"/>
      <c r="M13" s="73"/>
      <c r="N13" s="73"/>
      <c r="O13" s="73"/>
      <c r="P13" s="73"/>
      <c r="Q13" s="73"/>
      <c r="R13" s="73"/>
      <c r="S13" s="73"/>
      <c r="T13" s="73"/>
      <c r="U13" s="73"/>
      <c r="V13" s="73"/>
      <c r="W13" s="73"/>
      <c r="X13" s="73"/>
      <c r="Y13" s="73"/>
      <c r="Z13" s="73"/>
      <c r="AA13" s="74"/>
      <c r="AB13" s="66">
        <f t="shared" si="1"/>
        <v>0</v>
      </c>
      <c r="AC13" s="30"/>
      <c r="AD13" s="525"/>
      <c r="AE13" s="16"/>
      <c r="AF13" s="522"/>
      <c r="AG13" s="108">
        <v>12</v>
      </c>
    </row>
    <row r="14" spans="1:33" s="31" customFormat="1" ht="35.25" hidden="1" thickBot="1" x14ac:dyDescent="1.5">
      <c r="A14" s="227" t="s">
        <v>62</v>
      </c>
      <c r="B14" s="182" t="s">
        <v>61</v>
      </c>
      <c r="C14" s="196" t="s">
        <v>55</v>
      </c>
      <c r="D14" s="55">
        <f t="shared" ref="D14:E14" si="2">D13+D10</f>
        <v>0</v>
      </c>
      <c r="E14" s="55">
        <f t="shared" si="2"/>
        <v>0</v>
      </c>
      <c r="F14" s="55">
        <f>F13+F10</f>
        <v>0</v>
      </c>
      <c r="G14" s="55">
        <f t="shared" ref="G14:AA14" si="3">G13+G10</f>
        <v>0</v>
      </c>
      <c r="H14" s="55">
        <f t="shared" si="3"/>
        <v>0</v>
      </c>
      <c r="I14" s="55">
        <f t="shared" si="3"/>
        <v>0</v>
      </c>
      <c r="J14" s="55">
        <f t="shared" si="3"/>
        <v>0</v>
      </c>
      <c r="K14" s="55">
        <f t="shared" si="3"/>
        <v>0</v>
      </c>
      <c r="L14" s="55">
        <f t="shared" si="3"/>
        <v>0</v>
      </c>
      <c r="M14" s="55">
        <f t="shared" si="3"/>
        <v>0</v>
      </c>
      <c r="N14" s="55">
        <f t="shared" si="3"/>
        <v>0</v>
      </c>
      <c r="O14" s="55">
        <f t="shared" si="3"/>
        <v>0</v>
      </c>
      <c r="P14" s="55">
        <f t="shared" si="3"/>
        <v>0</v>
      </c>
      <c r="Q14" s="55">
        <f t="shared" si="3"/>
        <v>0</v>
      </c>
      <c r="R14" s="55">
        <f t="shared" si="3"/>
        <v>0</v>
      </c>
      <c r="S14" s="55">
        <f t="shared" si="3"/>
        <v>0</v>
      </c>
      <c r="T14" s="55">
        <f t="shared" si="3"/>
        <v>0</v>
      </c>
      <c r="U14" s="55">
        <f t="shared" si="3"/>
        <v>0</v>
      </c>
      <c r="V14" s="55">
        <f t="shared" si="3"/>
        <v>0</v>
      </c>
      <c r="W14" s="55">
        <f t="shared" si="3"/>
        <v>0</v>
      </c>
      <c r="X14" s="55">
        <f t="shared" si="3"/>
        <v>0</v>
      </c>
      <c r="Y14" s="55">
        <f t="shared" si="3"/>
        <v>0</v>
      </c>
      <c r="Z14" s="55">
        <f t="shared" si="3"/>
        <v>0</v>
      </c>
      <c r="AA14" s="55">
        <f t="shared" si="3"/>
        <v>0</v>
      </c>
      <c r="AB14" s="52">
        <f t="shared" si="1"/>
        <v>0</v>
      </c>
      <c r="AC14" s="40"/>
      <c r="AD14" s="525"/>
      <c r="AE14" s="41"/>
      <c r="AF14" s="522"/>
      <c r="AG14" s="108">
        <v>13</v>
      </c>
    </row>
    <row r="15" spans="1:33" hidden="1" x14ac:dyDescent="1.3">
      <c r="A15" s="414" t="s">
        <v>52</v>
      </c>
      <c r="B15" s="179" t="s">
        <v>60</v>
      </c>
      <c r="C15" s="196" t="s">
        <v>56</v>
      </c>
      <c r="D15" s="67"/>
      <c r="E15" s="68"/>
      <c r="F15" s="68"/>
      <c r="G15" s="68"/>
      <c r="H15" s="68"/>
      <c r="I15" s="68"/>
      <c r="J15" s="68"/>
      <c r="K15" s="68"/>
      <c r="L15" s="68"/>
      <c r="M15" s="68"/>
      <c r="N15" s="68"/>
      <c r="O15" s="68"/>
      <c r="P15" s="68"/>
      <c r="Q15" s="68"/>
      <c r="R15" s="68"/>
      <c r="S15" s="68"/>
      <c r="T15" s="68"/>
      <c r="U15" s="68"/>
      <c r="V15" s="68"/>
      <c r="W15" s="68"/>
      <c r="X15" s="68"/>
      <c r="Y15" s="68"/>
      <c r="Z15" s="68"/>
      <c r="AA15" s="69"/>
      <c r="AB15" s="37">
        <f t="shared" si="1"/>
        <v>0</v>
      </c>
      <c r="AC15" s="15" t="str">
        <f>CONCATENATE(IF(D16&gt;D15," * F00-08 "&amp;$D$19&amp;" "&amp;$D$20&amp;" is more than F00-07"&amp;CHAR(10),""),IF(E16&gt;E15," * F00-08 "&amp;$D$19&amp;" "&amp;$E$20&amp;" is more than F00-07"&amp;CHAR(10),""),IF(F16&gt;F15," * F00-08 "&amp;$F$19&amp;" "&amp;$F$20&amp;" is more than F00-07"&amp;CHAR(10),""),IF(G16&gt;G15," * F00-08 "&amp;$F$19&amp;" "&amp;$G$20&amp;" is more than F00-07"&amp;CHAR(10),""),IF(H16&gt;H15," * F00-08 "&amp;$H$19&amp;" "&amp;$H$20&amp;" is more than F00-07"&amp;CHAR(10),""),IF(I16&gt;I15," * F00-08 "&amp;$H$19&amp;" "&amp;$I$20&amp;" is more than F00-07"&amp;CHAR(10),""),IF(J16&gt;J15," * F00-08 "&amp;$J$19&amp;" "&amp;$J$20&amp;" is more than F00-07"&amp;CHAR(10),""),IF(K16&gt;K15," * F00-08 "&amp;$J$19&amp;" "&amp;$K$20&amp;" is more than F00-07"&amp;CHAR(10),""),IF(L16&gt;L15," * F00-08 "&amp;$L$19&amp;" "&amp;$L$20&amp;" is more than F00-07"&amp;CHAR(10),""),IF(M16&gt;M15," * F00-08 "&amp;$L$19&amp;" "&amp;$M$20&amp;" is more than F00-07"&amp;CHAR(10),""),IF(N16&gt;N15," * F00-08 "&amp;$N$19&amp;" "&amp;$N$20&amp;" is more than F00-07"&amp;CHAR(10),""),IF(O16&gt;O15," * F00-08 "&amp;$N$19&amp;" "&amp;$O$20&amp;" is more than F00-07"&amp;CHAR(10),""),IF(P16&gt;P15," * F00-08 "&amp;$P$19&amp;" "&amp;$P$20&amp;" is more than F00-07"&amp;CHAR(10),""),IF(Q16&gt;Q15," * F00-08 "&amp;$P$19&amp;" "&amp;$Q$20&amp;" is more than F00-07"&amp;CHAR(10),""),IF(R16&gt;R15," * F00-08 "&amp;$R$19&amp;" "&amp;$R$20&amp;" is more than F00-07"&amp;CHAR(10),""),IF(S16&gt;S15," * F00-08 "&amp;$R$19&amp;" "&amp;$S$20&amp;" is more than F00-07"&amp;CHAR(10),""),IF(T16&gt;T15," * F00-08 "&amp;$T$19&amp;" "&amp;$T$20&amp;" is more than F00-07"&amp;CHAR(10),""),IF(U16&gt;U15," * F00-08 "&amp;$T$19&amp;" "&amp;$U$20&amp;" is more than F00-07"&amp;CHAR(10),""),IF(V16&gt;V15," * F00-08 "&amp;$V$19&amp;" "&amp;$V$20&amp;" is more than F00-07"&amp;CHAR(10),""),IF(W16&gt;W15," * F00-08 "&amp;$V$19&amp;" "&amp;$W$20&amp;" is more than F00-07"&amp;CHAR(10),""),IF(X16&gt;X15," * F00-08 "&amp;$X$19&amp;" "&amp;$X$20&amp;" is more than F00-07"&amp;CHAR(10),""),IF(Y16&gt;Y15," * F00-08 "&amp;$X$19&amp;" "&amp;$Y$20&amp;" is more than F00-07"&amp;CHAR(10),""),IF(Z16&gt;Z15," * F00-08 "&amp;$Z$19&amp;" "&amp;$Z$20&amp;" is more than F00-07"&amp;CHAR(10),""),IF(AA16&gt;AA15," * F00-08 "&amp;$Z$19&amp;" "&amp;$AA$20&amp;" is more than F00-07"&amp;CHAR(10),""))</f>
        <v/>
      </c>
      <c r="AD15" s="525"/>
      <c r="AE15" s="16"/>
      <c r="AF15" s="522"/>
      <c r="AG15" s="108">
        <v>14</v>
      </c>
    </row>
    <row r="16" spans="1:33" hidden="1" x14ac:dyDescent="1.3">
      <c r="A16" s="415"/>
      <c r="B16" s="183" t="s">
        <v>45</v>
      </c>
      <c r="C16" s="194" t="s">
        <v>57</v>
      </c>
      <c r="D16" s="70"/>
      <c r="E16" s="65"/>
      <c r="F16" s="65"/>
      <c r="G16" s="65"/>
      <c r="H16" s="65"/>
      <c r="I16" s="65"/>
      <c r="J16" s="65"/>
      <c r="K16" s="65"/>
      <c r="L16" s="65"/>
      <c r="M16" s="65"/>
      <c r="N16" s="65"/>
      <c r="O16" s="65"/>
      <c r="P16" s="65"/>
      <c r="Q16" s="65"/>
      <c r="R16" s="65"/>
      <c r="S16" s="65"/>
      <c r="T16" s="65"/>
      <c r="U16" s="65"/>
      <c r="V16" s="65"/>
      <c r="W16" s="65"/>
      <c r="X16" s="65"/>
      <c r="Y16" s="65"/>
      <c r="Z16" s="65"/>
      <c r="AA16" s="71"/>
      <c r="AB16" s="42">
        <f t="shared" si="1"/>
        <v>0</v>
      </c>
      <c r="AC16" s="15" t="str">
        <f>CONCATENATE(IF(D17&gt;D16," * F00-09 "&amp;$D$19&amp;" "&amp;$D$20&amp;" is more than F00-08"&amp;CHAR(10),""),IF(E17&gt;E16," * F00-09 "&amp;$D$19&amp;" "&amp;$E$20&amp;" is more than F00-08"&amp;CHAR(10),""),IF(F17&gt;F16," * F00-09 "&amp;$F$19&amp;" "&amp;$F$20&amp;" is more than F00-08"&amp;CHAR(10),""),IF(G17&gt;G16," * F00-09 "&amp;$F$19&amp;" "&amp;$G$20&amp;" is more than F00-08"&amp;CHAR(10),""),IF(H17&gt;H16," * F00-09 "&amp;$H$19&amp;" "&amp;$H$20&amp;" is more than F00-08"&amp;CHAR(10),""),IF(I17&gt;I16," * F00-09 "&amp;$H$19&amp;" "&amp;$I$20&amp;" is more than F00-08"&amp;CHAR(10),""),IF(J17&gt;J16," * F00-09 "&amp;$J$19&amp;" "&amp;$J$20&amp;" is more than F00-08"&amp;CHAR(10),""),IF(K17&gt;K16," * F00-09 "&amp;$J$19&amp;" "&amp;$K$20&amp;" is more than F00-08"&amp;CHAR(10),""),IF(L17&gt;L16," * F00-09 "&amp;$L$19&amp;" "&amp;$L$20&amp;" is more than F00-08"&amp;CHAR(10),""),IF(M17&gt;M16," * F00-09 "&amp;$L$19&amp;" "&amp;$M$20&amp;" is more than F00-08"&amp;CHAR(10),""),IF(N17&gt;N16," * F00-09 "&amp;$N$19&amp;" "&amp;$N$20&amp;" is more than F00-08"&amp;CHAR(10),""),IF(O17&gt;O16," * F00-09 "&amp;$N$19&amp;" "&amp;$O$20&amp;" is more than F00-08"&amp;CHAR(10),""),IF(P17&gt;P16," * F00-09 "&amp;$P$19&amp;" "&amp;$P$20&amp;" is more than F00-08"&amp;CHAR(10),""),IF(Q17&gt;Q16," * F00-09 "&amp;$P$19&amp;" "&amp;$Q$20&amp;" is more than F00-08"&amp;CHAR(10),""),IF(R17&gt;R16," * F00-09 "&amp;$R$19&amp;" "&amp;$R$20&amp;" is more than F00-08"&amp;CHAR(10),""),IF(S17&gt;S16," * F00-09 "&amp;$R$19&amp;" "&amp;$S$20&amp;" is more than F00-08"&amp;CHAR(10),""),IF(T17&gt;T16," * F00-09 "&amp;$T$19&amp;" "&amp;$T$20&amp;" is more than F00-08"&amp;CHAR(10),""),IF(U17&gt;U16," * F00-09 "&amp;$T$19&amp;" "&amp;$U$20&amp;" is more than F00-08"&amp;CHAR(10),""),IF(V17&gt;V16," * F00-09 "&amp;$V$19&amp;" "&amp;$V$20&amp;" is more than F00-08"&amp;CHAR(10),""),IF(W17&gt;W16," * F00-09 "&amp;$V$19&amp;" "&amp;$W$20&amp;" is more than F00-08"&amp;CHAR(10),""),IF(X17&gt;X16," * F00-09 "&amp;$X$19&amp;" "&amp;$X$20&amp;" is more than F00-08"&amp;CHAR(10),""),IF(Y17&gt;Y16," * F00-09 "&amp;$X$19&amp;" "&amp;$Y$20&amp;" is more than F00-08"&amp;CHAR(10),""),IF(Z17&gt;Z16," * F00-09 "&amp;$Z$19&amp;" "&amp;$Z$20&amp;" is more than F00-08"&amp;CHAR(10),""),IF(AA17&gt;AA16," * F00-09 "&amp;$Z$19&amp;" "&amp;$AA$20&amp;" is more than F00-08"&amp;CHAR(10),""))</f>
        <v/>
      </c>
      <c r="AD16" s="525"/>
      <c r="AE16" s="16"/>
      <c r="AF16" s="522"/>
      <c r="AG16" s="108">
        <v>15</v>
      </c>
    </row>
    <row r="17" spans="1:33" ht="34.15" hidden="1" thickBot="1" x14ac:dyDescent="1.35">
      <c r="A17" s="416"/>
      <c r="B17" s="181" t="s">
        <v>43</v>
      </c>
      <c r="C17" s="195" t="s">
        <v>58</v>
      </c>
      <c r="D17" s="72"/>
      <c r="E17" s="73"/>
      <c r="F17" s="73"/>
      <c r="G17" s="73"/>
      <c r="H17" s="73"/>
      <c r="I17" s="73"/>
      <c r="J17" s="73"/>
      <c r="K17" s="73"/>
      <c r="L17" s="73"/>
      <c r="M17" s="73"/>
      <c r="N17" s="73"/>
      <c r="O17" s="73"/>
      <c r="P17" s="73"/>
      <c r="Q17" s="73"/>
      <c r="R17" s="73"/>
      <c r="S17" s="73"/>
      <c r="T17" s="73"/>
      <c r="U17" s="73"/>
      <c r="V17" s="73"/>
      <c r="W17" s="73"/>
      <c r="X17" s="73"/>
      <c r="Y17" s="73"/>
      <c r="Z17" s="73"/>
      <c r="AA17" s="74"/>
      <c r="AB17" s="54">
        <f t="shared" si="1"/>
        <v>0</v>
      </c>
      <c r="AC17" s="30"/>
      <c r="AD17" s="525"/>
      <c r="AE17" s="16"/>
      <c r="AF17" s="522"/>
      <c r="AG17" s="108">
        <v>16</v>
      </c>
    </row>
    <row r="18" spans="1:33" ht="35.25" hidden="1" thickBot="1" x14ac:dyDescent="1.5">
      <c r="A18" s="228"/>
      <c r="B18" s="182" t="s">
        <v>171</v>
      </c>
      <c r="C18" s="197" t="s">
        <v>72</v>
      </c>
      <c r="D18" s="51">
        <f t="shared" ref="D18:E18" si="4">D17+D13+D10</f>
        <v>0</v>
      </c>
      <c r="E18" s="51">
        <f t="shared" si="4"/>
        <v>0</v>
      </c>
      <c r="F18" s="51">
        <f>F17+F13+F10</f>
        <v>0</v>
      </c>
      <c r="G18" s="51">
        <f t="shared" ref="G18:AB18" si="5">G17+G13+G10</f>
        <v>0</v>
      </c>
      <c r="H18" s="51">
        <f t="shared" si="5"/>
        <v>0</v>
      </c>
      <c r="I18" s="51">
        <f t="shared" si="5"/>
        <v>0</v>
      </c>
      <c r="J18" s="51">
        <f t="shared" si="5"/>
        <v>0</v>
      </c>
      <c r="K18" s="51">
        <f t="shared" si="5"/>
        <v>0</v>
      </c>
      <c r="L18" s="51">
        <f t="shared" si="5"/>
        <v>0</v>
      </c>
      <c r="M18" s="51">
        <f t="shared" si="5"/>
        <v>0</v>
      </c>
      <c r="N18" s="51">
        <f t="shared" si="5"/>
        <v>0</v>
      </c>
      <c r="O18" s="51">
        <f t="shared" si="5"/>
        <v>0</v>
      </c>
      <c r="P18" s="51">
        <f t="shared" si="5"/>
        <v>0</v>
      </c>
      <c r="Q18" s="51">
        <f t="shared" si="5"/>
        <v>0</v>
      </c>
      <c r="R18" s="51">
        <f t="shared" si="5"/>
        <v>0</v>
      </c>
      <c r="S18" s="51">
        <f t="shared" si="5"/>
        <v>0</v>
      </c>
      <c r="T18" s="51">
        <f t="shared" si="5"/>
        <v>0</v>
      </c>
      <c r="U18" s="51">
        <f t="shared" si="5"/>
        <v>0</v>
      </c>
      <c r="V18" s="51">
        <f t="shared" si="5"/>
        <v>0</v>
      </c>
      <c r="W18" s="51">
        <f t="shared" si="5"/>
        <v>0</v>
      </c>
      <c r="X18" s="51">
        <f t="shared" si="5"/>
        <v>0</v>
      </c>
      <c r="Y18" s="51">
        <f t="shared" si="5"/>
        <v>0</v>
      </c>
      <c r="Z18" s="51">
        <f t="shared" si="5"/>
        <v>0</v>
      </c>
      <c r="AA18" s="51">
        <f t="shared" si="5"/>
        <v>0</v>
      </c>
      <c r="AB18" s="51">
        <f t="shared" si="5"/>
        <v>0</v>
      </c>
      <c r="AC18" s="30"/>
      <c r="AD18" s="526"/>
      <c r="AE18" s="16"/>
      <c r="AF18" s="523"/>
      <c r="AG18" s="108">
        <v>17</v>
      </c>
    </row>
    <row r="19" spans="1:33" s="185" customFormat="1" ht="39.75" customHeight="1" x14ac:dyDescent="1.2">
      <c r="A19" s="446" t="s">
        <v>17</v>
      </c>
      <c r="B19" s="444" t="s">
        <v>26</v>
      </c>
      <c r="C19" s="371" t="s">
        <v>25</v>
      </c>
      <c r="D19" s="520" t="s">
        <v>0</v>
      </c>
      <c r="E19" s="418"/>
      <c r="F19" s="417" t="s">
        <v>1</v>
      </c>
      <c r="G19" s="418"/>
      <c r="H19" s="417" t="s">
        <v>2</v>
      </c>
      <c r="I19" s="418"/>
      <c r="J19" s="417" t="s">
        <v>3</v>
      </c>
      <c r="K19" s="418"/>
      <c r="L19" s="417" t="s">
        <v>4</v>
      </c>
      <c r="M19" s="418"/>
      <c r="N19" s="417" t="s">
        <v>5</v>
      </c>
      <c r="O19" s="418"/>
      <c r="P19" s="417" t="s">
        <v>6</v>
      </c>
      <c r="Q19" s="418"/>
      <c r="R19" s="417" t="s">
        <v>7</v>
      </c>
      <c r="S19" s="418"/>
      <c r="T19" s="417" t="s">
        <v>8</v>
      </c>
      <c r="U19" s="418"/>
      <c r="V19" s="417" t="s">
        <v>14</v>
      </c>
      <c r="W19" s="418"/>
      <c r="X19" s="417" t="s">
        <v>15</v>
      </c>
      <c r="Y19" s="418"/>
      <c r="Z19" s="417" t="s">
        <v>9</v>
      </c>
      <c r="AA19" s="418"/>
      <c r="AB19" s="438" t="s">
        <v>12</v>
      </c>
      <c r="AC19" s="436" t="s">
        <v>27</v>
      </c>
      <c r="AD19" s="419" t="s">
        <v>32</v>
      </c>
      <c r="AE19" s="450" t="s">
        <v>33</v>
      </c>
      <c r="AF19" s="425" t="s">
        <v>33</v>
      </c>
      <c r="AG19" s="184">
        <v>19</v>
      </c>
    </row>
    <row r="20" spans="1:33" s="185" customFormat="1" ht="33" customHeight="1" thickBot="1" x14ac:dyDescent="1.25">
      <c r="A20" s="447"/>
      <c r="B20" s="445"/>
      <c r="C20" s="443"/>
      <c r="D20" s="186" t="s">
        <v>10</v>
      </c>
      <c r="E20" s="186" t="s">
        <v>11</v>
      </c>
      <c r="F20" s="186" t="s">
        <v>10</v>
      </c>
      <c r="G20" s="186" t="s">
        <v>11</v>
      </c>
      <c r="H20" s="186" t="s">
        <v>10</v>
      </c>
      <c r="I20" s="186" t="s">
        <v>11</v>
      </c>
      <c r="J20" s="186" t="s">
        <v>10</v>
      </c>
      <c r="K20" s="186" t="s">
        <v>11</v>
      </c>
      <c r="L20" s="186" t="s">
        <v>10</v>
      </c>
      <c r="M20" s="186" t="s">
        <v>11</v>
      </c>
      <c r="N20" s="186" t="s">
        <v>10</v>
      </c>
      <c r="O20" s="186" t="s">
        <v>11</v>
      </c>
      <c r="P20" s="186" t="s">
        <v>10</v>
      </c>
      <c r="Q20" s="186" t="s">
        <v>11</v>
      </c>
      <c r="R20" s="186" t="s">
        <v>10</v>
      </c>
      <c r="S20" s="186" t="s">
        <v>11</v>
      </c>
      <c r="T20" s="186" t="s">
        <v>10</v>
      </c>
      <c r="U20" s="186" t="s">
        <v>11</v>
      </c>
      <c r="V20" s="186" t="s">
        <v>10</v>
      </c>
      <c r="W20" s="186" t="s">
        <v>11</v>
      </c>
      <c r="X20" s="186" t="s">
        <v>10</v>
      </c>
      <c r="Y20" s="186" t="s">
        <v>11</v>
      </c>
      <c r="Z20" s="186" t="s">
        <v>10</v>
      </c>
      <c r="AA20" s="186" t="s">
        <v>11</v>
      </c>
      <c r="AB20" s="439"/>
      <c r="AC20" s="437"/>
      <c r="AD20" s="420"/>
      <c r="AE20" s="451"/>
      <c r="AF20" s="426"/>
      <c r="AG20" s="184">
        <v>20</v>
      </c>
    </row>
    <row r="21" spans="1:33" s="4" customFormat="1" ht="38.25" customHeight="1" thickBot="1" x14ac:dyDescent="0.5">
      <c r="A21" s="354" t="s">
        <v>431</v>
      </c>
      <c r="B21" s="355"/>
      <c r="C21" s="355"/>
      <c r="D21" s="355"/>
      <c r="E21" s="355"/>
      <c r="F21" s="355"/>
      <c r="G21" s="355"/>
      <c r="H21" s="355"/>
      <c r="I21" s="355"/>
      <c r="J21" s="355"/>
      <c r="K21" s="355"/>
      <c r="L21" s="355"/>
      <c r="M21" s="355"/>
      <c r="N21" s="355"/>
      <c r="O21" s="355"/>
      <c r="P21" s="355"/>
      <c r="Q21" s="355"/>
      <c r="R21" s="355"/>
      <c r="S21" s="355"/>
      <c r="T21" s="355"/>
      <c r="U21" s="355"/>
      <c r="V21" s="355"/>
      <c r="W21" s="355"/>
      <c r="X21" s="355"/>
      <c r="Y21" s="355"/>
      <c r="Z21" s="355"/>
      <c r="AA21" s="355"/>
      <c r="AB21" s="355"/>
      <c r="AC21" s="355"/>
      <c r="AD21" s="355"/>
      <c r="AE21" s="355"/>
      <c r="AF21" s="356"/>
      <c r="AG21" s="286">
        <v>93</v>
      </c>
    </row>
    <row r="22" spans="1:33" s="4" customFormat="1" ht="38.25" customHeight="1" thickBot="1" x14ac:dyDescent="0.5">
      <c r="A22" s="427" t="s">
        <v>75</v>
      </c>
      <c r="B22" s="428"/>
      <c r="C22" s="429"/>
      <c r="D22" s="428"/>
      <c r="E22" s="428"/>
      <c r="F22" s="428"/>
      <c r="G22" s="428"/>
      <c r="H22" s="428"/>
      <c r="I22" s="428"/>
      <c r="J22" s="428"/>
      <c r="K22" s="428"/>
      <c r="L22" s="428"/>
      <c r="M22" s="428"/>
      <c r="N22" s="428"/>
      <c r="O22" s="428"/>
      <c r="P22" s="428"/>
      <c r="Q22" s="428"/>
      <c r="R22" s="428"/>
      <c r="S22" s="428"/>
      <c r="T22" s="428"/>
      <c r="U22" s="428"/>
      <c r="V22" s="428"/>
      <c r="W22" s="428"/>
      <c r="X22" s="428"/>
      <c r="Y22" s="428"/>
      <c r="Z22" s="428"/>
      <c r="AA22" s="428"/>
      <c r="AB22" s="428"/>
      <c r="AC22" s="428"/>
      <c r="AD22" s="430"/>
      <c r="AE22" s="428"/>
      <c r="AF22" s="431"/>
      <c r="AG22" s="127">
        <v>18</v>
      </c>
    </row>
    <row r="23" spans="1:33" s="4" customFormat="1" ht="38.25" customHeight="1" x14ac:dyDescent="0.45">
      <c r="A23" s="320" t="s">
        <v>76</v>
      </c>
      <c r="B23" s="202" t="s">
        <v>77</v>
      </c>
      <c r="C23" s="214" t="s">
        <v>83</v>
      </c>
      <c r="D23" s="49"/>
      <c r="E23" s="35"/>
      <c r="F23" s="49"/>
      <c r="G23" s="35"/>
      <c r="H23" s="49"/>
      <c r="I23" s="35"/>
      <c r="J23" s="49"/>
      <c r="K23" s="126"/>
      <c r="L23" s="137">
        <f>SUM(L28:L30)</f>
        <v>0</v>
      </c>
      <c r="M23" s="81">
        <f t="shared" ref="M23:AA23" si="6">SUM(M28:M30)</f>
        <v>0</v>
      </c>
      <c r="N23" s="81">
        <f t="shared" si="6"/>
        <v>0</v>
      </c>
      <c r="O23" s="81">
        <f t="shared" si="6"/>
        <v>0</v>
      </c>
      <c r="P23" s="81">
        <f t="shared" si="6"/>
        <v>0</v>
      </c>
      <c r="Q23" s="81">
        <f t="shared" si="6"/>
        <v>0</v>
      </c>
      <c r="R23" s="81">
        <f t="shared" si="6"/>
        <v>0</v>
      </c>
      <c r="S23" s="81">
        <f t="shared" si="6"/>
        <v>0</v>
      </c>
      <c r="T23" s="81">
        <f t="shared" si="6"/>
        <v>0</v>
      </c>
      <c r="U23" s="81">
        <f t="shared" si="6"/>
        <v>0</v>
      </c>
      <c r="V23" s="81">
        <f t="shared" si="6"/>
        <v>0</v>
      </c>
      <c r="W23" s="81">
        <f t="shared" si="6"/>
        <v>0</v>
      </c>
      <c r="X23" s="81">
        <f t="shared" si="6"/>
        <v>0</v>
      </c>
      <c r="Y23" s="81">
        <f t="shared" si="6"/>
        <v>0</v>
      </c>
      <c r="Z23" s="81">
        <f t="shared" si="6"/>
        <v>0</v>
      </c>
      <c r="AA23" s="116">
        <f t="shared" si="6"/>
        <v>0</v>
      </c>
      <c r="AB23" s="261">
        <f t="shared" ref="AB23" si="7">SUM(AB28:AB30)</f>
        <v>0</v>
      </c>
      <c r="AC23" s="423" t="str">
        <f>CONCATENATE(IF(D24&gt;D23," * F01-02 "&amp;$D$19&amp;" "&amp;$D$20&amp;" is more than F01-01"&amp;CHAR(10),""),IF(E24&gt;E23," * F01-02 "&amp;$D$19&amp;" "&amp;$E$20&amp;" is more than F01-01"&amp;CHAR(10),""),IF(F24&gt;F23," * F01-02 "&amp;$F$19&amp;" "&amp;$F$20&amp;" is more than F01-01"&amp;CHAR(10),""),IF(G24&gt;G23," * F01-02 "&amp;$F$19&amp;" "&amp;$G$20&amp;" is more than F01-01"&amp;CHAR(10),""),IF(H24&gt;H23," * F01-02 "&amp;$H$19&amp;" "&amp;$H$20&amp;" is more than F01-01"&amp;CHAR(10),""),IF(I24&gt;I23," * F01-02 "&amp;$H$19&amp;" "&amp;$I$20&amp;" is more than F01-01"&amp;CHAR(10),""),IF(J24&gt;J23," * F01-02 "&amp;$J$19&amp;" "&amp;$J$20&amp;" is more than F01-01"&amp;CHAR(10),""),IF(K24&gt;K23," * F01-02 "&amp;$J$19&amp;" "&amp;$K$20&amp;" is more than F01-01"&amp;CHAR(10),""),IF(L24&gt;L23," * F01-02 "&amp;$L$19&amp;" "&amp;$L$20&amp;" is more than F01-01"&amp;CHAR(10),""),IF(M24&gt;M23," * F01-02 "&amp;$L$19&amp;" "&amp;$M$20&amp;" is more than F01-01"&amp;CHAR(10),""),IF(N24&gt;N23," * F01-02 "&amp;$N$19&amp;" "&amp;$N$20&amp;" is more than F01-01"&amp;CHAR(10),""),IF(O24&gt;O23," * F01-02 "&amp;$N$19&amp;" "&amp;$O$20&amp;" is more than F01-01"&amp;CHAR(10),""),IF(P24&gt;P23," * F01-02 "&amp;$P$19&amp;" "&amp;$P$20&amp;" is more than F01-01"&amp;CHAR(10),""),IF(Q24&gt;Q23," * F01-02 "&amp;$P$19&amp;" "&amp;$Q$20&amp;" is more than F01-01"&amp;CHAR(10),""),IF(R24&gt;R23," * F01-02 "&amp;$R$19&amp;" "&amp;$R$20&amp;" is more than F01-01"&amp;CHAR(10),""),IF(S24&gt;S23," * F01-02 "&amp;$R$19&amp;" "&amp;$S$20&amp;" is more than F01-01"&amp;CHAR(10),""),IF(T24&gt;T23," * F01-02 "&amp;$T$19&amp;" "&amp;$T$20&amp;" is more than F01-01"&amp;CHAR(10),""),IF(U24&gt;U23," * F01-02 "&amp;$T$19&amp;" "&amp;$U$20&amp;" is more than F01-01"&amp;CHAR(10),""),IF(V24&gt;V23," * F01-02 "&amp;$V$19&amp;" "&amp;$V$20&amp;" is more than F01-01"&amp;CHAR(10),""),IF(W24&gt;W23," * F01-02 "&amp;$V$19&amp;" "&amp;$W$20&amp;" is more than F01-01"&amp;CHAR(10),""),IF(X24&gt;X23," * F01-02 "&amp;$X$19&amp;" "&amp;$X$20&amp;" is more than F01-01"&amp;CHAR(10),""),IF(Y24&gt;Y23," * F01-02 "&amp;$X$19&amp;" "&amp;$Y$20&amp;" is more than F01-01"&amp;CHAR(10),""),IF(Z24&gt;Z23," * F01-02 "&amp;$Z$19&amp;" "&amp;$Z$20&amp;" is more than F01-01"&amp;CHAR(10),""),IF(AA24&gt;AA23," * F01-02 "&amp;$Z$19&amp;" "&amp;$AA$20&amp;" is more than F01-01"&amp;CHAR(10),""))</f>
        <v/>
      </c>
      <c r="AD23" s="351" t="str">
        <f>CONCATENATE(AC23,AC25,AC26,AC27,AC29,AC30,AC31,AC32,AC34,AC36,AC38,AC40,AC42)</f>
        <v/>
      </c>
      <c r="AE23" s="140" t="str">
        <f>CONCATENATE(IF(D25&lt;&gt;SUM(D26,D27,D30,D31)," * F01-03 for Age "&amp;D19&amp;" "&amp;D20&amp;" is not equal to the sum of (F01-04+F01-05+F01-08+F01-09)"&amp;CHAR(10),""),IF(E25&lt;&gt;SUM(E26,E27,E30,E31)," * F01-03 for Age "&amp;D19&amp;" "&amp;E20&amp;" is not equal to the sum of F01-04+F01-05+F01-08+F01-09"&amp;CHAR(10),""),IF(F25&lt;&gt;SUM(F26,F27,F30,F31)," * F01-03 for Age "&amp;F19&amp;" "&amp;F20&amp;" is not equal to the sum of (F01-04+F01-05+F01-08+F01-09)"&amp;CHAR(10),""),IF(G25&lt;&gt;SUM(G26,G27,G30,G31)," * F01-03 for Age "&amp;F19&amp;" "&amp;G20&amp;" is not equal to the sum of F01-04+F01-05+F01-08+F01-09"&amp;CHAR(10),""),IF(H25&lt;&gt;SUM(H26,H27,H30,H31)," * F01-03 for Age "&amp;H19&amp;" "&amp;H20&amp;" is not equal to the sum of (F01-04+F01-05+F01-08+F01-09)"&amp;CHAR(10),""),IF(I25&lt;&gt;SUM(I26,I27,I30,I31)," * F01-03 for Age "&amp;H19&amp;" "&amp;I20&amp;" is not equal to the sum of F01-04+F01-05+F01-08+F01-09"&amp;CHAR(10),""),IF(J25&lt;&gt;SUM(J26,J27,J30,J31)," * F01-03 for Age "&amp;J19&amp;" "&amp;J20&amp;" is not equal to the sum of (F01-04+F01-05+F01-08+F01-09)"&amp;CHAR(10),""),IF(K25&lt;&gt;SUM(K26,K27,K30,K31)," * F01-03 for Age "&amp;J19&amp;" "&amp;K20&amp;" is not equal to the sum of F01-04+F01-05+F01-08+F01-09"&amp;CHAR(10),""),IF(L25&lt;&gt;SUM(L26,L27,L30,L31)," * F01-03 for Age "&amp;L19&amp;" "&amp;L20&amp;" is not equal to the sum of (F01-04+F01-05+F01-08+F01-09)"&amp;CHAR(10),""),IF(M25&lt;&gt;SUM(M26,M27,M30,M31)," * F01-03 for Age "&amp;L19&amp;" "&amp;M20&amp;" is not equal to the sum of F01-04+F01-05+F01-08+F01-09"&amp;CHAR(10),""),IF(N25&lt;&gt;SUM(N26,N27,N30,N31)," * F01-03 for Age "&amp;N19&amp;" "&amp;N20&amp;" is not equal to the sum of (F01-04+F01-05+F01-08+F01-09)"&amp;CHAR(10),""),IF(O25&lt;&gt;SUM(O26,O27,O30,O31)," * F01-03 for Age "&amp;N19&amp;" "&amp;O20&amp;" is not equal to the sum of F01-04+F01-05+F01-08+F01-09"&amp;CHAR(10),""),IF(P25&lt;&gt;SUM(P26,P27,P30,P31)," * F01-03 for Age "&amp;P19&amp;" "&amp;P20&amp;" is not equal to the sum of (F01-04+F01-05+F01-08+F01-09)"&amp;CHAR(10),""),IF(Q25&lt;&gt;SUM(Q26,Q27,Q30,Q31)," * F01-03 for Age "&amp;P19&amp;" "&amp;Q20&amp;" is not equal to the sum of F01-04+F01-05+F01-08+F01-09"&amp;CHAR(10),""),IF(R25&lt;&gt;SUM(R26,R27,R30,R31)," * F01-03 for Age "&amp;R19&amp;" "&amp;R20&amp;" is not equal to the sum of (F01-04+F01-05+F01-08+F01-09)"&amp;CHAR(10),""),IF(S25&lt;&gt;SUM(S26,S27,S30,S31)," * F01-03 for Age "&amp;R19&amp;" "&amp;S20&amp;" is not equal to the sum of F01-04+F01-05+F01-08+F01-09"&amp;CHAR(10),""),IF(T25&lt;&gt;SUM(T26,T27,T30,T31)," * F01-03 for Age "&amp;T19&amp;" "&amp;T20&amp;" is not equal to the sum of (F01-04+F01-05+F01-08+F01-09)"&amp;CHAR(10),""),IF(U25&lt;&gt;SUM(U26,U27,U30,U31)," * F01-03 for Age "&amp;T19&amp;" "&amp;U20&amp;" is not equal to the sum of F01-04+F01-05+F01-08+F01-09"&amp;CHAR(10),""),IF(V25&lt;&gt;SUM(V26,V27,V30,V31)," * F01-03 for Age "&amp;V19&amp;" "&amp;V20&amp;" is not equal to the sum of (F01-04+F01-05+F01-08+F01-09)"&amp;CHAR(10),""),IF(W25&lt;&gt;SUM(W26,W27,W30,W31)," * F01-03 for Age "&amp;V19&amp;" "&amp;W20&amp;" is not equal to the sum of F01-04+F01-05+F01-08+F01-09"&amp;CHAR(10),""),IF(X25&lt;&gt;SUM(X26,X27,X30,X31)," * F01-03 for Age "&amp;X19&amp;" "&amp;X20&amp;" is not equal to the sum of (F01-04+F01-05+F01-08+F01-09)"&amp;CHAR(10),""),IF(Y25&lt;&gt;SUM(Y26,Y27,Y30,Y31)," * F01-03 for Age "&amp;X19&amp;" "&amp;Y20&amp;" is not equal to the sum of F01-04+F01-05+F01-08+F01-09"&amp;CHAR(10),""),IF(Z25&lt;&gt;SUM(Z26,Z27,Z30,Z31)," * F01-03 for Age "&amp;Z19&amp;" "&amp;Z20&amp;" is not equal to the sum of (F01-04+F01-05+F01-08+F01-09)"&amp;CHAR(10),""),IF(AA25&lt;&gt;SUM(AA26,AA27,AA30,AA31)," * F01-03 for Age "&amp;Z19&amp;" "&amp;AA20&amp;" is not equal to the sum of (F01-04+F01-05+F01-08+F01-09)"&amp;CHAR(10),""))</f>
        <v/>
      </c>
      <c r="AF23" s="348" t="str">
        <f>CONCATENATE(AE23,AE24,AE25,AE26,AE27,AE28,AE29,AE30,AE31,AE32,AE33,AE34,AE35,AE36,AE37,AE38,AE39,AE40,AE41)</f>
        <v/>
      </c>
      <c r="AG23" s="127">
        <v>21</v>
      </c>
    </row>
    <row r="24" spans="1:33" s="4" customFormat="1" ht="38.25" customHeight="1" x14ac:dyDescent="0.45">
      <c r="A24" s="321"/>
      <c r="B24" s="203" t="s">
        <v>78</v>
      </c>
      <c r="C24" s="215" t="s">
        <v>84</v>
      </c>
      <c r="D24" s="48"/>
      <c r="E24" s="34"/>
      <c r="F24" s="48"/>
      <c r="G24" s="34"/>
      <c r="H24" s="48"/>
      <c r="I24" s="34"/>
      <c r="J24" s="48"/>
      <c r="K24" s="138"/>
      <c r="L24" s="137">
        <f>SUM(L31:L33)</f>
        <v>0</v>
      </c>
      <c r="M24" s="81">
        <f>SUM(M31:M33)</f>
        <v>0</v>
      </c>
      <c r="N24" s="81">
        <f t="shared" ref="N24:AA24" si="8">SUM(N31:N33)</f>
        <v>0</v>
      </c>
      <c r="O24" s="81">
        <f t="shared" si="8"/>
        <v>0</v>
      </c>
      <c r="P24" s="81">
        <f t="shared" si="8"/>
        <v>0</v>
      </c>
      <c r="Q24" s="81">
        <f t="shared" si="8"/>
        <v>0</v>
      </c>
      <c r="R24" s="81">
        <f t="shared" si="8"/>
        <v>0</v>
      </c>
      <c r="S24" s="81">
        <f t="shared" si="8"/>
        <v>0</v>
      </c>
      <c r="T24" s="81">
        <f t="shared" si="8"/>
        <v>0</v>
      </c>
      <c r="U24" s="81">
        <f t="shared" si="8"/>
        <v>0</v>
      </c>
      <c r="V24" s="81">
        <f t="shared" si="8"/>
        <v>0</v>
      </c>
      <c r="W24" s="81">
        <f t="shared" si="8"/>
        <v>0</v>
      </c>
      <c r="X24" s="81">
        <f t="shared" si="8"/>
        <v>0</v>
      </c>
      <c r="Y24" s="81">
        <f t="shared" si="8"/>
        <v>0</v>
      </c>
      <c r="Z24" s="81">
        <f t="shared" si="8"/>
        <v>0</v>
      </c>
      <c r="AA24" s="116">
        <f t="shared" si="8"/>
        <v>0</v>
      </c>
      <c r="AB24" s="262">
        <f t="shared" ref="AB24" si="9">SUM(AB31:AB33)</f>
        <v>0</v>
      </c>
      <c r="AC24" s="424"/>
      <c r="AD24" s="352"/>
      <c r="AE24" s="141"/>
      <c r="AF24" s="349"/>
      <c r="AG24" s="127">
        <v>22</v>
      </c>
    </row>
    <row r="25" spans="1:33" s="4" customFormat="1" ht="38.25" customHeight="1" x14ac:dyDescent="0.45">
      <c r="A25" s="321"/>
      <c r="B25" s="203" t="s">
        <v>79</v>
      </c>
      <c r="C25" s="215" t="s">
        <v>85</v>
      </c>
      <c r="D25" s="48"/>
      <c r="E25" s="34"/>
      <c r="F25" s="48"/>
      <c r="G25" s="34"/>
      <c r="H25" s="48"/>
      <c r="I25" s="34"/>
      <c r="J25" s="48"/>
      <c r="K25" s="138"/>
      <c r="L25" s="137">
        <f>SUM(L34:L36)</f>
        <v>0</v>
      </c>
      <c r="M25" s="81">
        <f t="shared" ref="M25:AA25" si="10">SUM(M34:M36)</f>
        <v>0</v>
      </c>
      <c r="N25" s="81">
        <f t="shared" si="10"/>
        <v>0</v>
      </c>
      <c r="O25" s="81">
        <f t="shared" si="10"/>
        <v>0</v>
      </c>
      <c r="P25" s="81">
        <f t="shared" si="10"/>
        <v>0</v>
      </c>
      <c r="Q25" s="81">
        <f t="shared" si="10"/>
        <v>0</v>
      </c>
      <c r="R25" s="81">
        <f t="shared" si="10"/>
        <v>0</v>
      </c>
      <c r="S25" s="81">
        <f t="shared" si="10"/>
        <v>0</v>
      </c>
      <c r="T25" s="81">
        <f t="shared" si="10"/>
        <v>0</v>
      </c>
      <c r="U25" s="81">
        <f t="shared" si="10"/>
        <v>0</v>
      </c>
      <c r="V25" s="81">
        <f t="shared" si="10"/>
        <v>0</v>
      </c>
      <c r="W25" s="81">
        <f t="shared" si="10"/>
        <v>0</v>
      </c>
      <c r="X25" s="81">
        <f t="shared" si="10"/>
        <v>0</v>
      </c>
      <c r="Y25" s="81">
        <f t="shared" si="10"/>
        <v>0</v>
      </c>
      <c r="Z25" s="81">
        <f t="shared" si="10"/>
        <v>0</v>
      </c>
      <c r="AA25" s="116">
        <f t="shared" si="10"/>
        <v>0</v>
      </c>
      <c r="AB25" s="262">
        <f t="shared" ref="AB25" si="11">SUM(AB34:AB36)</f>
        <v>0</v>
      </c>
      <c r="AC25" s="142"/>
      <c r="AD25" s="352"/>
      <c r="AE25" s="143"/>
      <c r="AF25" s="349"/>
      <c r="AG25" s="127">
        <v>23</v>
      </c>
    </row>
    <row r="26" spans="1:33" s="4" customFormat="1" ht="38.25" customHeight="1" x14ac:dyDescent="0.45">
      <c r="A26" s="321"/>
      <c r="B26" s="203" t="s">
        <v>80</v>
      </c>
      <c r="C26" s="215" t="s">
        <v>86</v>
      </c>
      <c r="D26" s="48"/>
      <c r="E26" s="34"/>
      <c r="F26" s="48"/>
      <c r="G26" s="34"/>
      <c r="H26" s="48"/>
      <c r="I26" s="34"/>
      <c r="J26" s="48"/>
      <c r="K26" s="138"/>
      <c r="L26" s="137">
        <f>SUM(L37:L39)</f>
        <v>0</v>
      </c>
      <c r="M26" s="81">
        <f t="shared" ref="M26:AA26" si="12">SUM(M37:M39)</f>
        <v>0</v>
      </c>
      <c r="N26" s="81">
        <f t="shared" si="12"/>
        <v>0</v>
      </c>
      <c r="O26" s="81">
        <f t="shared" si="12"/>
        <v>0</v>
      </c>
      <c r="P26" s="81">
        <f t="shared" si="12"/>
        <v>0</v>
      </c>
      <c r="Q26" s="81">
        <f t="shared" si="12"/>
        <v>0</v>
      </c>
      <c r="R26" s="81">
        <f t="shared" si="12"/>
        <v>0</v>
      </c>
      <c r="S26" s="81">
        <f t="shared" si="12"/>
        <v>0</v>
      </c>
      <c r="T26" s="81">
        <f t="shared" si="12"/>
        <v>0</v>
      </c>
      <c r="U26" s="81">
        <f t="shared" si="12"/>
        <v>0</v>
      </c>
      <c r="V26" s="81">
        <f t="shared" si="12"/>
        <v>0</v>
      </c>
      <c r="W26" s="81">
        <f t="shared" si="12"/>
        <v>0</v>
      </c>
      <c r="X26" s="81">
        <f t="shared" si="12"/>
        <v>0</v>
      </c>
      <c r="Y26" s="81">
        <f t="shared" si="12"/>
        <v>0</v>
      </c>
      <c r="Z26" s="81">
        <f t="shared" si="12"/>
        <v>0</v>
      </c>
      <c r="AA26" s="116">
        <f t="shared" si="12"/>
        <v>0</v>
      </c>
      <c r="AB26" s="262">
        <f t="shared" ref="AB26" si="13">SUM(AB37:AB39)</f>
        <v>0</v>
      </c>
      <c r="AC26" s="142"/>
      <c r="AD26" s="352"/>
      <c r="AE26" s="141"/>
      <c r="AF26" s="349"/>
      <c r="AG26" s="127">
        <v>24</v>
      </c>
    </row>
    <row r="27" spans="1:33" s="4" customFormat="1" ht="38.25" customHeight="1" thickBot="1" x14ac:dyDescent="0.5">
      <c r="A27" s="322"/>
      <c r="B27" s="204" t="s">
        <v>35</v>
      </c>
      <c r="C27" s="220" t="s">
        <v>87</v>
      </c>
      <c r="D27" s="114"/>
      <c r="E27" s="115"/>
      <c r="F27" s="114"/>
      <c r="G27" s="115"/>
      <c r="H27" s="114"/>
      <c r="I27" s="115"/>
      <c r="J27" s="114"/>
      <c r="K27" s="139"/>
      <c r="L27" s="137">
        <f>SUM(L40:L42)</f>
        <v>0</v>
      </c>
      <c r="M27" s="81">
        <f t="shared" ref="M27:AA27" si="14">SUM(M40:M42)</f>
        <v>0</v>
      </c>
      <c r="N27" s="81">
        <f t="shared" si="14"/>
        <v>0</v>
      </c>
      <c r="O27" s="81">
        <f t="shared" si="14"/>
        <v>0</v>
      </c>
      <c r="P27" s="81">
        <f t="shared" si="14"/>
        <v>0</v>
      </c>
      <c r="Q27" s="81">
        <f t="shared" si="14"/>
        <v>0</v>
      </c>
      <c r="R27" s="81">
        <f t="shared" si="14"/>
        <v>0</v>
      </c>
      <c r="S27" s="81">
        <f t="shared" si="14"/>
        <v>0</v>
      </c>
      <c r="T27" s="81">
        <f t="shared" si="14"/>
        <v>0</v>
      </c>
      <c r="U27" s="81">
        <f t="shared" si="14"/>
        <v>0</v>
      </c>
      <c r="V27" s="81">
        <f t="shared" si="14"/>
        <v>0</v>
      </c>
      <c r="W27" s="81">
        <f t="shared" si="14"/>
        <v>0</v>
      </c>
      <c r="X27" s="81">
        <f t="shared" si="14"/>
        <v>0</v>
      </c>
      <c r="Y27" s="81">
        <f t="shared" si="14"/>
        <v>0</v>
      </c>
      <c r="Z27" s="81">
        <f t="shared" si="14"/>
        <v>0</v>
      </c>
      <c r="AA27" s="116">
        <f t="shared" si="14"/>
        <v>0</v>
      </c>
      <c r="AB27" s="263">
        <f t="shared" ref="AB27" si="15">SUM(AB40:AB42)</f>
        <v>0</v>
      </c>
      <c r="AC27" s="449"/>
      <c r="AD27" s="352"/>
      <c r="AE27" s="141"/>
      <c r="AF27" s="349"/>
      <c r="AG27" s="127">
        <v>25</v>
      </c>
    </row>
    <row r="28" spans="1:33" s="4" customFormat="1" ht="38.25" customHeight="1" x14ac:dyDescent="0.45">
      <c r="A28" s="395" t="s">
        <v>77</v>
      </c>
      <c r="B28" s="162" t="s">
        <v>22</v>
      </c>
      <c r="C28" s="214" t="s">
        <v>88</v>
      </c>
      <c r="D28" s="49"/>
      <c r="E28" s="35"/>
      <c r="F28" s="49"/>
      <c r="G28" s="35"/>
      <c r="H28" s="49"/>
      <c r="I28" s="35"/>
      <c r="J28" s="49"/>
      <c r="K28" s="126"/>
      <c r="L28" s="25"/>
      <c r="M28" s="36"/>
      <c r="N28" s="36"/>
      <c r="O28" s="36"/>
      <c r="P28" s="36"/>
      <c r="Q28" s="36"/>
      <c r="R28" s="36"/>
      <c r="S28" s="36"/>
      <c r="T28" s="36"/>
      <c r="U28" s="36"/>
      <c r="V28" s="36"/>
      <c r="W28" s="36"/>
      <c r="X28" s="36"/>
      <c r="Y28" s="36"/>
      <c r="Z28" s="36"/>
      <c r="AA28" s="121"/>
      <c r="AB28" s="120">
        <f>SUM(D28:AA28)</f>
        <v>0</v>
      </c>
      <c r="AC28" s="399"/>
      <c r="AD28" s="352"/>
      <c r="AE28" s="141"/>
      <c r="AF28" s="349"/>
      <c r="AG28" s="127">
        <v>26</v>
      </c>
    </row>
    <row r="29" spans="1:33" s="4" customFormat="1" ht="38.25" customHeight="1" x14ac:dyDescent="0.45">
      <c r="A29" s="396"/>
      <c r="B29" s="163" t="s">
        <v>81</v>
      </c>
      <c r="C29" s="215" t="s">
        <v>89</v>
      </c>
      <c r="D29" s="48"/>
      <c r="E29" s="34"/>
      <c r="F29" s="48"/>
      <c r="G29" s="34"/>
      <c r="H29" s="48"/>
      <c r="I29" s="34"/>
      <c r="J29" s="48"/>
      <c r="K29" s="138"/>
      <c r="L29" s="26"/>
      <c r="M29" s="32"/>
      <c r="N29" s="32"/>
      <c r="O29" s="32"/>
      <c r="P29" s="32"/>
      <c r="Q29" s="32"/>
      <c r="R29" s="32"/>
      <c r="S29" s="32"/>
      <c r="T29" s="32"/>
      <c r="U29" s="32"/>
      <c r="V29" s="32"/>
      <c r="W29" s="32"/>
      <c r="X29" s="32"/>
      <c r="Y29" s="32"/>
      <c r="Z29" s="32"/>
      <c r="AA29" s="122"/>
      <c r="AB29" s="118">
        <f t="shared" ref="AB29:AB42" si="16">SUM(D29:AA29)</f>
        <v>0</v>
      </c>
      <c r="AC29" s="142"/>
      <c r="AD29" s="352"/>
      <c r="AE29" s="141"/>
      <c r="AF29" s="349"/>
      <c r="AG29" s="127">
        <v>27</v>
      </c>
    </row>
    <row r="30" spans="1:33" s="4" customFormat="1" ht="38.25" customHeight="1" thickBot="1" x14ac:dyDescent="0.5">
      <c r="A30" s="397"/>
      <c r="B30" s="164" t="s">
        <v>82</v>
      </c>
      <c r="C30" s="220" t="s">
        <v>90</v>
      </c>
      <c r="D30" s="114"/>
      <c r="E30" s="115"/>
      <c r="F30" s="114"/>
      <c r="G30" s="115"/>
      <c r="H30" s="114"/>
      <c r="I30" s="115"/>
      <c r="J30" s="114"/>
      <c r="K30" s="139"/>
      <c r="L30" s="24"/>
      <c r="M30" s="39"/>
      <c r="N30" s="39"/>
      <c r="O30" s="39"/>
      <c r="P30" s="39"/>
      <c r="Q30" s="39"/>
      <c r="R30" s="39"/>
      <c r="S30" s="39"/>
      <c r="T30" s="39"/>
      <c r="U30" s="39"/>
      <c r="V30" s="39"/>
      <c r="W30" s="39"/>
      <c r="X30" s="39"/>
      <c r="Y30" s="39"/>
      <c r="Z30" s="39"/>
      <c r="AA30" s="123"/>
      <c r="AB30" s="119">
        <f t="shared" si="16"/>
        <v>0</v>
      </c>
      <c r="AC30" s="142"/>
      <c r="AD30" s="352"/>
      <c r="AE30" s="141"/>
      <c r="AF30" s="349"/>
      <c r="AG30" s="127">
        <v>28</v>
      </c>
    </row>
    <row r="31" spans="1:33" s="4" customFormat="1" ht="38.25" customHeight="1" x14ac:dyDescent="0.45">
      <c r="A31" s="395" t="s">
        <v>78</v>
      </c>
      <c r="B31" s="162" t="s">
        <v>22</v>
      </c>
      <c r="C31" s="214" t="s">
        <v>91</v>
      </c>
      <c r="D31" s="49"/>
      <c r="E31" s="35"/>
      <c r="F31" s="49"/>
      <c r="G31" s="35"/>
      <c r="H31" s="49"/>
      <c r="I31" s="35"/>
      <c r="J31" s="49"/>
      <c r="K31" s="126"/>
      <c r="L31" s="25"/>
      <c r="M31" s="126"/>
      <c r="N31" s="36"/>
      <c r="O31" s="126"/>
      <c r="P31" s="36"/>
      <c r="Q31" s="126"/>
      <c r="R31" s="36"/>
      <c r="S31" s="126"/>
      <c r="T31" s="36"/>
      <c r="U31" s="126"/>
      <c r="V31" s="36"/>
      <c r="W31" s="126"/>
      <c r="X31" s="36"/>
      <c r="Y31" s="126"/>
      <c r="Z31" s="36"/>
      <c r="AA31" s="126"/>
      <c r="AB31" s="120">
        <f t="shared" si="16"/>
        <v>0</v>
      </c>
      <c r="AC31" s="142"/>
      <c r="AD31" s="352"/>
      <c r="AE31" s="141"/>
      <c r="AF31" s="349"/>
      <c r="AG31" s="127">
        <v>29</v>
      </c>
    </row>
    <row r="32" spans="1:33" s="4" customFormat="1" ht="38.25" customHeight="1" x14ac:dyDescent="0.45">
      <c r="A32" s="396"/>
      <c r="B32" s="163" t="s">
        <v>81</v>
      </c>
      <c r="C32" s="215" t="s">
        <v>92</v>
      </c>
      <c r="D32" s="48"/>
      <c r="E32" s="34"/>
      <c r="F32" s="48"/>
      <c r="G32" s="34"/>
      <c r="H32" s="48"/>
      <c r="I32" s="34"/>
      <c r="J32" s="48"/>
      <c r="K32" s="138"/>
      <c r="L32" s="26"/>
      <c r="M32" s="138"/>
      <c r="N32" s="32"/>
      <c r="O32" s="138"/>
      <c r="P32" s="32"/>
      <c r="Q32" s="138"/>
      <c r="R32" s="32"/>
      <c r="S32" s="138"/>
      <c r="T32" s="32"/>
      <c r="U32" s="138"/>
      <c r="V32" s="32"/>
      <c r="W32" s="138"/>
      <c r="X32" s="32"/>
      <c r="Y32" s="138"/>
      <c r="Z32" s="32"/>
      <c r="AA32" s="138"/>
      <c r="AB32" s="118">
        <f t="shared" si="16"/>
        <v>0</v>
      </c>
      <c r="AC32" s="398"/>
      <c r="AD32" s="352"/>
      <c r="AE32" s="141"/>
      <c r="AF32" s="349"/>
      <c r="AG32" s="127">
        <v>30</v>
      </c>
    </row>
    <row r="33" spans="1:33" s="4" customFormat="1" ht="38.25" customHeight="1" thickBot="1" x14ac:dyDescent="0.5">
      <c r="A33" s="397"/>
      <c r="B33" s="164" t="s">
        <v>82</v>
      </c>
      <c r="C33" s="220" t="s">
        <v>93</v>
      </c>
      <c r="D33" s="114"/>
      <c r="E33" s="115"/>
      <c r="F33" s="114"/>
      <c r="G33" s="115"/>
      <c r="H33" s="114"/>
      <c r="I33" s="115"/>
      <c r="J33" s="114"/>
      <c r="K33" s="139"/>
      <c r="L33" s="24"/>
      <c r="M33" s="139"/>
      <c r="N33" s="39"/>
      <c r="O33" s="139"/>
      <c r="P33" s="39"/>
      <c r="Q33" s="139"/>
      <c r="R33" s="39"/>
      <c r="S33" s="139"/>
      <c r="T33" s="39"/>
      <c r="U33" s="139"/>
      <c r="V33" s="39"/>
      <c r="W33" s="139"/>
      <c r="X33" s="39"/>
      <c r="Y33" s="139"/>
      <c r="Z33" s="39"/>
      <c r="AA33" s="139"/>
      <c r="AB33" s="119">
        <f t="shared" si="16"/>
        <v>0</v>
      </c>
      <c r="AC33" s="399"/>
      <c r="AD33" s="352"/>
      <c r="AE33" s="141"/>
      <c r="AF33" s="349"/>
      <c r="AG33" s="127">
        <v>31</v>
      </c>
    </row>
    <row r="34" spans="1:33" s="4" customFormat="1" ht="38.25" customHeight="1" x14ac:dyDescent="0.45">
      <c r="A34" s="395" t="s">
        <v>79</v>
      </c>
      <c r="B34" s="162" t="s">
        <v>22</v>
      </c>
      <c r="C34" s="214" t="s">
        <v>94</v>
      </c>
      <c r="D34" s="49"/>
      <c r="E34" s="35"/>
      <c r="F34" s="49"/>
      <c r="G34" s="35"/>
      <c r="H34" s="49"/>
      <c r="I34" s="35"/>
      <c r="J34" s="49"/>
      <c r="K34" s="126"/>
      <c r="L34" s="34"/>
      <c r="M34" s="34"/>
      <c r="N34" s="34"/>
      <c r="O34" s="34"/>
      <c r="P34" s="34"/>
      <c r="Q34" s="34"/>
      <c r="R34" s="34"/>
      <c r="S34" s="34"/>
      <c r="T34" s="34"/>
      <c r="U34" s="34"/>
      <c r="V34" s="34"/>
      <c r="W34" s="34"/>
      <c r="X34" s="34"/>
      <c r="Y34" s="34"/>
      <c r="Z34" s="34"/>
      <c r="AA34" s="256"/>
      <c r="AB34" s="259"/>
      <c r="AC34" s="398"/>
      <c r="AD34" s="352"/>
      <c r="AE34" s="141"/>
      <c r="AF34" s="349"/>
      <c r="AG34" s="127">
        <v>32</v>
      </c>
    </row>
    <row r="35" spans="1:33" s="4" customFormat="1" ht="38.25" customHeight="1" x14ac:dyDescent="0.45">
      <c r="A35" s="396" t="s">
        <v>79</v>
      </c>
      <c r="B35" s="163" t="s">
        <v>81</v>
      </c>
      <c r="C35" s="215" t="s">
        <v>95</v>
      </c>
      <c r="D35" s="48"/>
      <c r="E35" s="34"/>
      <c r="F35" s="48"/>
      <c r="G35" s="34"/>
      <c r="H35" s="48"/>
      <c r="I35" s="34"/>
      <c r="J35" s="48"/>
      <c r="K35" s="138"/>
      <c r="L35" s="34"/>
      <c r="M35" s="34"/>
      <c r="N35" s="34"/>
      <c r="O35" s="34"/>
      <c r="P35" s="34"/>
      <c r="Q35" s="34"/>
      <c r="R35" s="34"/>
      <c r="S35" s="34"/>
      <c r="T35" s="34"/>
      <c r="U35" s="34"/>
      <c r="V35" s="34"/>
      <c r="W35" s="34"/>
      <c r="X35" s="34"/>
      <c r="Y35" s="34"/>
      <c r="Z35" s="34"/>
      <c r="AA35" s="256"/>
      <c r="AB35" s="264"/>
      <c r="AC35" s="399"/>
      <c r="AD35" s="352"/>
      <c r="AE35" s="141"/>
      <c r="AF35" s="349"/>
      <c r="AG35" s="127">
        <v>33</v>
      </c>
    </row>
    <row r="36" spans="1:33" s="4" customFormat="1" ht="38.25" customHeight="1" thickBot="1" x14ac:dyDescent="0.5">
      <c r="A36" s="397" t="s">
        <v>79</v>
      </c>
      <c r="B36" s="164" t="s">
        <v>82</v>
      </c>
      <c r="C36" s="220" t="s">
        <v>96</v>
      </c>
      <c r="D36" s="114"/>
      <c r="E36" s="115"/>
      <c r="F36" s="114"/>
      <c r="G36" s="115"/>
      <c r="H36" s="114"/>
      <c r="I36" s="115"/>
      <c r="J36" s="114"/>
      <c r="K36" s="139"/>
      <c r="L36" s="34"/>
      <c r="M36" s="34"/>
      <c r="N36" s="34"/>
      <c r="O36" s="34"/>
      <c r="P36" s="34"/>
      <c r="Q36" s="34"/>
      <c r="R36" s="34"/>
      <c r="S36" s="34"/>
      <c r="T36" s="34"/>
      <c r="U36" s="34"/>
      <c r="V36" s="34"/>
      <c r="W36" s="34"/>
      <c r="X36" s="34"/>
      <c r="Y36" s="34"/>
      <c r="Z36" s="34"/>
      <c r="AA36" s="256"/>
      <c r="AB36" s="265"/>
      <c r="AC36" s="398"/>
      <c r="AD36" s="352"/>
      <c r="AE36" s="141"/>
      <c r="AF36" s="349"/>
      <c r="AG36" s="127">
        <v>34</v>
      </c>
    </row>
    <row r="37" spans="1:33" s="4" customFormat="1" ht="38.25" customHeight="1" x14ac:dyDescent="0.45">
      <c r="A37" s="395" t="s">
        <v>80</v>
      </c>
      <c r="B37" s="162" t="s">
        <v>22</v>
      </c>
      <c r="C37" s="214" t="s">
        <v>97</v>
      </c>
      <c r="D37" s="49"/>
      <c r="E37" s="35"/>
      <c r="F37" s="49"/>
      <c r="G37" s="35"/>
      <c r="H37" s="49"/>
      <c r="I37" s="35"/>
      <c r="J37" s="49"/>
      <c r="K37" s="126"/>
      <c r="L37" s="126"/>
      <c r="M37" s="36"/>
      <c r="N37" s="126"/>
      <c r="O37" s="36"/>
      <c r="P37" s="126"/>
      <c r="Q37" s="36"/>
      <c r="R37" s="126"/>
      <c r="S37" s="36"/>
      <c r="T37" s="126"/>
      <c r="U37" s="36"/>
      <c r="V37" s="126"/>
      <c r="W37" s="36"/>
      <c r="X37" s="126"/>
      <c r="Y37" s="36"/>
      <c r="Z37" s="126"/>
      <c r="AA37" s="36"/>
      <c r="AB37" s="120">
        <f t="shared" si="16"/>
        <v>0</v>
      </c>
      <c r="AC37" s="399"/>
      <c r="AD37" s="352"/>
      <c r="AE37" s="141"/>
      <c r="AF37" s="349"/>
      <c r="AG37" s="127">
        <v>35</v>
      </c>
    </row>
    <row r="38" spans="1:33" s="4" customFormat="1" ht="38.25" customHeight="1" x14ac:dyDescent="0.45">
      <c r="A38" s="396" t="s">
        <v>80</v>
      </c>
      <c r="B38" s="163" t="s">
        <v>81</v>
      </c>
      <c r="C38" s="215" t="s">
        <v>98</v>
      </c>
      <c r="D38" s="48"/>
      <c r="E38" s="34"/>
      <c r="F38" s="48"/>
      <c r="G38" s="34"/>
      <c r="H38" s="48"/>
      <c r="I38" s="34"/>
      <c r="J38" s="48"/>
      <c r="K38" s="138"/>
      <c r="L38" s="138"/>
      <c r="M38" s="32"/>
      <c r="N38" s="138"/>
      <c r="O38" s="32"/>
      <c r="P38" s="138"/>
      <c r="Q38" s="32"/>
      <c r="R38" s="138"/>
      <c r="S38" s="32"/>
      <c r="T38" s="138"/>
      <c r="U38" s="32"/>
      <c r="V38" s="138"/>
      <c r="W38" s="32"/>
      <c r="X38" s="138"/>
      <c r="Y38" s="32"/>
      <c r="Z38" s="138"/>
      <c r="AA38" s="32"/>
      <c r="AB38" s="118">
        <f t="shared" si="16"/>
        <v>0</v>
      </c>
      <c r="AC38" s="398"/>
      <c r="AD38" s="352"/>
      <c r="AE38" s="141"/>
      <c r="AF38" s="349"/>
      <c r="AG38" s="127">
        <v>36</v>
      </c>
    </row>
    <row r="39" spans="1:33" s="4" customFormat="1" ht="38.25" customHeight="1" thickBot="1" x14ac:dyDescent="0.5">
      <c r="A39" s="397" t="s">
        <v>80</v>
      </c>
      <c r="B39" s="164" t="s">
        <v>82</v>
      </c>
      <c r="C39" s="220" t="s">
        <v>99</v>
      </c>
      <c r="D39" s="114"/>
      <c r="E39" s="115"/>
      <c r="F39" s="114"/>
      <c r="G39" s="115"/>
      <c r="H39" s="114"/>
      <c r="I39" s="115"/>
      <c r="J39" s="114"/>
      <c r="K39" s="139"/>
      <c r="L39" s="139"/>
      <c r="M39" s="39"/>
      <c r="N39" s="139"/>
      <c r="O39" s="39"/>
      <c r="P39" s="139"/>
      <c r="Q39" s="39"/>
      <c r="R39" s="139"/>
      <c r="S39" s="39"/>
      <c r="T39" s="139"/>
      <c r="U39" s="39"/>
      <c r="V39" s="139"/>
      <c r="W39" s="39"/>
      <c r="X39" s="139"/>
      <c r="Y39" s="39"/>
      <c r="Z39" s="139"/>
      <c r="AA39" s="39"/>
      <c r="AB39" s="119">
        <f t="shared" si="16"/>
        <v>0</v>
      </c>
      <c r="AC39" s="399"/>
      <c r="AD39" s="352"/>
      <c r="AE39" s="141"/>
      <c r="AF39" s="349"/>
      <c r="AG39" s="127">
        <v>37</v>
      </c>
    </row>
    <row r="40" spans="1:33" s="4" customFormat="1" ht="38.25" customHeight="1" x14ac:dyDescent="0.45">
      <c r="A40" s="396" t="s">
        <v>170</v>
      </c>
      <c r="B40" s="162" t="s">
        <v>22</v>
      </c>
      <c r="C40" s="215" t="s">
        <v>100</v>
      </c>
      <c r="D40" s="49"/>
      <c r="E40" s="35"/>
      <c r="F40" s="49"/>
      <c r="G40" s="35"/>
      <c r="H40" s="49"/>
      <c r="I40" s="35"/>
      <c r="J40" s="49"/>
      <c r="K40" s="126"/>
      <c r="L40" s="25"/>
      <c r="M40" s="36"/>
      <c r="N40" s="36"/>
      <c r="O40" s="36"/>
      <c r="P40" s="36"/>
      <c r="Q40" s="36"/>
      <c r="R40" s="36"/>
      <c r="S40" s="36"/>
      <c r="T40" s="36"/>
      <c r="U40" s="36"/>
      <c r="V40" s="36"/>
      <c r="W40" s="36"/>
      <c r="X40" s="36"/>
      <c r="Y40" s="36"/>
      <c r="Z40" s="36"/>
      <c r="AA40" s="36"/>
      <c r="AB40" s="120">
        <f t="shared" si="16"/>
        <v>0</v>
      </c>
      <c r="AC40" s="398"/>
      <c r="AD40" s="352"/>
      <c r="AE40" s="141"/>
      <c r="AF40" s="349"/>
      <c r="AG40" s="127">
        <v>38</v>
      </c>
    </row>
    <row r="41" spans="1:33" s="4" customFormat="1" ht="38.25" customHeight="1" x14ac:dyDescent="0.45">
      <c r="A41" s="396" t="s">
        <v>35</v>
      </c>
      <c r="B41" s="163" t="s">
        <v>81</v>
      </c>
      <c r="C41" s="215" t="s">
        <v>101</v>
      </c>
      <c r="D41" s="48"/>
      <c r="E41" s="34"/>
      <c r="F41" s="48"/>
      <c r="G41" s="34"/>
      <c r="H41" s="48"/>
      <c r="I41" s="34"/>
      <c r="J41" s="48"/>
      <c r="K41" s="138"/>
      <c r="L41" s="26"/>
      <c r="M41" s="32"/>
      <c r="N41" s="32"/>
      <c r="O41" s="32"/>
      <c r="P41" s="32"/>
      <c r="Q41" s="32"/>
      <c r="R41" s="32"/>
      <c r="S41" s="32"/>
      <c r="T41" s="32"/>
      <c r="U41" s="32"/>
      <c r="V41" s="32"/>
      <c r="W41" s="32"/>
      <c r="X41" s="32"/>
      <c r="Y41" s="32"/>
      <c r="Z41" s="32"/>
      <c r="AA41" s="32"/>
      <c r="AB41" s="118">
        <f t="shared" si="16"/>
        <v>0</v>
      </c>
      <c r="AC41" s="399"/>
      <c r="AD41" s="352"/>
      <c r="AE41" s="141"/>
      <c r="AF41" s="349"/>
      <c r="AG41" s="127">
        <v>39</v>
      </c>
    </row>
    <row r="42" spans="1:33" s="4" customFormat="1" ht="38.25" customHeight="1" thickBot="1" x14ac:dyDescent="0.5">
      <c r="A42" s="397" t="s">
        <v>35</v>
      </c>
      <c r="B42" s="164" t="s">
        <v>82</v>
      </c>
      <c r="C42" s="220" t="s">
        <v>102</v>
      </c>
      <c r="D42" s="114"/>
      <c r="E42" s="115"/>
      <c r="F42" s="114"/>
      <c r="G42" s="115"/>
      <c r="H42" s="114"/>
      <c r="I42" s="115"/>
      <c r="J42" s="114"/>
      <c r="K42" s="139"/>
      <c r="L42" s="24"/>
      <c r="M42" s="39"/>
      <c r="N42" s="39"/>
      <c r="O42" s="39"/>
      <c r="P42" s="39"/>
      <c r="Q42" s="39"/>
      <c r="R42" s="39"/>
      <c r="S42" s="39"/>
      <c r="T42" s="39"/>
      <c r="U42" s="39"/>
      <c r="V42" s="39"/>
      <c r="W42" s="39"/>
      <c r="X42" s="39"/>
      <c r="Y42" s="39"/>
      <c r="Z42" s="39"/>
      <c r="AA42" s="39"/>
      <c r="AB42" s="119">
        <f t="shared" si="16"/>
        <v>0</v>
      </c>
      <c r="AC42" s="144"/>
      <c r="AD42" s="353"/>
      <c r="AE42" s="141"/>
      <c r="AF42" s="350"/>
      <c r="AG42" s="127">
        <v>40</v>
      </c>
    </row>
    <row r="43" spans="1:33" s="4" customFormat="1" ht="38.25" customHeight="1" thickBot="1" x14ac:dyDescent="0.5">
      <c r="A43" s="361" t="s">
        <v>237</v>
      </c>
      <c r="B43" s="362"/>
      <c r="C43" s="363"/>
      <c r="D43" s="362"/>
      <c r="E43" s="362"/>
      <c r="F43" s="362"/>
      <c r="G43" s="362"/>
      <c r="H43" s="362"/>
      <c r="I43" s="362"/>
      <c r="J43" s="362"/>
      <c r="K43" s="362"/>
      <c r="L43" s="362"/>
      <c r="M43" s="362"/>
      <c r="N43" s="362"/>
      <c r="O43" s="362"/>
      <c r="P43" s="362"/>
      <c r="Q43" s="362"/>
      <c r="R43" s="362"/>
      <c r="S43" s="362"/>
      <c r="T43" s="362"/>
      <c r="U43" s="362"/>
      <c r="V43" s="362"/>
      <c r="W43" s="362"/>
      <c r="X43" s="362"/>
      <c r="Y43" s="362"/>
      <c r="Z43" s="362"/>
      <c r="AA43" s="362"/>
      <c r="AB43" s="364"/>
      <c r="AC43" s="362"/>
      <c r="AD43" s="362"/>
      <c r="AE43" s="362"/>
      <c r="AF43" s="365"/>
      <c r="AG43" s="127">
        <v>154</v>
      </c>
    </row>
    <row r="44" spans="1:33" s="6" customFormat="1" ht="38.25" customHeight="1" thickBot="1" x14ac:dyDescent="0.5">
      <c r="A44" s="234" t="s">
        <v>178</v>
      </c>
      <c r="B44" s="266" t="s">
        <v>178</v>
      </c>
      <c r="C44" s="197" t="s">
        <v>252</v>
      </c>
      <c r="D44" s="267">
        <f t="shared" ref="D44:AB44" si="17">SUM(D45:D49)</f>
        <v>0</v>
      </c>
      <c r="E44" s="158">
        <f t="shared" si="17"/>
        <v>0</v>
      </c>
      <c r="F44" s="158">
        <f t="shared" si="17"/>
        <v>0</v>
      </c>
      <c r="G44" s="158">
        <f t="shared" si="17"/>
        <v>0</v>
      </c>
      <c r="H44" s="158">
        <f t="shared" si="17"/>
        <v>0</v>
      </c>
      <c r="I44" s="158">
        <f t="shared" si="17"/>
        <v>0</v>
      </c>
      <c r="J44" s="158">
        <f t="shared" si="17"/>
        <v>0</v>
      </c>
      <c r="K44" s="158">
        <f t="shared" si="17"/>
        <v>0</v>
      </c>
      <c r="L44" s="158">
        <f t="shared" si="17"/>
        <v>0</v>
      </c>
      <c r="M44" s="158">
        <f t="shared" si="17"/>
        <v>0</v>
      </c>
      <c r="N44" s="158">
        <f t="shared" si="17"/>
        <v>0</v>
      </c>
      <c r="O44" s="158">
        <f t="shared" si="17"/>
        <v>0</v>
      </c>
      <c r="P44" s="158">
        <f t="shared" si="17"/>
        <v>0</v>
      </c>
      <c r="Q44" s="158">
        <f t="shared" si="17"/>
        <v>0</v>
      </c>
      <c r="R44" s="158">
        <f t="shared" si="17"/>
        <v>0</v>
      </c>
      <c r="S44" s="158">
        <f t="shared" si="17"/>
        <v>0</v>
      </c>
      <c r="T44" s="158">
        <f t="shared" si="17"/>
        <v>0</v>
      </c>
      <c r="U44" s="158">
        <f t="shared" si="17"/>
        <v>0</v>
      </c>
      <c r="V44" s="158">
        <f t="shared" si="17"/>
        <v>0</v>
      </c>
      <c r="W44" s="158">
        <f t="shared" si="17"/>
        <v>0</v>
      </c>
      <c r="X44" s="158">
        <f t="shared" si="17"/>
        <v>0</v>
      </c>
      <c r="Y44" s="158">
        <f t="shared" si="17"/>
        <v>0</v>
      </c>
      <c r="Z44" s="158">
        <f t="shared" si="17"/>
        <v>0</v>
      </c>
      <c r="AA44" s="158">
        <f t="shared" si="17"/>
        <v>0</v>
      </c>
      <c r="AB44" s="158">
        <f t="shared" si="17"/>
        <v>0</v>
      </c>
      <c r="AC44" s="159"/>
      <c r="AD44" s="357" t="str">
        <f>CONCATENATE(AC44,AC45,AC46,AC47,AC48,AC49)</f>
        <v/>
      </c>
      <c r="AE44" s="160"/>
      <c r="AF44" s="366"/>
      <c r="AG44" s="127">
        <v>155</v>
      </c>
    </row>
    <row r="45" spans="1:33" s="4" customFormat="1" ht="38.25" customHeight="1" thickBot="1" x14ac:dyDescent="0.5">
      <c r="A45" s="235" t="s">
        <v>80</v>
      </c>
      <c r="B45" s="172" t="s">
        <v>179</v>
      </c>
      <c r="C45" s="215" t="s">
        <v>253</v>
      </c>
      <c r="D45" s="49"/>
      <c r="E45" s="35"/>
      <c r="F45" s="49"/>
      <c r="G45" s="35"/>
      <c r="H45" s="49"/>
      <c r="I45" s="35"/>
      <c r="J45" s="49"/>
      <c r="K45" s="35"/>
      <c r="L45" s="35"/>
      <c r="M45" s="36"/>
      <c r="N45" s="35"/>
      <c r="O45" s="36"/>
      <c r="P45" s="35"/>
      <c r="Q45" s="36"/>
      <c r="R45" s="35"/>
      <c r="S45" s="36"/>
      <c r="T45" s="35"/>
      <c r="U45" s="36"/>
      <c r="V45" s="35"/>
      <c r="W45" s="36"/>
      <c r="X45" s="35"/>
      <c r="Y45" s="36"/>
      <c r="Z45" s="35"/>
      <c r="AA45" s="128"/>
      <c r="AB45" s="125">
        <f t="shared" ref="AB45:AB48" si="18">SUM(D45:AA45)</f>
        <v>0</v>
      </c>
      <c r="AC45" s="150"/>
      <c r="AD45" s="358"/>
      <c r="AE45" s="141"/>
      <c r="AF45" s="367"/>
      <c r="AG45" s="127">
        <v>156</v>
      </c>
    </row>
    <row r="46" spans="1:33" s="4" customFormat="1" ht="38.25" customHeight="1" x14ac:dyDescent="0.45">
      <c r="A46" s="230" t="s">
        <v>78</v>
      </c>
      <c r="B46" s="170" t="s">
        <v>180</v>
      </c>
      <c r="C46" s="215" t="s">
        <v>254</v>
      </c>
      <c r="D46" s="48"/>
      <c r="E46" s="34"/>
      <c r="F46" s="48"/>
      <c r="G46" s="34"/>
      <c r="H46" s="48"/>
      <c r="I46" s="34"/>
      <c r="J46" s="48"/>
      <c r="K46" s="34"/>
      <c r="L46" s="32"/>
      <c r="M46" s="35"/>
      <c r="N46" s="32"/>
      <c r="O46" s="35"/>
      <c r="P46" s="32"/>
      <c r="Q46" s="35"/>
      <c r="R46" s="32"/>
      <c r="S46" s="35"/>
      <c r="T46" s="32"/>
      <c r="U46" s="35"/>
      <c r="V46" s="32"/>
      <c r="W46" s="35"/>
      <c r="X46" s="32"/>
      <c r="Y46" s="35"/>
      <c r="Z46" s="32"/>
      <c r="AA46" s="35"/>
      <c r="AB46" s="118">
        <f t="shared" si="18"/>
        <v>0</v>
      </c>
      <c r="AC46" s="151"/>
      <c r="AD46" s="358"/>
      <c r="AE46" s="141"/>
      <c r="AF46" s="367"/>
      <c r="AG46" s="127">
        <v>157</v>
      </c>
    </row>
    <row r="47" spans="1:33" s="4" customFormat="1" ht="38.25" customHeight="1" x14ac:dyDescent="0.45">
      <c r="A47" s="230" t="s">
        <v>170</v>
      </c>
      <c r="B47" s="170" t="s">
        <v>181</v>
      </c>
      <c r="C47" s="215" t="s">
        <v>255</v>
      </c>
      <c r="D47" s="48"/>
      <c r="E47" s="34"/>
      <c r="F47" s="48"/>
      <c r="G47" s="34"/>
      <c r="H47" s="48"/>
      <c r="I47" s="34"/>
      <c r="J47" s="48"/>
      <c r="K47" s="34"/>
      <c r="L47" s="32"/>
      <c r="M47" s="32"/>
      <c r="N47" s="32"/>
      <c r="O47" s="32"/>
      <c r="P47" s="32"/>
      <c r="Q47" s="32"/>
      <c r="R47" s="32"/>
      <c r="S47" s="32"/>
      <c r="T47" s="32"/>
      <c r="U47" s="32"/>
      <c r="V47" s="32"/>
      <c r="W47" s="32"/>
      <c r="X47" s="32"/>
      <c r="Y47" s="32"/>
      <c r="Z47" s="32"/>
      <c r="AA47" s="130"/>
      <c r="AB47" s="118">
        <f t="shared" si="18"/>
        <v>0</v>
      </c>
      <c r="AC47" s="151"/>
      <c r="AD47" s="358"/>
      <c r="AE47" s="141"/>
      <c r="AF47" s="367"/>
      <c r="AG47" s="127">
        <v>159</v>
      </c>
    </row>
    <row r="48" spans="1:33" s="4" customFormat="1" ht="38.25" customHeight="1" thickBot="1" x14ac:dyDescent="0.5">
      <c r="A48" s="230" t="s">
        <v>77</v>
      </c>
      <c r="B48" s="170" t="s">
        <v>182</v>
      </c>
      <c r="C48" s="215" t="s">
        <v>256</v>
      </c>
      <c r="D48" s="48"/>
      <c r="E48" s="34"/>
      <c r="F48" s="48"/>
      <c r="G48" s="34"/>
      <c r="H48" s="48"/>
      <c r="I48" s="34"/>
      <c r="J48" s="48"/>
      <c r="K48" s="34"/>
      <c r="L48" s="32"/>
      <c r="M48" s="32"/>
      <c r="N48" s="32"/>
      <c r="O48" s="32"/>
      <c r="P48" s="32"/>
      <c r="Q48" s="32"/>
      <c r="R48" s="32"/>
      <c r="S48" s="32"/>
      <c r="T48" s="32"/>
      <c r="U48" s="32"/>
      <c r="V48" s="32"/>
      <c r="W48" s="32"/>
      <c r="X48" s="32"/>
      <c r="Y48" s="32"/>
      <c r="Z48" s="32"/>
      <c r="AA48" s="130"/>
      <c r="AB48" s="119">
        <f t="shared" si="18"/>
        <v>0</v>
      </c>
      <c r="AC48" s="152"/>
      <c r="AD48" s="358"/>
      <c r="AE48" s="141"/>
      <c r="AF48" s="367"/>
      <c r="AG48" s="127">
        <v>160</v>
      </c>
    </row>
    <row r="49" spans="1:33" s="4" customFormat="1" ht="38.25" customHeight="1" thickBot="1" x14ac:dyDescent="0.5">
      <c r="A49" s="236" t="s">
        <v>79</v>
      </c>
      <c r="B49" s="171" t="s">
        <v>183</v>
      </c>
      <c r="C49" s="220" t="s">
        <v>257</v>
      </c>
      <c r="D49" s="114"/>
      <c r="E49" s="115"/>
      <c r="F49" s="114"/>
      <c r="G49" s="115"/>
      <c r="H49" s="114"/>
      <c r="I49" s="115"/>
      <c r="J49" s="114"/>
      <c r="K49" s="115"/>
      <c r="L49" s="115"/>
      <c r="M49" s="115"/>
      <c r="N49" s="115"/>
      <c r="O49" s="115"/>
      <c r="P49" s="115"/>
      <c r="Q49" s="115"/>
      <c r="R49" s="115"/>
      <c r="S49" s="115"/>
      <c r="T49" s="115"/>
      <c r="U49" s="115"/>
      <c r="V49" s="115"/>
      <c r="W49" s="115"/>
      <c r="X49" s="115"/>
      <c r="Y49" s="115"/>
      <c r="Z49" s="115"/>
      <c r="AA49" s="251"/>
      <c r="AB49" s="252"/>
      <c r="AC49" s="151"/>
      <c r="AD49" s="358"/>
      <c r="AE49" s="141"/>
      <c r="AF49" s="368"/>
      <c r="AG49" s="127">
        <v>161</v>
      </c>
    </row>
    <row r="50" spans="1:33" s="4" customFormat="1" ht="38.25" customHeight="1" thickBot="1" x14ac:dyDescent="0.5">
      <c r="A50" s="361" t="s">
        <v>190</v>
      </c>
      <c r="B50" s="362"/>
      <c r="C50" s="363"/>
      <c r="D50" s="362"/>
      <c r="E50" s="362"/>
      <c r="F50" s="362"/>
      <c r="G50" s="362"/>
      <c r="H50" s="362"/>
      <c r="I50" s="362"/>
      <c r="J50" s="362"/>
      <c r="K50" s="362"/>
      <c r="L50" s="362"/>
      <c r="M50" s="362"/>
      <c r="N50" s="362"/>
      <c r="O50" s="362"/>
      <c r="P50" s="362"/>
      <c r="Q50" s="362"/>
      <c r="R50" s="362"/>
      <c r="S50" s="362"/>
      <c r="T50" s="362"/>
      <c r="U50" s="362"/>
      <c r="V50" s="362"/>
      <c r="W50" s="362"/>
      <c r="X50" s="362"/>
      <c r="Y50" s="362"/>
      <c r="Z50" s="362"/>
      <c r="AA50" s="362"/>
      <c r="AB50" s="364"/>
      <c r="AC50" s="362"/>
      <c r="AD50" s="362"/>
      <c r="AE50" s="362"/>
      <c r="AF50" s="365"/>
      <c r="AG50" s="127">
        <v>154</v>
      </c>
    </row>
    <row r="51" spans="1:33" s="6" customFormat="1" ht="38.25" customHeight="1" thickBot="1" x14ac:dyDescent="0.5">
      <c r="A51" s="234" t="s">
        <v>184</v>
      </c>
      <c r="B51" s="266" t="s">
        <v>184</v>
      </c>
      <c r="C51" s="197" t="s">
        <v>258</v>
      </c>
      <c r="D51" s="267">
        <f t="shared" ref="D51:AB51" si="19">SUM(D52:D56)</f>
        <v>0</v>
      </c>
      <c r="E51" s="158">
        <f t="shared" si="19"/>
        <v>0</v>
      </c>
      <c r="F51" s="158">
        <f t="shared" si="19"/>
        <v>0</v>
      </c>
      <c r="G51" s="158">
        <f t="shared" si="19"/>
        <v>0</v>
      </c>
      <c r="H51" s="158">
        <f t="shared" si="19"/>
        <v>0</v>
      </c>
      <c r="I51" s="158">
        <f t="shared" si="19"/>
        <v>0</v>
      </c>
      <c r="J51" s="158">
        <f t="shared" si="19"/>
        <v>0</v>
      </c>
      <c r="K51" s="158">
        <f t="shared" si="19"/>
        <v>0</v>
      </c>
      <c r="L51" s="158">
        <f t="shared" si="19"/>
        <v>0</v>
      </c>
      <c r="M51" s="158">
        <f t="shared" si="19"/>
        <v>0</v>
      </c>
      <c r="N51" s="158">
        <f t="shared" si="19"/>
        <v>0</v>
      </c>
      <c r="O51" s="158">
        <f t="shared" si="19"/>
        <v>0</v>
      </c>
      <c r="P51" s="158">
        <f t="shared" si="19"/>
        <v>0</v>
      </c>
      <c r="Q51" s="158">
        <f t="shared" si="19"/>
        <v>0</v>
      </c>
      <c r="R51" s="158">
        <f t="shared" si="19"/>
        <v>0</v>
      </c>
      <c r="S51" s="158">
        <f t="shared" si="19"/>
        <v>0</v>
      </c>
      <c r="T51" s="158">
        <f t="shared" si="19"/>
        <v>0</v>
      </c>
      <c r="U51" s="158">
        <f t="shared" si="19"/>
        <v>0</v>
      </c>
      <c r="V51" s="158">
        <f t="shared" si="19"/>
        <v>0</v>
      </c>
      <c r="W51" s="158">
        <f t="shared" si="19"/>
        <v>0</v>
      </c>
      <c r="X51" s="158">
        <f t="shared" si="19"/>
        <v>0</v>
      </c>
      <c r="Y51" s="158">
        <f t="shared" si="19"/>
        <v>0</v>
      </c>
      <c r="Z51" s="158">
        <f t="shared" si="19"/>
        <v>0</v>
      </c>
      <c r="AA51" s="158">
        <f t="shared" si="19"/>
        <v>0</v>
      </c>
      <c r="AB51" s="158">
        <f t="shared" si="19"/>
        <v>0</v>
      </c>
      <c r="AC51" s="159"/>
      <c r="AD51" s="357" t="str">
        <f>CONCATENATE(AC51,AC52,AC53,AC54,AC55,AC56)</f>
        <v/>
      </c>
      <c r="AE51" s="160"/>
      <c r="AF51" s="366"/>
      <c r="AG51" s="127">
        <v>155</v>
      </c>
    </row>
    <row r="52" spans="1:33" s="4" customFormat="1" ht="38.25" customHeight="1" thickBot="1" x14ac:dyDescent="0.5">
      <c r="A52" s="235" t="s">
        <v>80</v>
      </c>
      <c r="B52" s="172" t="s">
        <v>185</v>
      </c>
      <c r="C52" s="215" t="s">
        <v>259</v>
      </c>
      <c r="D52" s="49"/>
      <c r="E52" s="35"/>
      <c r="F52" s="49"/>
      <c r="G52" s="35"/>
      <c r="H52" s="49"/>
      <c r="I52" s="35"/>
      <c r="J52" s="49"/>
      <c r="K52" s="35"/>
      <c r="L52" s="35"/>
      <c r="M52" s="36"/>
      <c r="N52" s="35"/>
      <c r="O52" s="36"/>
      <c r="P52" s="35"/>
      <c r="Q52" s="36"/>
      <c r="R52" s="35"/>
      <c r="S52" s="36"/>
      <c r="T52" s="35"/>
      <c r="U52" s="36"/>
      <c r="V52" s="35"/>
      <c r="W52" s="36"/>
      <c r="X52" s="35"/>
      <c r="Y52" s="36"/>
      <c r="Z52" s="35"/>
      <c r="AA52" s="128"/>
      <c r="AB52" s="125">
        <f t="shared" ref="AB52:AB55" si="20">SUM(D52:AA52)</f>
        <v>0</v>
      </c>
      <c r="AC52" s="150"/>
      <c r="AD52" s="358"/>
      <c r="AE52" s="141"/>
      <c r="AF52" s="367"/>
      <c r="AG52" s="127">
        <v>156</v>
      </c>
    </row>
    <row r="53" spans="1:33" s="4" customFormat="1" ht="38.25" customHeight="1" x14ac:dyDescent="0.45">
      <c r="A53" s="230" t="s">
        <v>78</v>
      </c>
      <c r="B53" s="170" t="s">
        <v>186</v>
      </c>
      <c r="C53" s="215" t="s">
        <v>260</v>
      </c>
      <c r="D53" s="48"/>
      <c r="E53" s="34"/>
      <c r="F53" s="48"/>
      <c r="G53" s="34"/>
      <c r="H53" s="48"/>
      <c r="I53" s="34"/>
      <c r="J53" s="48"/>
      <c r="K53" s="34"/>
      <c r="L53" s="32"/>
      <c r="M53" s="35"/>
      <c r="N53" s="32"/>
      <c r="O53" s="35"/>
      <c r="P53" s="32"/>
      <c r="Q53" s="35"/>
      <c r="R53" s="32"/>
      <c r="S53" s="35"/>
      <c r="T53" s="32"/>
      <c r="U53" s="35"/>
      <c r="V53" s="32"/>
      <c r="W53" s="35"/>
      <c r="X53" s="32"/>
      <c r="Y53" s="35"/>
      <c r="Z53" s="32"/>
      <c r="AA53" s="35"/>
      <c r="AB53" s="118">
        <f t="shared" si="20"/>
        <v>0</v>
      </c>
      <c r="AC53" s="151"/>
      <c r="AD53" s="358"/>
      <c r="AE53" s="141"/>
      <c r="AF53" s="367"/>
      <c r="AG53" s="127">
        <v>157</v>
      </c>
    </row>
    <row r="54" spans="1:33" s="4" customFormat="1" ht="38.25" customHeight="1" x14ac:dyDescent="0.45">
      <c r="A54" s="230" t="s">
        <v>170</v>
      </c>
      <c r="B54" s="170" t="s">
        <v>187</v>
      </c>
      <c r="C54" s="215" t="s">
        <v>261</v>
      </c>
      <c r="D54" s="48"/>
      <c r="E54" s="34"/>
      <c r="F54" s="48"/>
      <c r="G54" s="34"/>
      <c r="H54" s="48"/>
      <c r="I54" s="34"/>
      <c r="J54" s="48"/>
      <c r="K54" s="34"/>
      <c r="L54" s="32"/>
      <c r="M54" s="32"/>
      <c r="N54" s="32"/>
      <c r="O54" s="32"/>
      <c r="P54" s="32"/>
      <c r="Q54" s="32"/>
      <c r="R54" s="32"/>
      <c r="S54" s="32"/>
      <c r="T54" s="32"/>
      <c r="U54" s="32"/>
      <c r="V54" s="32"/>
      <c r="W54" s="32"/>
      <c r="X54" s="32"/>
      <c r="Y54" s="32"/>
      <c r="Z54" s="32"/>
      <c r="AA54" s="130"/>
      <c r="AB54" s="118">
        <f t="shared" si="20"/>
        <v>0</v>
      </c>
      <c r="AC54" s="151"/>
      <c r="AD54" s="358"/>
      <c r="AE54" s="141"/>
      <c r="AF54" s="367"/>
      <c r="AG54" s="127">
        <v>159</v>
      </c>
    </row>
    <row r="55" spans="1:33" s="4" customFormat="1" ht="38.25" customHeight="1" thickBot="1" x14ac:dyDescent="0.5">
      <c r="A55" s="230" t="s">
        <v>77</v>
      </c>
      <c r="B55" s="170" t="s">
        <v>188</v>
      </c>
      <c r="C55" s="215" t="s">
        <v>262</v>
      </c>
      <c r="D55" s="48"/>
      <c r="E55" s="34"/>
      <c r="F55" s="48"/>
      <c r="G55" s="34"/>
      <c r="H55" s="48"/>
      <c r="I55" s="34"/>
      <c r="J55" s="48"/>
      <c r="K55" s="34"/>
      <c r="L55" s="32"/>
      <c r="M55" s="32"/>
      <c r="N55" s="32"/>
      <c r="O55" s="32"/>
      <c r="P55" s="32"/>
      <c r="Q55" s="32"/>
      <c r="R55" s="32"/>
      <c r="S55" s="32"/>
      <c r="T55" s="32"/>
      <c r="U55" s="32"/>
      <c r="V55" s="32"/>
      <c r="W55" s="32"/>
      <c r="X55" s="32"/>
      <c r="Y55" s="32"/>
      <c r="Z55" s="32"/>
      <c r="AA55" s="130"/>
      <c r="AB55" s="119">
        <f t="shared" si="20"/>
        <v>0</v>
      </c>
      <c r="AC55" s="152"/>
      <c r="AD55" s="358"/>
      <c r="AE55" s="141"/>
      <c r="AF55" s="367"/>
      <c r="AG55" s="127">
        <v>160</v>
      </c>
    </row>
    <row r="56" spans="1:33" s="4" customFormat="1" ht="38.25" customHeight="1" thickBot="1" x14ac:dyDescent="0.5">
      <c r="A56" s="236" t="s">
        <v>79</v>
      </c>
      <c r="B56" s="171" t="s">
        <v>189</v>
      </c>
      <c r="C56" s="220" t="s">
        <v>263</v>
      </c>
      <c r="D56" s="114"/>
      <c r="E56" s="115"/>
      <c r="F56" s="114"/>
      <c r="G56" s="115"/>
      <c r="H56" s="114"/>
      <c r="I56" s="115"/>
      <c r="J56" s="114"/>
      <c r="K56" s="115"/>
      <c r="L56" s="115"/>
      <c r="M56" s="115"/>
      <c r="N56" s="115"/>
      <c r="O56" s="115"/>
      <c r="P56" s="115"/>
      <c r="Q56" s="115"/>
      <c r="R56" s="115"/>
      <c r="S56" s="115"/>
      <c r="T56" s="115"/>
      <c r="U56" s="115"/>
      <c r="V56" s="115"/>
      <c r="W56" s="115"/>
      <c r="X56" s="115"/>
      <c r="Y56" s="115"/>
      <c r="Z56" s="115"/>
      <c r="AA56" s="251"/>
      <c r="AB56" s="252"/>
      <c r="AC56" s="151"/>
      <c r="AD56" s="358"/>
      <c r="AE56" s="141"/>
      <c r="AF56" s="368"/>
      <c r="AG56" s="127">
        <v>161</v>
      </c>
    </row>
    <row r="57" spans="1:33" s="4" customFormat="1" ht="38.25" customHeight="1" thickBot="1" x14ac:dyDescent="0.5">
      <c r="A57" s="361" t="s">
        <v>238</v>
      </c>
      <c r="B57" s="362"/>
      <c r="C57" s="364"/>
      <c r="D57" s="362"/>
      <c r="E57" s="362"/>
      <c r="F57" s="362"/>
      <c r="G57" s="362"/>
      <c r="H57" s="362"/>
      <c r="I57" s="362"/>
      <c r="J57" s="362"/>
      <c r="K57" s="362"/>
      <c r="L57" s="362"/>
      <c r="M57" s="362"/>
      <c r="N57" s="362"/>
      <c r="O57" s="362"/>
      <c r="P57" s="362"/>
      <c r="Q57" s="362"/>
      <c r="R57" s="362"/>
      <c r="S57" s="362"/>
      <c r="T57" s="362"/>
      <c r="U57" s="362"/>
      <c r="V57" s="362"/>
      <c r="W57" s="362"/>
      <c r="X57" s="362"/>
      <c r="Y57" s="362"/>
      <c r="Z57" s="362"/>
      <c r="AA57" s="362"/>
      <c r="AB57" s="362"/>
      <c r="AC57" s="362"/>
      <c r="AD57" s="362"/>
      <c r="AE57" s="362"/>
      <c r="AF57" s="365"/>
      <c r="AG57" s="127">
        <v>41</v>
      </c>
    </row>
    <row r="58" spans="1:33" s="4" customFormat="1" ht="27" hidden="1" customHeight="1" thickBot="1" x14ac:dyDescent="0.5">
      <c r="A58" s="412" t="s">
        <v>17</v>
      </c>
      <c r="B58" s="373" t="s">
        <v>26</v>
      </c>
      <c r="C58" s="371" t="s">
        <v>25</v>
      </c>
      <c r="D58" s="386" t="s">
        <v>0</v>
      </c>
      <c r="E58" s="386"/>
      <c r="F58" s="386" t="s">
        <v>1</v>
      </c>
      <c r="G58" s="386"/>
      <c r="H58" s="386" t="s">
        <v>2</v>
      </c>
      <c r="I58" s="386"/>
      <c r="J58" s="386" t="s">
        <v>3</v>
      </c>
      <c r="K58" s="386"/>
      <c r="L58" s="369" t="s">
        <v>4</v>
      </c>
      <c r="M58" s="370"/>
      <c r="N58" s="369" t="s">
        <v>5</v>
      </c>
      <c r="O58" s="370"/>
      <c r="P58" s="369" t="s">
        <v>6</v>
      </c>
      <c r="Q58" s="370"/>
      <c r="R58" s="369" t="s">
        <v>7</v>
      </c>
      <c r="S58" s="370"/>
      <c r="T58" s="369" t="s">
        <v>8</v>
      </c>
      <c r="U58" s="370"/>
      <c r="V58" s="369" t="s">
        <v>14</v>
      </c>
      <c r="W58" s="370"/>
      <c r="X58" s="369" t="s">
        <v>15</v>
      </c>
      <c r="Y58" s="370"/>
      <c r="Z58" s="369" t="s">
        <v>9</v>
      </c>
      <c r="AA58" s="370"/>
      <c r="AB58" s="408" t="s">
        <v>12</v>
      </c>
      <c r="AC58" s="410" t="s">
        <v>27</v>
      </c>
      <c r="AD58" s="404" t="s">
        <v>32</v>
      </c>
      <c r="AE58" s="402" t="s">
        <v>33</v>
      </c>
      <c r="AF58" s="402" t="s">
        <v>33</v>
      </c>
      <c r="AG58" s="127">
        <v>42</v>
      </c>
    </row>
    <row r="59" spans="1:33" s="4" customFormat="1" ht="27" hidden="1" customHeight="1" thickBot="1" x14ac:dyDescent="0.5">
      <c r="A59" s="383"/>
      <c r="B59" s="374"/>
      <c r="C59" s="372"/>
      <c r="D59" s="14" t="s">
        <v>10</v>
      </c>
      <c r="E59" s="14" t="s">
        <v>11</v>
      </c>
      <c r="F59" s="14" t="s">
        <v>10</v>
      </c>
      <c r="G59" s="14" t="s">
        <v>11</v>
      </c>
      <c r="H59" s="14" t="s">
        <v>10</v>
      </c>
      <c r="I59" s="14" t="s">
        <v>11</v>
      </c>
      <c r="J59" s="14" t="s">
        <v>10</v>
      </c>
      <c r="K59" s="14" t="s">
        <v>11</v>
      </c>
      <c r="L59" s="14" t="s">
        <v>10</v>
      </c>
      <c r="M59" s="14" t="s">
        <v>11</v>
      </c>
      <c r="N59" s="14" t="s">
        <v>10</v>
      </c>
      <c r="O59" s="14" t="s">
        <v>11</v>
      </c>
      <c r="P59" s="14" t="s">
        <v>10</v>
      </c>
      <c r="Q59" s="14" t="s">
        <v>11</v>
      </c>
      <c r="R59" s="14" t="s">
        <v>10</v>
      </c>
      <c r="S59" s="14" t="s">
        <v>11</v>
      </c>
      <c r="T59" s="14" t="s">
        <v>10</v>
      </c>
      <c r="U59" s="14" t="s">
        <v>11</v>
      </c>
      <c r="V59" s="14" t="s">
        <v>10</v>
      </c>
      <c r="W59" s="14" t="s">
        <v>11</v>
      </c>
      <c r="X59" s="14" t="s">
        <v>10</v>
      </c>
      <c r="Y59" s="14" t="s">
        <v>11</v>
      </c>
      <c r="Z59" s="14" t="s">
        <v>10</v>
      </c>
      <c r="AA59" s="14" t="s">
        <v>11</v>
      </c>
      <c r="AB59" s="409"/>
      <c r="AC59" s="411"/>
      <c r="AD59" s="405"/>
      <c r="AE59" s="394"/>
      <c r="AF59" s="403"/>
      <c r="AG59" s="127">
        <v>43</v>
      </c>
    </row>
    <row r="60" spans="1:33" s="4" customFormat="1" ht="38.25" customHeight="1" x14ac:dyDescent="0.45">
      <c r="A60" s="343" t="s">
        <v>103</v>
      </c>
      <c r="B60" s="202" t="s">
        <v>104</v>
      </c>
      <c r="C60" s="214" t="s">
        <v>264</v>
      </c>
      <c r="D60" s="49"/>
      <c r="E60" s="35"/>
      <c r="F60" s="49"/>
      <c r="G60" s="35"/>
      <c r="H60" s="49"/>
      <c r="I60" s="35"/>
      <c r="J60" s="49"/>
      <c r="K60" s="126"/>
      <c r="L60" s="23"/>
      <c r="M60" s="23"/>
      <c r="N60" s="23"/>
      <c r="O60" s="23"/>
      <c r="P60" s="23"/>
      <c r="Q60" s="23"/>
      <c r="R60" s="23"/>
      <c r="S60" s="23"/>
      <c r="T60" s="23"/>
      <c r="U60" s="23"/>
      <c r="V60" s="23"/>
      <c r="W60" s="23"/>
      <c r="X60" s="23"/>
      <c r="Y60" s="23"/>
      <c r="Z60" s="23"/>
      <c r="AA60" s="23"/>
      <c r="AB60" s="125">
        <f>SUM(D60:AA60)</f>
        <v>0</v>
      </c>
      <c r="AC60" s="145" t="str">
        <f>CONCATENATE(IF(D62&gt;(D60+D61)," * Number of people receiving PEP Service   "&amp;$D$19&amp;" "&amp;$D$20&amp;" is more than Sexual violence + Physical violence under GBV"&amp;CHAR(10),""),IF(E62&gt;(E60+E61)," * Number of people receiving PEP Service   "&amp;$D$19&amp;" "&amp;$E$20&amp;" is more than to   TX_CURR_VERIFY ALL"&amp;CHAR(10),""),IF(F62&gt;(F60+F61)," * Number of people receiving PEP Service   "&amp;$F$19&amp;" "&amp;$F$20&amp;" is more than to   TX_CURR_VERIFY ALL"&amp;CHAR(10),""),IF(G62&gt;(G60+G61)," * Number of people receiving PEP Service   "&amp;$F$19&amp;" "&amp;$G$20&amp;" is more than to   TX_CURR_VERIFY ALL"&amp;CHAR(10),""),IF(H62&gt;(H60+H61)," * Number of people receiving PEP Service   "&amp;$H$19&amp;" "&amp;$H$20&amp;" is more than to   TX_CURR_VERIFY ALL"&amp;CHAR(10),""),IF(I62&gt;(I60+I61)," * Number of people receiving PEP Service   "&amp;$H$19&amp;" "&amp;$I$20&amp;" is more than to   TX_CURR_VERIFY ALL"&amp;CHAR(10),""),IF(J62&gt;(J60+J61)," * Number of people receiving PEP Service   "&amp;$J$19&amp;" "&amp;$J$20&amp;" is more than to   TX_CURR_VERIFY ALL"&amp;CHAR(10),""),IF(K62&gt;(K60+K61)," * Number of people receiving PEP Service   "&amp;$J$19&amp;" "&amp;$K$20&amp;" is more than to   TX_CURR_VERIFY ALL"&amp;CHAR(10),""),IF(L62&gt;(L60+L61)," * Number of people receiving PEP Service   "&amp;$L$19&amp;" "&amp;$L$20&amp;" is more than to   TX_CURR_VERIFY ALL"&amp;CHAR(10),""),IF(M62&gt;(M60+M61)," * Number of people receiving PEP Service   "&amp;$L$19&amp;" "&amp;$M$20&amp;" is more than to   TX_CURR_VERIFY ALL"&amp;CHAR(10),""),IF(N62&gt;(N60+N61)," * Number of people receiving PEP Service   "&amp;$N$19&amp;" "&amp;$N$20&amp;" is more than to   TX_CURR_VERIFY ALL"&amp;CHAR(10),""),IF(O62&gt;(O60+O61)," * Number of people receiving PEP Service   "&amp;$N$19&amp;" "&amp;$O$20&amp;" is more than to   TX_CURR_VERIFY ALL"&amp;CHAR(10),""),IF(P62&gt;(P60+P61)," * Number of people receiving PEP Service   "&amp;$P$19&amp;" "&amp;$P$20&amp;" is more than to   TX_CURR_VERIFY ALL"&amp;CHAR(10),""),IF(Q62&gt;(Q60+Q61)," * Number of people receiving PEP Service   "&amp;$P$19&amp;" "&amp;$Q$20&amp;" is more than to   TX_CURR_VERIFY ALL"&amp;CHAR(10),""),IF(R62&gt;(R60+R61)," * Number of people receiving PEP Service   "&amp;$R$19&amp;" "&amp;$R$20&amp;" is more than to   TX_CURR_VERIFY ALL"&amp;CHAR(10),""),IF(S62&gt;(S60+S61)," * Number of people receiving PEP Service   "&amp;$R$19&amp;" "&amp;$S$20&amp;" is more than to   TX_CURR_VERIFY ALL"&amp;CHAR(10),""),IF(T62&gt;(T60+T61)," * Number of people receiving PEP Service   "&amp;$T$19&amp;" "&amp;$T$20&amp;" is more than to   TX_CURR_VERIFY ALL"&amp;CHAR(10),""),IF(U62&gt;(U60+U61)," * Number of people receiving PEP Service   "&amp;$T$19&amp;" "&amp;$U$20&amp;" is more than to   TX_CURR_VERIFY ALL"&amp;CHAR(10),""),IF(V62&gt;(V60+V61)," * Number of people receiving PEP Service   "&amp;$V$19&amp;" "&amp;$V$20&amp;" is more than to   TX_CURR_VERIFY ALL"&amp;CHAR(10),""),IF(W62&gt;(W60+W61)," * Number of people receiving PEP Service   "&amp;$V$19&amp;" "&amp;$W$20&amp;" is more than to   TX_CURR_VERIFY ALL"&amp;CHAR(10),""),IF(X62&gt;(X60+X61)," * Number of people receiving PEP Service   "&amp;$X$19&amp;" "&amp;$X$20&amp;" is more than to   TX_CURR_VERIFY ALL"&amp;CHAR(10),""),IF(Y62&gt;(Y60+Y61)," * Number of people receiving PEP Service   "&amp;$X$19&amp;" "&amp;$Y$20&amp;" is more than to   TX_CURR_VERIFY ALL"&amp;CHAR(10),""),IF(Z62&gt;(Z60+Z61)," * Number of people receiving PEP Service   "&amp;$Z$19&amp;" "&amp;$Z$20&amp;" is more than to   TX_CURR_VERIFY ALL"&amp;CHAR(10),""),IF(AA62&gt;(AA60+AA61)," * Number of people receiving PEP Service   "&amp;$Z$19&amp;" "&amp;$AA$20&amp;" is more than to   TX_CURR_VERIFY ALL"&amp;CHAR(10),""))</f>
        <v/>
      </c>
      <c r="AD60" s="406" t="str">
        <f>CONCATENATE(AC60,AC61,AC62)</f>
        <v/>
      </c>
      <c r="AE60" s="141"/>
      <c r="AF60" s="400" t="str">
        <f>CONCATENATE(AE60,AE61,AE62)</f>
        <v/>
      </c>
      <c r="AG60" s="127">
        <v>44</v>
      </c>
    </row>
    <row r="61" spans="1:33" s="4" customFormat="1" ht="38.25" customHeight="1" x14ac:dyDescent="0.45">
      <c r="A61" s="343"/>
      <c r="B61" s="203" t="s">
        <v>105</v>
      </c>
      <c r="C61" s="215" t="s">
        <v>265</v>
      </c>
      <c r="D61" s="48"/>
      <c r="E61" s="34"/>
      <c r="F61" s="48"/>
      <c r="G61" s="34"/>
      <c r="H61" s="48"/>
      <c r="I61" s="34"/>
      <c r="J61" s="48"/>
      <c r="K61" s="138"/>
      <c r="L61" s="26"/>
      <c r="M61" s="26"/>
      <c r="N61" s="26"/>
      <c r="O61" s="26"/>
      <c r="P61" s="26"/>
      <c r="Q61" s="26"/>
      <c r="R61" s="26"/>
      <c r="S61" s="26"/>
      <c r="T61" s="26"/>
      <c r="U61" s="26"/>
      <c r="V61" s="26"/>
      <c r="W61" s="26"/>
      <c r="X61" s="26"/>
      <c r="Y61" s="26"/>
      <c r="Z61" s="26"/>
      <c r="AA61" s="26"/>
      <c r="AB61" s="118">
        <f t="shared" ref="AB61:AB62" si="21">SUM(D61:AA61)</f>
        <v>0</v>
      </c>
      <c r="AC61" s="145"/>
      <c r="AD61" s="407"/>
      <c r="AE61" s="141"/>
      <c r="AF61" s="401"/>
      <c r="AG61" s="127">
        <v>45</v>
      </c>
    </row>
    <row r="62" spans="1:33" s="4" customFormat="1" ht="38.25" customHeight="1" thickBot="1" x14ac:dyDescent="0.5">
      <c r="A62" s="344"/>
      <c r="B62" s="205" t="s">
        <v>106</v>
      </c>
      <c r="C62" s="220" t="s">
        <v>266</v>
      </c>
      <c r="D62" s="114"/>
      <c r="E62" s="115"/>
      <c r="F62" s="114"/>
      <c r="G62" s="115"/>
      <c r="H62" s="114"/>
      <c r="I62" s="115"/>
      <c r="J62" s="114"/>
      <c r="K62" s="139"/>
      <c r="L62" s="24"/>
      <c r="M62" s="24"/>
      <c r="N62" s="24"/>
      <c r="O62" s="24"/>
      <c r="P62" s="24"/>
      <c r="Q62" s="24"/>
      <c r="R62" s="24"/>
      <c r="S62" s="24"/>
      <c r="T62" s="24"/>
      <c r="U62" s="24"/>
      <c r="V62" s="24"/>
      <c r="W62" s="24"/>
      <c r="X62" s="24"/>
      <c r="Y62" s="24"/>
      <c r="Z62" s="24"/>
      <c r="AA62" s="24"/>
      <c r="AB62" s="119">
        <f t="shared" si="21"/>
        <v>0</v>
      </c>
      <c r="AC62" s="145"/>
      <c r="AD62" s="407"/>
      <c r="AE62" s="141"/>
      <c r="AF62" s="401"/>
      <c r="AG62" s="127">
        <v>46</v>
      </c>
    </row>
    <row r="63" spans="1:33" s="4" customFormat="1" ht="38.25" customHeight="1" thickBot="1" x14ac:dyDescent="0.5">
      <c r="A63" s="361" t="s">
        <v>239</v>
      </c>
      <c r="B63" s="362"/>
      <c r="C63" s="364"/>
      <c r="D63" s="362"/>
      <c r="E63" s="362"/>
      <c r="F63" s="362"/>
      <c r="G63" s="362"/>
      <c r="H63" s="362"/>
      <c r="I63" s="362"/>
      <c r="J63" s="362"/>
      <c r="K63" s="362"/>
      <c r="L63" s="362"/>
      <c r="M63" s="362"/>
      <c r="N63" s="362"/>
      <c r="O63" s="362"/>
      <c r="P63" s="362"/>
      <c r="Q63" s="362"/>
      <c r="R63" s="362"/>
      <c r="S63" s="362"/>
      <c r="T63" s="362"/>
      <c r="U63" s="362"/>
      <c r="V63" s="362"/>
      <c r="W63" s="362"/>
      <c r="X63" s="362"/>
      <c r="Y63" s="362"/>
      <c r="Z63" s="362"/>
      <c r="AA63" s="362"/>
      <c r="AB63" s="362"/>
      <c r="AC63" s="362"/>
      <c r="AD63" s="362"/>
      <c r="AE63" s="362"/>
      <c r="AF63" s="365"/>
      <c r="AG63" s="127">
        <v>47</v>
      </c>
    </row>
    <row r="64" spans="1:33" s="4" customFormat="1" ht="27" hidden="1" customHeight="1" thickBot="1" x14ac:dyDescent="0.5">
      <c r="A64" s="412" t="s">
        <v>17</v>
      </c>
      <c r="B64" s="373" t="s">
        <v>26</v>
      </c>
      <c r="C64" s="371" t="s">
        <v>25</v>
      </c>
      <c r="D64" s="386" t="s">
        <v>0</v>
      </c>
      <c r="E64" s="386"/>
      <c r="F64" s="386" t="s">
        <v>1</v>
      </c>
      <c r="G64" s="386"/>
      <c r="H64" s="386" t="s">
        <v>2</v>
      </c>
      <c r="I64" s="386"/>
      <c r="J64" s="386" t="s">
        <v>3</v>
      </c>
      <c r="K64" s="386"/>
      <c r="L64" s="369" t="s">
        <v>4</v>
      </c>
      <c r="M64" s="370"/>
      <c r="N64" s="369" t="s">
        <v>5</v>
      </c>
      <c r="O64" s="370"/>
      <c r="P64" s="369" t="s">
        <v>6</v>
      </c>
      <c r="Q64" s="370"/>
      <c r="R64" s="369" t="s">
        <v>7</v>
      </c>
      <c r="S64" s="370"/>
      <c r="T64" s="369" t="s">
        <v>8</v>
      </c>
      <c r="U64" s="370"/>
      <c r="V64" s="369" t="s">
        <v>14</v>
      </c>
      <c r="W64" s="370"/>
      <c r="X64" s="369" t="s">
        <v>15</v>
      </c>
      <c r="Y64" s="370"/>
      <c r="Z64" s="369" t="s">
        <v>9</v>
      </c>
      <c r="AA64" s="370"/>
      <c r="AB64" s="527" t="s">
        <v>12</v>
      </c>
      <c r="AC64" s="528" t="s">
        <v>27</v>
      </c>
      <c r="AD64" s="404" t="s">
        <v>32</v>
      </c>
      <c r="AE64" s="402" t="s">
        <v>33</v>
      </c>
      <c r="AF64" s="402" t="s">
        <v>33</v>
      </c>
      <c r="AG64" s="127">
        <v>48</v>
      </c>
    </row>
    <row r="65" spans="1:33" s="4" customFormat="1" ht="27" hidden="1" customHeight="1" thickBot="1" x14ac:dyDescent="0.5">
      <c r="A65" s="383"/>
      <c r="B65" s="384"/>
      <c r="C65" s="372"/>
      <c r="D65" s="14" t="s">
        <v>10</v>
      </c>
      <c r="E65" s="14" t="s">
        <v>11</v>
      </c>
      <c r="F65" s="14" t="s">
        <v>10</v>
      </c>
      <c r="G65" s="14" t="s">
        <v>11</v>
      </c>
      <c r="H65" s="14" t="s">
        <v>10</v>
      </c>
      <c r="I65" s="14" t="s">
        <v>11</v>
      </c>
      <c r="J65" s="14" t="s">
        <v>10</v>
      </c>
      <c r="K65" s="14" t="s">
        <v>11</v>
      </c>
      <c r="L65" s="14" t="s">
        <v>10</v>
      </c>
      <c r="M65" s="14" t="s">
        <v>11</v>
      </c>
      <c r="N65" s="14" t="s">
        <v>10</v>
      </c>
      <c r="O65" s="14" t="s">
        <v>11</v>
      </c>
      <c r="P65" s="14" t="s">
        <v>10</v>
      </c>
      <c r="Q65" s="14" t="s">
        <v>11</v>
      </c>
      <c r="R65" s="14" t="s">
        <v>10</v>
      </c>
      <c r="S65" s="14" t="s">
        <v>11</v>
      </c>
      <c r="T65" s="14" t="s">
        <v>10</v>
      </c>
      <c r="U65" s="14" t="s">
        <v>11</v>
      </c>
      <c r="V65" s="14" t="s">
        <v>10</v>
      </c>
      <c r="W65" s="14" t="s">
        <v>11</v>
      </c>
      <c r="X65" s="14" t="s">
        <v>10</v>
      </c>
      <c r="Y65" s="14" t="s">
        <v>11</v>
      </c>
      <c r="Z65" s="14" t="s">
        <v>10</v>
      </c>
      <c r="AA65" s="14" t="s">
        <v>11</v>
      </c>
      <c r="AB65" s="390"/>
      <c r="AC65" s="529"/>
      <c r="AD65" s="405"/>
      <c r="AE65" s="394"/>
      <c r="AF65" s="403"/>
      <c r="AG65" s="127">
        <v>49</v>
      </c>
    </row>
    <row r="66" spans="1:33" s="4" customFormat="1" ht="38.25" customHeight="1" x14ac:dyDescent="0.45">
      <c r="A66" s="334" t="s">
        <v>77</v>
      </c>
      <c r="B66" s="203" t="s">
        <v>174</v>
      </c>
      <c r="C66" s="214" t="s">
        <v>267</v>
      </c>
      <c r="D66" s="49"/>
      <c r="E66" s="35"/>
      <c r="F66" s="49"/>
      <c r="G66" s="35"/>
      <c r="H66" s="49"/>
      <c r="I66" s="35"/>
      <c r="J66" s="49"/>
      <c r="K66" s="35"/>
      <c r="L66" s="36"/>
      <c r="M66" s="36"/>
      <c r="N66" s="36"/>
      <c r="O66" s="36"/>
      <c r="P66" s="36"/>
      <c r="Q66" s="36"/>
      <c r="R66" s="36"/>
      <c r="S66" s="36"/>
      <c r="T66" s="36"/>
      <c r="U66" s="36"/>
      <c r="V66" s="36"/>
      <c r="W66" s="36"/>
      <c r="X66" s="36"/>
      <c r="Y66" s="36"/>
      <c r="Z66" s="36"/>
      <c r="AA66" s="121"/>
      <c r="AB66" s="241">
        <f>SUM(D66:AA66)</f>
        <v>0</v>
      </c>
      <c r="AC66" s="244" t="str">
        <f>CONCATENATE(IF(D44&gt;D51," * Initiated on Prep "&amp;$D$19&amp;" "&amp;$D$20&amp;" is more than Current on Prep"&amp;CHAR(10),""),IF(E44&gt;E51," * Initiated on Prep "&amp;$D$19&amp;" "&amp;$E$20&amp;" is more than Current on Prep"&amp;CHAR(10),""),IF(F44&gt;F51," * Initiated on Prep "&amp;$F$19&amp;" "&amp;$F$20&amp;" is more than Current on Prep"&amp;CHAR(10),""),IF(G44&gt;G51," * Initiated on Prep "&amp;$F$19&amp;" "&amp;$G$20&amp;" is more than Current on Prep"&amp;CHAR(10),""),IF(H44&gt;H51," * Initiated on Prep "&amp;$H$19&amp;" "&amp;$H$20&amp;" is more than Current on Prep"&amp;CHAR(10),""),IF(I44&gt;I51," * Initiated on Prep "&amp;$H$19&amp;" "&amp;$I$20&amp;" is more than Current on Prep"&amp;CHAR(10),""),IF(J44&gt;J51," * Initiated on Prep "&amp;$J$19&amp;" "&amp;$J$20&amp;" is more than Current on Prep"&amp;CHAR(10),""),IF(K44&gt;K51," * Initiated on Prep "&amp;$J$19&amp;" "&amp;$K$20&amp;" is more than Current on Prep"&amp;CHAR(10),""),IF(L44&gt;L51," * Initiated on Prep "&amp;$L$19&amp;" "&amp;$L$20&amp;" is more than Current on Prep"&amp;CHAR(10),""),IF(M44&gt;M51," * Initiated on Prep "&amp;$L$19&amp;" "&amp;$M$20&amp;" is more than Current on Prep"&amp;CHAR(10),""),IF(N44&gt;N51," * Initiated on Prep "&amp;$N$19&amp;" "&amp;$N$20&amp;" is more than Current on Prep"&amp;CHAR(10),""),IF(O44&gt;O51," * Initiated on Prep "&amp;$N$19&amp;" "&amp;$O$20&amp;" is more than Current on Prep"&amp;CHAR(10),""),IF(P44&gt;P51," * Initiated on Prep "&amp;$P$19&amp;" "&amp;$P$20&amp;" is more than Current on Prep"&amp;CHAR(10),""),IF(Q44&gt;Q51," * Initiated on Prep "&amp;$P$19&amp;" "&amp;$Q$20&amp;" is more than Current on Prep"&amp;CHAR(10),""),IF(R44&gt;R51," * Initiated on Prep "&amp;$R$19&amp;" "&amp;$R$20&amp;" is more than Current on Prep"&amp;CHAR(10),""),IF(S44&gt;S51," * Initiated on Prep "&amp;$R$19&amp;" "&amp;$S$20&amp;" is more than Current on Prep"&amp;CHAR(10),""),IF(T44&gt;T51," * Initiated on Prep "&amp;$T$19&amp;" "&amp;$T$20&amp;" is more than Current on Prep"&amp;CHAR(10),""),IF(U44&gt;U51," * Initiated on Prep "&amp;$T$19&amp;" "&amp;$U$20&amp;" is more than Current on Prep"&amp;CHAR(10),""),IF(V44&gt;V51," * Initiated on Prep "&amp;$V$19&amp;" "&amp;$V$20&amp;" is more than Current on Prep"&amp;CHAR(10),""),IF(W44&gt;W51," * Initiated on Prep "&amp;$V$19&amp;" "&amp;$W$20&amp;" is more than Current on Prep"&amp;CHAR(10),""),IF(X44&gt;X51," * Initiated on Prep "&amp;$X$19&amp;" "&amp;$X$20&amp;" is more than Current on Prep"&amp;CHAR(10),""),IF(Y44&gt;Y51," * Initiated on Prep "&amp;$X$19&amp;" "&amp;$Y$20&amp;" is more than Current on Prep"&amp;CHAR(10),""),IF(Z44&gt;Z51," * Initiated on Prep "&amp;$Z$19&amp;" "&amp;$Z$20&amp;" is more than Current on Prep"&amp;CHAR(10),""),IF(AA44&gt;AA51," * Initiated on Prep "&amp;$Z$19&amp;" "&amp;$AA$20&amp;" is more than Current on Prep"&amp;CHAR(10),""),IF(AB44&gt;AB51," * Initiated on Prep "&amp;$Z$19&amp;" "&amp;$AA$20&amp;" is more than Current on Prep"&amp;CHAR(10),""))</f>
        <v/>
      </c>
      <c r="AD66" s="351" t="str">
        <f>CONCATENATE(AC66,AC67,AC68,AC69,AC70,AC71,AC72,AC73,AC74,AC75,AC76,AC77,AC78,AC79,AC80,AC81,AC82,AC83,AC84,AC85,AC86,AC87,AC88,AC89,AC90,AC91,AC92,AC93,AC94,AC95,AC96,AC97,AC98,AC99,AC100,AC101)</f>
        <v/>
      </c>
      <c r="AE66" s="140"/>
      <c r="AF66" s="348" t="str">
        <f>CONCATENATE(AE66,AE71)</f>
        <v/>
      </c>
      <c r="AG66" s="127">
        <v>50</v>
      </c>
    </row>
    <row r="67" spans="1:33" s="4" customFormat="1" ht="38.25" customHeight="1" thickBot="1" x14ac:dyDescent="0.5">
      <c r="A67" s="335"/>
      <c r="B67" s="224" t="s">
        <v>176</v>
      </c>
      <c r="C67" s="220" t="s">
        <v>268</v>
      </c>
      <c r="D67" s="114"/>
      <c r="E67" s="115"/>
      <c r="F67" s="114"/>
      <c r="G67" s="115"/>
      <c r="H67" s="114"/>
      <c r="I67" s="115"/>
      <c r="J67" s="114"/>
      <c r="K67" s="115"/>
      <c r="L67" s="9"/>
      <c r="M67" s="9"/>
      <c r="N67" s="9"/>
      <c r="O67" s="9"/>
      <c r="P67" s="9"/>
      <c r="Q67" s="9"/>
      <c r="R67" s="9"/>
      <c r="S67" s="9"/>
      <c r="T67" s="9"/>
      <c r="U67" s="9"/>
      <c r="V67" s="9"/>
      <c r="W67" s="9"/>
      <c r="X67" s="9"/>
      <c r="Y67" s="9"/>
      <c r="Z67" s="9"/>
      <c r="AA67" s="208"/>
      <c r="AB67" s="242">
        <f>SUM(D67:AA67)</f>
        <v>0</v>
      </c>
      <c r="AC67" s="245"/>
      <c r="AD67" s="352"/>
      <c r="AE67" s="141"/>
      <c r="AF67" s="349"/>
      <c r="AG67" s="127">
        <v>51</v>
      </c>
    </row>
    <row r="68" spans="1:33" s="4" customFormat="1" ht="38.25" customHeight="1" x14ac:dyDescent="0.45">
      <c r="A68" s="335"/>
      <c r="B68" s="239" t="s">
        <v>175</v>
      </c>
      <c r="C68" s="214" t="s">
        <v>269</v>
      </c>
      <c r="D68" s="49"/>
      <c r="E68" s="35"/>
      <c r="F68" s="49"/>
      <c r="G68" s="35"/>
      <c r="H68" s="49"/>
      <c r="I68" s="35"/>
      <c r="J68" s="49"/>
      <c r="K68" s="35"/>
      <c r="L68" s="36"/>
      <c r="M68" s="36"/>
      <c r="N68" s="36"/>
      <c r="O68" s="36"/>
      <c r="P68" s="36"/>
      <c r="Q68" s="36"/>
      <c r="R68" s="36"/>
      <c r="S68" s="36"/>
      <c r="T68" s="36"/>
      <c r="U68" s="36"/>
      <c r="V68" s="36"/>
      <c r="W68" s="36"/>
      <c r="X68" s="36"/>
      <c r="Y68" s="36"/>
      <c r="Z68" s="36"/>
      <c r="AA68" s="121"/>
      <c r="AB68" s="241">
        <f>SUM(D68:AA68)</f>
        <v>0</v>
      </c>
      <c r="AC68" s="246" t="str">
        <f>CONCATENATE(IF(D69&gt;D68," * Repeat Test and Turned Positive PWID "&amp;$D$19&amp;" "&amp;$D$20&amp;" is more than Repeat Test PWID"&amp;CHAR(10),""),IF(E69&gt;E68," * Repeat Test and Turned Positive PWID "&amp;$D$19&amp;" "&amp;$E$20&amp;" is more than Repeat Test PWID"&amp;CHAR(10),""),IF(F69&gt;F68," * Repeat Test and Turned Positive PWID "&amp;$F$19&amp;" "&amp;$F$20&amp;" is more than Repeat Test PWID"&amp;CHAR(10),""),IF(G69&gt;G68," * Repeat Test and Turned Positive PWID "&amp;$F$19&amp;" "&amp;$G$20&amp;" is more than Repeat Test PWID"&amp;CHAR(10),""),IF(H69&gt;H68," * Repeat Test and Turned Positive PWID "&amp;$H$19&amp;" "&amp;$H$20&amp;" is more than Repeat Test PWID"&amp;CHAR(10),""),IF(I69&gt;I68," * Repeat Test and Turned Positive PWID "&amp;$H$19&amp;" "&amp;$I$20&amp;" is more than Repeat Test PWID"&amp;CHAR(10),""),IF(J69&gt;J68," * Repeat Test and Turned Positive PWID "&amp;$J$19&amp;" "&amp;$J$20&amp;" is more than Repeat Test PWID"&amp;CHAR(10),""),IF(K69&gt;K68," * Repeat Test and Turned Positive PWID "&amp;$J$19&amp;" "&amp;$K$20&amp;" is more than Repeat Test PWID"&amp;CHAR(10),""),IF(L69&gt;L68," * Repeat Test and Turned Positive PWID "&amp;$L$19&amp;" "&amp;$L$20&amp;" is more than Repeat Test PWID"&amp;CHAR(10),""),IF(M69&gt;M68," * Repeat Test and Turned Positive PWID "&amp;$L$19&amp;" "&amp;$M$20&amp;" is more than Repeat Test PWID"&amp;CHAR(10),""),IF(N69&gt;N68," * Repeat Test and Turned Positive PWID "&amp;$N$19&amp;" "&amp;$N$20&amp;" is more than Repeat Test PWID"&amp;CHAR(10),""),IF(O69&gt;O68," * Repeat Test and Turned Positive PWID "&amp;$N$19&amp;" "&amp;$O$20&amp;" is more than Repeat Test PWID"&amp;CHAR(10),""),IF(P69&gt;P68," * Repeat Test and Turned Positive PWID "&amp;$P$19&amp;" "&amp;$P$20&amp;" is more than Repeat Test PWID"&amp;CHAR(10),""),IF(Q69&gt;Q68," * Repeat Test and Turned Positive PWID "&amp;$P$19&amp;" "&amp;$Q$20&amp;" is more than Repeat Test PWID"&amp;CHAR(10),""),IF(R69&gt;R68," * Repeat Test and Turned Positive PWID "&amp;$R$19&amp;" "&amp;$R$20&amp;" is more than Repeat Test PWID"&amp;CHAR(10),""),IF(S69&gt;S68," * Repeat Test and Turned Positive PWID "&amp;$R$19&amp;" "&amp;$S$20&amp;" is more than Repeat Test PWID"&amp;CHAR(10),""),IF(T69&gt;T68," * Repeat Test and Turned Positive PWID "&amp;$T$19&amp;" "&amp;$T$20&amp;" is more than Repeat Test PWID"&amp;CHAR(10),""),IF(U69&gt;U68," * Repeat Test and Turned Positive PWID "&amp;$T$19&amp;" "&amp;$U$20&amp;" is more than Repeat Test PWID"&amp;CHAR(10),""),IF(V69&gt;V68," * Repeat Test and Turned Positive PWID "&amp;$V$19&amp;" "&amp;$V$20&amp;" is more than Repeat Test PWID"&amp;CHAR(10),""),IF(W69&gt;W68," * Repeat Test and Turned Positive PWID "&amp;$V$19&amp;" "&amp;$W$20&amp;" is more than Repeat Test PWID"&amp;CHAR(10),""),IF(X69&gt;X68," * Repeat Test and Turned Positive PWID "&amp;$X$19&amp;" "&amp;$X$20&amp;" is more than Repeat Test PWID"&amp;CHAR(10),""),IF(Y69&gt;Y68," * Repeat Test and Turned Positive PWID "&amp;$X$19&amp;" "&amp;$Y$20&amp;" is more than Repeat Test PWID"&amp;CHAR(10),""),IF(Z69&gt;Z68," * Repeat Test and Turned Positive PWID "&amp;$Z$19&amp;" "&amp;$Z$20&amp;" is more than Repeat Test PWID"&amp;CHAR(10),""),IF(AA69&gt;AA68," * Repeat Test and Turned Positive PWID "&amp;$Z$19&amp;" "&amp;$AA$20&amp;" is more than Repeat Test PWID"&amp;CHAR(10),""))</f>
        <v/>
      </c>
      <c r="AD68" s="352"/>
      <c r="AE68" s="140"/>
      <c r="AF68" s="349"/>
      <c r="AG68" s="127">
        <v>50</v>
      </c>
    </row>
    <row r="69" spans="1:33" s="4" customFormat="1" ht="38.25" customHeight="1" thickBot="1" x14ac:dyDescent="0.5">
      <c r="A69" s="336"/>
      <c r="B69" s="240" t="s">
        <v>177</v>
      </c>
      <c r="C69" s="220" t="s">
        <v>270</v>
      </c>
      <c r="D69" s="114"/>
      <c r="E69" s="115"/>
      <c r="F69" s="114"/>
      <c r="G69" s="115"/>
      <c r="H69" s="114"/>
      <c r="I69" s="115"/>
      <c r="J69" s="114"/>
      <c r="K69" s="115"/>
      <c r="L69" s="9"/>
      <c r="M69" s="9"/>
      <c r="N69" s="9"/>
      <c r="O69" s="9"/>
      <c r="P69" s="9"/>
      <c r="Q69" s="9"/>
      <c r="R69" s="9"/>
      <c r="S69" s="9"/>
      <c r="T69" s="9"/>
      <c r="U69" s="9"/>
      <c r="V69" s="9"/>
      <c r="W69" s="9"/>
      <c r="X69" s="9"/>
      <c r="Y69" s="9"/>
      <c r="Z69" s="9"/>
      <c r="AA69" s="208"/>
      <c r="AB69" s="242">
        <f>SUM(J69:AA69)</f>
        <v>0</v>
      </c>
      <c r="AC69" s="245"/>
      <c r="AD69" s="352"/>
      <c r="AE69" s="141"/>
      <c r="AF69" s="349"/>
      <c r="AG69" s="127">
        <v>51</v>
      </c>
    </row>
    <row r="70" spans="1:33" s="4" customFormat="1" ht="38.25" customHeight="1" x14ac:dyDescent="0.45">
      <c r="A70" s="331" t="s">
        <v>79</v>
      </c>
      <c r="B70" s="222" t="s">
        <v>174</v>
      </c>
      <c r="C70" s="214" t="s">
        <v>271</v>
      </c>
      <c r="D70" s="49"/>
      <c r="E70" s="35"/>
      <c r="F70" s="49"/>
      <c r="G70" s="35"/>
      <c r="H70" s="49"/>
      <c r="I70" s="35"/>
      <c r="J70" s="49"/>
      <c r="K70" s="35"/>
      <c r="L70" s="35"/>
      <c r="M70" s="35"/>
      <c r="N70" s="35"/>
      <c r="O70" s="35"/>
      <c r="P70" s="35"/>
      <c r="Q70" s="35"/>
      <c r="R70" s="35"/>
      <c r="S70" s="35"/>
      <c r="T70" s="35"/>
      <c r="U70" s="35"/>
      <c r="V70" s="35"/>
      <c r="W70" s="35"/>
      <c r="X70" s="35"/>
      <c r="Y70" s="35"/>
      <c r="Z70" s="35"/>
      <c r="AA70" s="258"/>
      <c r="AB70" s="259"/>
      <c r="AC70" s="247" t="str">
        <f>CONCATENATE(IF(D71&gt;D70," * Initial Test and Turned Positive Transgender "&amp;$D$19&amp;" "&amp;$D$20&amp;" is more than Initial Test Transgender"&amp;CHAR(10),""),IF(E71&gt;E70," * Initial Test and Turned Positive Transgender "&amp;$D$19&amp;" "&amp;$E$20&amp;" is more than Initial Test Transgender"&amp;CHAR(10),""),IF(F71&gt;F70," * Initial Test and Turned Positive Transgender "&amp;$F$19&amp;" "&amp;$F$20&amp;" is more than Initial Test Transgender"&amp;CHAR(10),""),IF(G71&gt;G70," * Initial Test and Turned Positive Transgender "&amp;$F$19&amp;" "&amp;$G$20&amp;" is more than Initial Test Transgender"&amp;CHAR(10),""),IF(H71&gt;H70," * Initial Test and Turned Positive Transgender "&amp;$H$19&amp;" "&amp;$H$20&amp;" is more than Initial Test Transgender"&amp;CHAR(10),""),IF(I71&gt;I70," * Initial Test and Turned Positive Transgender "&amp;$H$19&amp;" "&amp;$I$20&amp;" is more than Initial Test Transgender"&amp;CHAR(10),""),IF(J71&gt;J70," * Initial Test and Turned Positive Transgender "&amp;$J$19&amp;" "&amp;$J$20&amp;" is more than Initial Test Transgender"&amp;CHAR(10),""),IF(K71&gt;K70," * Initial Test and Turned Positive Transgender "&amp;$J$19&amp;" "&amp;$K$20&amp;" is more than Initial Test Transgender"&amp;CHAR(10),""),IF(L71&gt;L70," * Initial Test and Turned Positive Transgender "&amp;$L$19&amp;" "&amp;$L$20&amp;" is more than Initial Test Transgender"&amp;CHAR(10),""),IF(M71&gt;M70," * Initial Test and Turned Positive Transgender "&amp;$L$19&amp;" "&amp;$M$20&amp;" is more than Initial Test Transgender"&amp;CHAR(10),""),IF(N71&gt;N70," * Initial Test and Turned Positive Transgender "&amp;$N$19&amp;" "&amp;$N$20&amp;" is more than Initial Test Transgender"&amp;CHAR(10),""),IF(O71&gt;O70," * Initial Test and Turned Positive Transgender "&amp;$N$19&amp;" "&amp;$O$20&amp;" is more than Initial Test Transgender"&amp;CHAR(10),""),IF(P71&gt;P70," * Initial Test and Turned Positive Transgender "&amp;$P$19&amp;" "&amp;$P$20&amp;" is more than Initial Test Transgender"&amp;CHAR(10),""),IF(Q71&gt;Q70," * Initial Test and Turned Positive Transgender "&amp;$P$19&amp;" "&amp;$Q$20&amp;" is more than Initial Test Transgender"&amp;CHAR(10),""),IF(R71&gt;R70," * Initial Test and Turned Positive Transgender "&amp;$R$19&amp;" "&amp;$R$20&amp;" is more than Initial Test Transgender"&amp;CHAR(10),""),IF(S71&gt;S70," * Initial Test and Turned Positive Transgender "&amp;$R$19&amp;" "&amp;$S$20&amp;" is more than Initial Test Transgender"&amp;CHAR(10),""),IF(T71&gt;T70," * Initial Test and Turned Positive Transgender "&amp;$T$19&amp;" "&amp;$T$20&amp;" is more than Initial Test Transgender"&amp;CHAR(10),""),IF(U71&gt;U70," * Initial Test and Turned Positive Transgender "&amp;$T$19&amp;" "&amp;$U$20&amp;" is more than Initial Test Transgender"&amp;CHAR(10),""),IF(V71&gt;V70," * Initial Test and Turned Positive Transgender "&amp;$V$19&amp;" "&amp;$V$20&amp;" is more than Initial Test Transgender"&amp;CHAR(10),""),IF(W71&gt;W70," * Initial Test and Turned Positive Transgender "&amp;$V$19&amp;" "&amp;$W$20&amp;" is more than Initial Test Transgender"&amp;CHAR(10),""),IF(X71&gt;X70," * Initial Test and Turned Positive Transgender "&amp;$X$19&amp;" "&amp;$X$20&amp;" is more than Initial Test Transgender"&amp;CHAR(10),""),IF(Y71&gt;Y70," * Initial Test and Turned Positive Transgender "&amp;$X$19&amp;" "&amp;$Y$20&amp;" is more than Initial Test Transgender"&amp;CHAR(10),""),IF(Z71&gt;Z70," * Initial Test and Turned Positive Transgender "&amp;$Z$19&amp;" "&amp;$Z$20&amp;" is more than Initial Test Transgender"&amp;CHAR(10),""),IF(AA71&gt;AA70," * Initial Test and Turned Positive Transgender "&amp;$Z$19&amp;" "&amp;$AA$20&amp;" is more than Initial Test Transgender"&amp;CHAR(10),""),IF(AB71&gt;AB70," * Initial Test and Turned Positive Transgender "&amp;$Z$19&amp;" "&amp;$AA$20&amp;" is more than Initial Test Transgender"&amp;CHAR(10),""))</f>
        <v/>
      </c>
      <c r="AD70" s="352"/>
      <c r="AE70" s="141"/>
      <c r="AF70" s="349"/>
      <c r="AG70" s="127">
        <v>52</v>
      </c>
    </row>
    <row r="71" spans="1:33" s="4" customFormat="1" ht="38.25" customHeight="1" thickBot="1" x14ac:dyDescent="0.5">
      <c r="A71" s="332"/>
      <c r="B71" s="223" t="s">
        <v>176</v>
      </c>
      <c r="C71" s="220" t="s">
        <v>272</v>
      </c>
      <c r="D71" s="114"/>
      <c r="E71" s="115"/>
      <c r="F71" s="114"/>
      <c r="G71" s="115"/>
      <c r="H71" s="114"/>
      <c r="I71" s="115"/>
      <c r="J71" s="114"/>
      <c r="K71" s="115"/>
      <c r="L71" s="115"/>
      <c r="M71" s="115"/>
      <c r="N71" s="115"/>
      <c r="O71" s="115"/>
      <c r="P71" s="115"/>
      <c r="Q71" s="115"/>
      <c r="R71" s="115"/>
      <c r="S71" s="115"/>
      <c r="T71" s="115"/>
      <c r="U71" s="115"/>
      <c r="V71" s="115"/>
      <c r="W71" s="115"/>
      <c r="X71" s="115"/>
      <c r="Y71" s="115"/>
      <c r="Z71" s="115"/>
      <c r="AA71" s="251"/>
      <c r="AB71" s="260"/>
      <c r="AC71" s="247"/>
      <c r="AD71" s="352"/>
      <c r="AE71" s="141"/>
      <c r="AF71" s="349"/>
      <c r="AG71" s="127">
        <v>53</v>
      </c>
    </row>
    <row r="72" spans="1:33" s="4" customFormat="1" ht="38.25" customHeight="1" x14ac:dyDescent="0.45">
      <c r="A72" s="332"/>
      <c r="B72" s="239" t="s">
        <v>175</v>
      </c>
      <c r="C72" s="214" t="s">
        <v>273</v>
      </c>
      <c r="D72" s="49"/>
      <c r="E72" s="35"/>
      <c r="F72" s="49"/>
      <c r="G72" s="35"/>
      <c r="H72" s="49"/>
      <c r="I72" s="35"/>
      <c r="J72" s="49"/>
      <c r="K72" s="35"/>
      <c r="L72" s="35"/>
      <c r="M72" s="35"/>
      <c r="N72" s="35"/>
      <c r="O72" s="35"/>
      <c r="P72" s="35"/>
      <c r="Q72" s="35"/>
      <c r="R72" s="35"/>
      <c r="S72" s="35"/>
      <c r="T72" s="35"/>
      <c r="U72" s="35"/>
      <c r="V72" s="35"/>
      <c r="W72" s="35"/>
      <c r="X72" s="35"/>
      <c r="Y72" s="35"/>
      <c r="Z72" s="35"/>
      <c r="AA72" s="258"/>
      <c r="AB72" s="259"/>
      <c r="AC72" s="247" t="str">
        <f>CONCATENATE(IF(D73&gt;D72," * Repeat Test and Turned Positive Transgender "&amp;$D$19&amp;" "&amp;$D$20&amp;" is more than Repeat Test Transgender"&amp;CHAR(10),""),IF(E73&gt;E72," * Repeat Test and Turned Positive Transgender "&amp;$D$19&amp;" "&amp;$E$20&amp;" is more than Repeat Test Transgender"&amp;CHAR(10),""),IF(F73&gt;F72," * Repeat Test and Turned Positive Transgender "&amp;$F$19&amp;" "&amp;$F$20&amp;" is more than Repeat Test Transgender"&amp;CHAR(10),""),IF(G73&gt;G72," * Repeat Test and Turned Positive Transgender "&amp;$F$19&amp;" "&amp;$G$20&amp;" is more than Repeat Test Transgender"&amp;CHAR(10),""),IF(H73&gt;H72," * Repeat Test and Turned Positive Transgender "&amp;$H$19&amp;" "&amp;$H$20&amp;" is more than Repeat Test Transgender"&amp;CHAR(10),""),IF(I73&gt;I72," * Repeat Test and Turned Positive Transgender "&amp;$H$19&amp;" "&amp;$I$20&amp;" is more than Repeat Test Transgender"&amp;CHAR(10),""),IF(J73&gt;J72," * Repeat Test and Turned Positive Transgender "&amp;$J$19&amp;" "&amp;$J$20&amp;" is more than Repeat Test Transgender"&amp;CHAR(10),""),IF(K73&gt;K72," * Repeat Test and Turned Positive Transgender "&amp;$J$19&amp;" "&amp;$K$20&amp;" is more than Repeat Test Transgender"&amp;CHAR(10),""),IF(L73&gt;L72," * Repeat Test and Turned Positive Transgender "&amp;$L$19&amp;" "&amp;$L$20&amp;" is more than Repeat Test Transgender"&amp;CHAR(10),""),IF(M73&gt;M72," * Repeat Test and Turned Positive Transgender "&amp;$L$19&amp;" "&amp;$M$20&amp;" is more than Repeat Test Transgender"&amp;CHAR(10),""),IF(N73&gt;N72," * Repeat Test and Turned Positive Transgender "&amp;$N$19&amp;" "&amp;$N$20&amp;" is more than Repeat Test Transgender"&amp;CHAR(10),""),IF(O73&gt;O72," * Repeat Test and Turned Positive Transgender "&amp;$N$19&amp;" "&amp;$O$20&amp;" is more than Repeat Test Transgender"&amp;CHAR(10),""),IF(P73&gt;P72," * Repeat Test and Turned Positive Transgender "&amp;$P$19&amp;" "&amp;$P$20&amp;" is more than Repeat Test Transgender"&amp;CHAR(10),""),IF(Q73&gt;Q72," * Repeat Test and Turned Positive Transgender "&amp;$P$19&amp;" "&amp;$Q$20&amp;" is more than Repeat Test Transgender"&amp;CHAR(10),""),IF(R73&gt;R72," * Repeat Test and Turned Positive Transgender "&amp;$R$19&amp;" "&amp;$R$20&amp;" is more than Repeat Test Transgender"&amp;CHAR(10),""),IF(S73&gt;S72," * Repeat Test and Turned Positive Transgender "&amp;$R$19&amp;" "&amp;$S$20&amp;" is more than Repeat Test Transgender"&amp;CHAR(10),""),IF(T73&gt;T72," * Repeat Test and Turned Positive Transgender "&amp;$T$19&amp;" "&amp;$T$20&amp;" is more than Repeat Test Transgender"&amp;CHAR(10),""),IF(U73&gt;U72," * Repeat Test and Turned Positive Transgender "&amp;$T$19&amp;" "&amp;$U$20&amp;" is more than Repeat Test Transgender"&amp;CHAR(10),""),IF(V73&gt;V72," * Repeat Test and Turned Positive Transgender "&amp;$V$19&amp;" "&amp;$V$20&amp;" is more than Repeat Test Transgender"&amp;CHAR(10),""),IF(W73&gt;W72," * Repeat Test and Turned Positive Transgender "&amp;$V$19&amp;" "&amp;$W$20&amp;" is more than Repeat Test Transgender"&amp;CHAR(10),""),IF(X73&gt;X72," * Repeat Test and Turned Positive Transgender "&amp;$X$19&amp;" "&amp;$X$20&amp;" is more than Repeat Test Transgender"&amp;CHAR(10),""),IF(Y73&gt;Y72," * Repeat Test and Turned Positive Transgender "&amp;$X$19&amp;" "&amp;$Y$20&amp;" is more than Repeat Test Transgender"&amp;CHAR(10),""),IF(Z73&gt;Z72," * Repeat Test and Turned Positive Transgender "&amp;$Z$19&amp;" "&amp;$Z$20&amp;" is more than Repeat Test Transgender"&amp;CHAR(10),""),IF(AA73&gt;AA72," * Repeat Test and Turned Positive Transgender "&amp;$Z$19&amp;" "&amp;$AA$20&amp;" is more than Repeat Test Transgender"&amp;CHAR(10),""),IF(AB73&gt;AB72," * Repeat Test and Turned Positive Transgender "&amp;$Z$19&amp;" "&amp;$AA$20&amp;" is more than Repeat Test Transgender"&amp;CHAR(10),""))</f>
        <v/>
      </c>
      <c r="AD72" s="352"/>
      <c r="AE72" s="141"/>
      <c r="AF72" s="349"/>
      <c r="AG72" s="127">
        <v>52</v>
      </c>
    </row>
    <row r="73" spans="1:33" s="4" customFormat="1" ht="38.25" customHeight="1" thickBot="1" x14ac:dyDescent="0.5">
      <c r="A73" s="333"/>
      <c r="B73" s="240" t="s">
        <v>177</v>
      </c>
      <c r="C73" s="220" t="s">
        <v>274</v>
      </c>
      <c r="D73" s="114"/>
      <c r="E73" s="115"/>
      <c r="F73" s="114"/>
      <c r="G73" s="115"/>
      <c r="H73" s="114"/>
      <c r="I73" s="115"/>
      <c r="J73" s="114"/>
      <c r="K73" s="115"/>
      <c r="L73" s="115"/>
      <c r="M73" s="115"/>
      <c r="N73" s="115"/>
      <c r="O73" s="115"/>
      <c r="P73" s="115"/>
      <c r="Q73" s="115"/>
      <c r="R73" s="115"/>
      <c r="S73" s="115"/>
      <c r="T73" s="115"/>
      <c r="U73" s="115"/>
      <c r="V73" s="115"/>
      <c r="W73" s="115"/>
      <c r="X73" s="115"/>
      <c r="Y73" s="115"/>
      <c r="Z73" s="115"/>
      <c r="AA73" s="251"/>
      <c r="AB73" s="260"/>
      <c r="AC73" s="247"/>
      <c r="AD73" s="352"/>
      <c r="AE73" s="141"/>
      <c r="AF73" s="349"/>
      <c r="AG73" s="127">
        <v>53</v>
      </c>
    </row>
    <row r="74" spans="1:33" s="4" customFormat="1" ht="38.25" customHeight="1" x14ac:dyDescent="0.45">
      <c r="A74" s="334" t="s">
        <v>80</v>
      </c>
      <c r="B74" s="222" t="s">
        <v>174</v>
      </c>
      <c r="C74" s="214" t="s">
        <v>275</v>
      </c>
      <c r="D74" s="49"/>
      <c r="E74" s="35"/>
      <c r="F74" s="49"/>
      <c r="G74" s="35"/>
      <c r="H74" s="49"/>
      <c r="I74" s="35"/>
      <c r="J74" s="49"/>
      <c r="K74" s="35"/>
      <c r="L74" s="35"/>
      <c r="M74" s="36"/>
      <c r="N74" s="35"/>
      <c r="O74" s="36"/>
      <c r="P74" s="35"/>
      <c r="Q74" s="36"/>
      <c r="R74" s="35"/>
      <c r="S74" s="36"/>
      <c r="T74" s="35"/>
      <c r="U74" s="36"/>
      <c r="V74" s="35"/>
      <c r="W74" s="36"/>
      <c r="X74" s="35"/>
      <c r="Y74" s="36"/>
      <c r="Z74" s="35"/>
      <c r="AA74" s="121"/>
      <c r="AB74" s="241">
        <f t="shared" ref="AB74:AB79" si="22">SUM(J74:AA74)</f>
        <v>0</v>
      </c>
      <c r="AC74" s="248" t="str">
        <f>CONCATENATE(IF(D75&gt;D74," * Initial Test and Turned Positive FSW "&amp;$D$19&amp;" "&amp;$D$20&amp;" is more than Initial Test FSW"&amp;CHAR(10),""),IF(E75&gt;E74," * Initial Test and Turned Positive FSW "&amp;$D$19&amp;" "&amp;$E$20&amp;" is more than Initial Test FSW"&amp;CHAR(10),""),IF(F75&gt;F74," * Initial Test and Turned Positive FSW "&amp;$F$19&amp;" "&amp;$F$20&amp;" is more than Initial Test FSW"&amp;CHAR(10),""),IF(G75&gt;G74," * Initial Test and Turned Positive FSW "&amp;$F$19&amp;" "&amp;$G$20&amp;" is more than Initial Test FSW"&amp;CHAR(10),""),IF(H75&gt;H74," * Initial Test and Turned Positive FSW "&amp;$H$19&amp;" "&amp;$H$20&amp;" is more than Initial Test FSW"&amp;CHAR(10),""),IF(I75&gt;I74," * Initial Test and Turned Positive FSW "&amp;$H$19&amp;" "&amp;$I$20&amp;" is more than Initial Test FSW"&amp;CHAR(10),""),IF(J75&gt;J74," * Initial Test and Turned Positive FSW "&amp;$J$19&amp;" "&amp;$J$20&amp;" is more than Initial Test FSW"&amp;CHAR(10),""),IF(K75&gt;K74," * Initial Test and Turned Positive FSW "&amp;$J$19&amp;" "&amp;$K$20&amp;" is more than Initial Test FSW"&amp;CHAR(10),""),IF(L75&gt;L74," * Initial Test and Turned Positive FSW "&amp;$L$19&amp;" "&amp;$L$20&amp;" is more than Initial Test FSW"&amp;CHAR(10),""),IF(M75&gt;M74," * Initial Test and Turned Positive FSW "&amp;$L$19&amp;" "&amp;$M$20&amp;" is more than Initial Test FSW"&amp;CHAR(10),""),IF(N75&gt;N74," * Initial Test and Turned Positive FSW "&amp;$N$19&amp;" "&amp;$N$20&amp;" is more than Initial Test FSW"&amp;CHAR(10),""),IF(O75&gt;O74," * Initial Test and Turned Positive FSW "&amp;$N$19&amp;" "&amp;$O$20&amp;" is more than Initial Test FSW"&amp;CHAR(10),""),IF(P75&gt;P74," * Initial Test and Turned Positive FSW "&amp;$P$19&amp;" "&amp;$P$20&amp;" is more than Initial Test FSW"&amp;CHAR(10),""),IF(Q75&gt;Q74," * Initial Test and Turned Positive FSW "&amp;$P$19&amp;" "&amp;$Q$20&amp;" is more than Initial Test FSW"&amp;CHAR(10),""),IF(R75&gt;R74," * Initial Test and Turned Positive FSW "&amp;$R$19&amp;" "&amp;$R$20&amp;" is more than Initial Test FSW"&amp;CHAR(10),""),IF(S75&gt;S74," * Initial Test and Turned Positive FSW "&amp;$R$19&amp;" "&amp;$S$20&amp;" is more than Initial Test FSW"&amp;CHAR(10),""),IF(T75&gt;T74," * Initial Test and Turned Positive FSW "&amp;$T$19&amp;" "&amp;$T$20&amp;" is more than Initial Test FSW"&amp;CHAR(10),""),IF(U75&gt;U74," * Initial Test and Turned Positive FSW "&amp;$T$19&amp;" "&amp;$U$20&amp;" is more than Initial Test FSW"&amp;CHAR(10),""),IF(V75&gt;V74," * Initial Test and Turned Positive FSW "&amp;$V$19&amp;" "&amp;$V$20&amp;" is more than Initial Test FSW"&amp;CHAR(10),""),IF(W75&gt;W74," * Initial Test and Turned Positive FSW "&amp;$V$19&amp;" "&amp;$W$20&amp;" is more than Initial Test FSW"&amp;CHAR(10),""),IF(X75&gt;X74," * Initial Test and Turned Positive FSW "&amp;$X$19&amp;" "&amp;$X$20&amp;" is more than Initial Test FSW"&amp;CHAR(10),""),IF(Y75&gt;Y74," * Initial Test and Turned Positive FSW "&amp;$X$19&amp;" "&amp;$Y$20&amp;" is more than Initial Test FSW"&amp;CHAR(10),""),IF(Z75&gt;Z74," * Initial Test and Turned Positive FSW "&amp;$Z$19&amp;" "&amp;$Z$20&amp;" is more than Initial Test FSW"&amp;CHAR(10),""),IF(AA75&gt;AA74," * Initial Test and Turned Positive FSW "&amp;$Z$19&amp;" "&amp;$AA$20&amp;" is more than Initial Test FSW"&amp;CHAR(10),""))</f>
        <v/>
      </c>
      <c r="AD74" s="352"/>
      <c r="AE74" s="141"/>
      <c r="AF74" s="349"/>
      <c r="AG74" s="127">
        <v>54</v>
      </c>
    </row>
    <row r="75" spans="1:33" s="4" customFormat="1" ht="38.25" customHeight="1" thickBot="1" x14ac:dyDescent="0.5">
      <c r="A75" s="335"/>
      <c r="B75" s="223" t="s">
        <v>176</v>
      </c>
      <c r="C75" s="220" t="s">
        <v>276</v>
      </c>
      <c r="D75" s="114"/>
      <c r="E75" s="115"/>
      <c r="F75" s="114"/>
      <c r="G75" s="115"/>
      <c r="H75" s="114"/>
      <c r="I75" s="115"/>
      <c r="J75" s="114"/>
      <c r="K75" s="115"/>
      <c r="L75" s="115"/>
      <c r="M75" s="9"/>
      <c r="N75" s="115"/>
      <c r="O75" s="9"/>
      <c r="P75" s="115"/>
      <c r="Q75" s="9"/>
      <c r="R75" s="115"/>
      <c r="S75" s="9"/>
      <c r="T75" s="115"/>
      <c r="U75" s="9"/>
      <c r="V75" s="115"/>
      <c r="W75" s="9"/>
      <c r="X75" s="115"/>
      <c r="Y75" s="9"/>
      <c r="Z75" s="115"/>
      <c r="AA75" s="208"/>
      <c r="AB75" s="242">
        <f t="shared" si="22"/>
        <v>0</v>
      </c>
      <c r="AC75" s="248"/>
      <c r="AD75" s="352"/>
      <c r="AE75" s="141"/>
      <c r="AF75" s="349"/>
      <c r="AG75" s="127">
        <v>55</v>
      </c>
    </row>
    <row r="76" spans="1:33" s="4" customFormat="1" ht="38.25" customHeight="1" x14ac:dyDescent="0.45">
      <c r="A76" s="335"/>
      <c r="B76" s="239" t="s">
        <v>175</v>
      </c>
      <c r="C76" s="214" t="s">
        <v>277</v>
      </c>
      <c r="D76" s="49"/>
      <c r="E76" s="35"/>
      <c r="F76" s="49"/>
      <c r="G76" s="35"/>
      <c r="H76" s="49"/>
      <c r="I76" s="35"/>
      <c r="J76" s="49"/>
      <c r="K76" s="35"/>
      <c r="L76" s="35"/>
      <c r="M76" s="36"/>
      <c r="N76" s="35"/>
      <c r="O76" s="36"/>
      <c r="P76" s="35"/>
      <c r="Q76" s="36"/>
      <c r="R76" s="35"/>
      <c r="S76" s="36"/>
      <c r="T76" s="35"/>
      <c r="U76" s="36"/>
      <c r="V76" s="35"/>
      <c r="W76" s="36"/>
      <c r="X76" s="35"/>
      <c r="Y76" s="36"/>
      <c r="Z76" s="35"/>
      <c r="AA76" s="121"/>
      <c r="AB76" s="241">
        <f t="shared" ref="AB76:AB77" si="23">SUM(J76:AA76)</f>
        <v>0</v>
      </c>
      <c r="AC76" s="248" t="str">
        <f>CONCATENATE(IF(D77&gt;D76," * Repeat Test and Turned Positive FSW "&amp;$D$19&amp;" "&amp;$D$20&amp;" is more than Repeat Test FSW"&amp;CHAR(10),""),IF(E77&gt;E76," * Repeat Test and Turned Positive FSW "&amp;$D$19&amp;" "&amp;$E$20&amp;" is more than Repeat Test FSW"&amp;CHAR(10),""),IF(F77&gt;F76," * Repeat Test and Turned Positive FSW "&amp;$F$19&amp;" "&amp;$F$20&amp;" is more than Repeat Test FSW"&amp;CHAR(10),""),IF(G77&gt;G76," * Repeat Test and Turned Positive FSW "&amp;$F$19&amp;" "&amp;$G$20&amp;" is more than Repeat Test FSW"&amp;CHAR(10),""),IF(H77&gt;H76," * Repeat Test and Turned Positive FSW "&amp;$H$19&amp;" "&amp;$H$20&amp;" is more than Repeat Test FSW"&amp;CHAR(10),""),IF(I77&gt;I76," * Repeat Test and Turned Positive FSW "&amp;$H$19&amp;" "&amp;$I$20&amp;" is more than Repeat Test FSW"&amp;CHAR(10),""),IF(J77&gt;J76," * Repeat Test and Turned Positive FSW "&amp;$J$19&amp;" "&amp;$J$20&amp;" is more than Repeat Test FSW"&amp;CHAR(10),""),IF(K77&gt;K76," * Repeat Test and Turned Positive FSW "&amp;$J$19&amp;" "&amp;$K$20&amp;" is more than Repeat Test FSW"&amp;CHAR(10),""),IF(L77&gt;L76," * Repeat Test and Turned Positive FSW "&amp;$L$19&amp;" "&amp;$L$20&amp;" is more than Repeat Test FSW"&amp;CHAR(10),""),IF(M77&gt;M76," * Repeat Test and Turned Positive FSW "&amp;$L$19&amp;" "&amp;$M$20&amp;" is more than Repeat Test FSW"&amp;CHAR(10),""),IF(N77&gt;N76," * Repeat Test and Turned Positive FSW "&amp;$N$19&amp;" "&amp;$N$20&amp;" is more than Repeat Test FSW"&amp;CHAR(10),""),IF(O77&gt;O76," * Repeat Test and Turned Positive FSW "&amp;$N$19&amp;" "&amp;$O$20&amp;" is more than Repeat Test FSW"&amp;CHAR(10),""),IF(P77&gt;P76," * Repeat Test and Turned Positive FSW "&amp;$P$19&amp;" "&amp;$P$20&amp;" is more than Repeat Test FSW"&amp;CHAR(10),""),IF(Q77&gt;Q76," * Repeat Test and Turned Positive FSW "&amp;$P$19&amp;" "&amp;$Q$20&amp;" is more than Repeat Test FSW"&amp;CHAR(10),""),IF(R77&gt;R76," * Repeat Test and Turned Positive FSW "&amp;$R$19&amp;" "&amp;$R$20&amp;" is more than Repeat Test FSW"&amp;CHAR(10),""),IF(S77&gt;S76," * Repeat Test and Turned Positive FSW "&amp;$R$19&amp;" "&amp;$S$20&amp;" is more than Repeat Test FSW"&amp;CHAR(10),""),IF(T77&gt;T76," * Repeat Test and Turned Positive FSW "&amp;$T$19&amp;" "&amp;$T$20&amp;" is more than Repeat Test FSW"&amp;CHAR(10),""),IF(U77&gt;U76," * Repeat Test and Turned Positive FSW "&amp;$T$19&amp;" "&amp;$U$20&amp;" is more than Repeat Test FSW"&amp;CHAR(10),""),IF(V77&gt;V76," * Repeat Test and Turned Positive FSW "&amp;$V$19&amp;" "&amp;$V$20&amp;" is more than Repeat Test FSW"&amp;CHAR(10),""),IF(W77&gt;W76," * Repeat Test and Turned Positive FSW "&amp;$V$19&amp;" "&amp;$W$20&amp;" is more than Repeat Test FSW"&amp;CHAR(10),""),IF(X77&gt;X76," * Repeat Test and Turned Positive FSW "&amp;$X$19&amp;" "&amp;$X$20&amp;" is more than Repeat Test FSW"&amp;CHAR(10),""),IF(Y77&gt;Y76," * Repeat Test and Turned Positive FSW "&amp;$X$19&amp;" "&amp;$Y$20&amp;" is more than Repeat Test FSW"&amp;CHAR(10),""),IF(Z77&gt;Z76," * Repeat Test and Turned Positive FSW "&amp;$Z$19&amp;" "&amp;$Z$20&amp;" is more than Repeat Test FSW"&amp;CHAR(10),""),IF(AA77&gt;AA76," * Repeat Test and Turned Positive FSW "&amp;$Z$19&amp;" "&amp;$AA$20&amp;" is more than Repeat Test FSW"&amp;CHAR(10),""))</f>
        <v/>
      </c>
      <c r="AD76" s="352"/>
      <c r="AE76" s="141"/>
      <c r="AF76" s="349"/>
      <c r="AG76" s="127">
        <v>54</v>
      </c>
    </row>
    <row r="77" spans="1:33" s="4" customFormat="1" ht="38.25" customHeight="1" thickBot="1" x14ac:dyDescent="0.5">
      <c r="A77" s="336"/>
      <c r="B77" s="240" t="s">
        <v>177</v>
      </c>
      <c r="C77" s="220" t="s">
        <v>278</v>
      </c>
      <c r="D77" s="114"/>
      <c r="E77" s="115"/>
      <c r="F77" s="114"/>
      <c r="G77" s="115"/>
      <c r="H77" s="114"/>
      <c r="I77" s="115"/>
      <c r="J77" s="114"/>
      <c r="K77" s="115"/>
      <c r="L77" s="115"/>
      <c r="M77" s="9"/>
      <c r="N77" s="115"/>
      <c r="O77" s="9"/>
      <c r="P77" s="115"/>
      <c r="Q77" s="9"/>
      <c r="R77" s="115"/>
      <c r="S77" s="9"/>
      <c r="T77" s="115"/>
      <c r="U77" s="9"/>
      <c r="V77" s="115"/>
      <c r="W77" s="9"/>
      <c r="X77" s="115"/>
      <c r="Y77" s="9"/>
      <c r="Z77" s="115"/>
      <c r="AA77" s="208"/>
      <c r="AB77" s="242">
        <f t="shared" si="23"/>
        <v>0</v>
      </c>
      <c r="AC77" s="248"/>
      <c r="AD77" s="352"/>
      <c r="AE77" s="141"/>
      <c r="AF77" s="349"/>
      <c r="AG77" s="127">
        <v>55</v>
      </c>
    </row>
    <row r="78" spans="1:33" s="4" customFormat="1" ht="38.25" customHeight="1" x14ac:dyDescent="0.45">
      <c r="A78" s="331" t="s">
        <v>170</v>
      </c>
      <c r="B78" s="222" t="s">
        <v>174</v>
      </c>
      <c r="C78" s="214" t="s">
        <v>279</v>
      </c>
      <c r="D78" s="49"/>
      <c r="E78" s="35"/>
      <c r="F78" s="49"/>
      <c r="G78" s="35"/>
      <c r="H78" s="49"/>
      <c r="I78" s="35"/>
      <c r="J78" s="49"/>
      <c r="K78" s="35"/>
      <c r="L78" s="36"/>
      <c r="M78" s="36"/>
      <c r="N78" s="36"/>
      <c r="O78" s="36"/>
      <c r="P78" s="36"/>
      <c r="Q78" s="36"/>
      <c r="R78" s="36"/>
      <c r="S78" s="36"/>
      <c r="T78" s="36"/>
      <c r="U78" s="36"/>
      <c r="V78" s="36"/>
      <c r="W78" s="36"/>
      <c r="X78" s="36"/>
      <c r="Y78" s="36"/>
      <c r="Z78" s="36"/>
      <c r="AA78" s="121"/>
      <c r="AB78" s="241">
        <f t="shared" si="22"/>
        <v>0</v>
      </c>
      <c r="AC78" s="248" t="str">
        <f>CONCATENATE(IF(D79&gt;D78," * Initial Test and Turned Positive People in prison and other closed settings "&amp;$D$19&amp;" "&amp;$D$20&amp;" is more than Initial Test People in prison and other closed settings"&amp;CHAR(10),""),IF(E79&gt;E78," * Initial Test and Turned Positive People in prison and other closed settings "&amp;$D$19&amp;" "&amp;$E$20&amp;" is more than Initial Test People in prison and other closed settings"&amp;CHAR(10),""),IF(F79&gt;F78," * Initial Test and Turned Positive People in prison and other closed settings "&amp;$F$19&amp;" "&amp;$F$20&amp;" is more than Initial Test People in prison and other closed settings"&amp;CHAR(10),""),IF(G79&gt;G78," * Initial Test and Turned Positive People in prison and other closed settings "&amp;$F$19&amp;" "&amp;$G$20&amp;" is more than Initial Test People in prison and other closed settings"&amp;CHAR(10),""),IF(H79&gt;H78," * Initial Test and Turned Positive People in prison and other closed settings "&amp;$H$19&amp;" "&amp;$H$20&amp;" is more than Initial Test People in prison and other closed settings"&amp;CHAR(10),""),IF(I79&gt;I78," * Initial Test and Turned Positive People in prison and other closed settings "&amp;$H$19&amp;" "&amp;$I$20&amp;" is more than Initial Test People in prison and other closed settings"&amp;CHAR(10),""),IF(J79&gt;J78," * Initial Test and Turned Positive People in prison and other closed settings "&amp;$J$19&amp;" "&amp;$J$20&amp;" is more than Initial Test People in prison and other closed settings"&amp;CHAR(10),""),IF(K79&gt;K78," * Initial Test and Turned Positive People in prison and other closed settings "&amp;$J$19&amp;" "&amp;$K$20&amp;" is more than Initial Test People in prison and other closed settings"&amp;CHAR(10),""),IF(L79&gt;L78," * Initial Test and Turned Positive People in prison and other closed settings "&amp;$L$19&amp;" "&amp;$L$20&amp;" is more than Initial Test People in prison and other closed settings"&amp;CHAR(10),""),IF(M79&gt;M78," * Initial Test and Turned Positive People in prison and other closed settings "&amp;$L$19&amp;" "&amp;$M$20&amp;" is more than Initial Test People in prison and other closed settings"&amp;CHAR(10),""),IF(N79&gt;N78," * Initial Test and Turned Positive People in prison and other closed settings "&amp;$N$19&amp;" "&amp;$N$20&amp;" is more than Initial Test People in prison and other closed settings"&amp;CHAR(10),""),IF(O79&gt;O78," * Initial Test and Turned Positive People in prison and other closed settings "&amp;$N$19&amp;" "&amp;$O$20&amp;" is more than Initial Test People in prison and other closed settings"&amp;CHAR(10),""),IF(P79&gt;P78," * Initial Test and Turned Positive People in prison and other closed settings "&amp;$P$19&amp;" "&amp;$P$20&amp;" is more than Initial Test People in prison and other closed settings"&amp;CHAR(10),""),IF(Q79&gt;Q78," * Initial Test and Turned Positive People in prison and other closed settings "&amp;$P$19&amp;" "&amp;$Q$20&amp;" is more than Initial Test People in prison and other closed settings"&amp;CHAR(10),""),IF(R79&gt;R78," * Initial Test and Turned Positive People in prison and other closed settings "&amp;$R$19&amp;" "&amp;$R$20&amp;" is more than Initial Test People in prison and other closed settings"&amp;CHAR(10),""),IF(S79&gt;S78," * Initial Test and Turned Positive People in prison and other closed settings "&amp;$R$19&amp;" "&amp;$S$20&amp;" is more than Initial Test People in prison and other closed settings"&amp;CHAR(10),""),IF(T79&gt;T78," * Initial Test and Turned Positive People in prison and other closed settings "&amp;$T$19&amp;" "&amp;$T$20&amp;" is more than Initial Test People in prison and other closed settings"&amp;CHAR(10),""),IF(U79&gt;U78," * Initial Test and Turned Positive People in prison and other closed settings "&amp;$T$19&amp;" "&amp;$U$20&amp;" is more than Initial Test People in prison and other closed settings"&amp;CHAR(10),""),IF(V79&gt;V78," * Initial Test and Turned Positive People in prison and other closed settings "&amp;$V$19&amp;" "&amp;$V$20&amp;" is more than Initial Test People in prison and other closed settings"&amp;CHAR(10),""),IF(W79&gt;W78," * Initial Test and Turned Positive People in prison and other closed settings "&amp;$V$19&amp;" "&amp;$W$20&amp;" is more than Initial Test People in prison and other closed settings"&amp;CHAR(10),""),IF(X79&gt;X78," * Initial Test and Turned Positive People in prison and other closed settings "&amp;$X$19&amp;" "&amp;$X$20&amp;" is more than Initial Test People in prison and other closed settings"&amp;CHAR(10),""),IF(Y79&gt;Y78," * Initial Test and Turned Positive People in prison and other closed settings "&amp;$X$19&amp;" "&amp;$Y$20&amp;" is more than Initial Test People in prison and other closed settings"&amp;CHAR(10),""),IF(Z79&gt;Z78," * Initial Test and Turned Positive People in prison and other closed settings "&amp;$Z$19&amp;" "&amp;$Z$20&amp;" is more than Initial Test People in prison and other closed settings"&amp;CHAR(10),""),IF(AA79&gt;AA78," * Initial Test and Turned Positive People in prison and other closed settings "&amp;$Z$19&amp;" "&amp;$AA$20&amp;" is more than Initial Test People in prison and other closed settings"&amp;CHAR(10),""))</f>
        <v/>
      </c>
      <c r="AD78" s="352"/>
      <c r="AE78" s="141"/>
      <c r="AF78" s="349"/>
      <c r="AG78" s="127">
        <v>56</v>
      </c>
    </row>
    <row r="79" spans="1:33" s="4" customFormat="1" ht="38.25" customHeight="1" thickBot="1" x14ac:dyDescent="0.5">
      <c r="A79" s="332"/>
      <c r="B79" s="223" t="s">
        <v>176</v>
      </c>
      <c r="C79" s="220" t="s">
        <v>280</v>
      </c>
      <c r="D79" s="114"/>
      <c r="E79" s="115"/>
      <c r="F79" s="114"/>
      <c r="G79" s="115"/>
      <c r="H79" s="114"/>
      <c r="I79" s="115"/>
      <c r="J79" s="114"/>
      <c r="K79" s="115"/>
      <c r="L79" s="9"/>
      <c r="M79" s="9"/>
      <c r="N79" s="9"/>
      <c r="O79" s="9"/>
      <c r="P79" s="9"/>
      <c r="Q79" s="9"/>
      <c r="R79" s="9"/>
      <c r="S79" s="9"/>
      <c r="T79" s="9"/>
      <c r="U79" s="9"/>
      <c r="V79" s="9"/>
      <c r="W79" s="9"/>
      <c r="X79" s="9"/>
      <c r="Y79" s="9"/>
      <c r="Z79" s="9"/>
      <c r="AA79" s="208"/>
      <c r="AB79" s="242">
        <f t="shared" si="22"/>
        <v>0</v>
      </c>
      <c r="AC79" s="248"/>
      <c r="AD79" s="352"/>
      <c r="AE79" s="141"/>
      <c r="AF79" s="349"/>
      <c r="AG79" s="127">
        <v>57</v>
      </c>
    </row>
    <row r="80" spans="1:33" s="4" customFormat="1" ht="38.25" customHeight="1" x14ac:dyDescent="0.45">
      <c r="A80" s="332"/>
      <c r="B80" s="239" t="s">
        <v>175</v>
      </c>
      <c r="C80" s="214" t="s">
        <v>281</v>
      </c>
      <c r="D80" s="49"/>
      <c r="E80" s="35"/>
      <c r="F80" s="49"/>
      <c r="G80" s="35"/>
      <c r="H80" s="49"/>
      <c r="I80" s="35"/>
      <c r="J80" s="49"/>
      <c r="K80" s="35"/>
      <c r="L80" s="36"/>
      <c r="M80" s="36"/>
      <c r="N80" s="36"/>
      <c r="O80" s="36"/>
      <c r="P80" s="36"/>
      <c r="Q80" s="36"/>
      <c r="R80" s="36"/>
      <c r="S80" s="36"/>
      <c r="T80" s="36"/>
      <c r="U80" s="36"/>
      <c r="V80" s="36"/>
      <c r="W80" s="36"/>
      <c r="X80" s="36"/>
      <c r="Y80" s="36"/>
      <c r="Z80" s="36"/>
      <c r="AA80" s="121"/>
      <c r="AB80" s="241">
        <f t="shared" ref="AB80:AB81" si="24">SUM(J80:AA80)</f>
        <v>0</v>
      </c>
      <c r="AC80" s="248" t="str">
        <f>CONCATENATE(IF(D81&gt;D80," * Repeat Test and Turned Positive People in prison and other closed settings "&amp;$D$19&amp;" "&amp;$D$20&amp;" is more than Repeat Test People in prison and other closed settings"&amp;CHAR(10),""),IF(E81&gt;E80," * Repeat Test and Turned Positive People in prison and other closed settings "&amp;$D$19&amp;" "&amp;$E$20&amp;" is more than Repeat Test People in prison and other closed settings"&amp;CHAR(10),""),IF(F81&gt;F80," * Repeat Test and Turned Positive People in prison and other closed settings "&amp;$F$19&amp;" "&amp;$F$20&amp;" is more than Repeat Test People in prison and other closed settings"&amp;CHAR(10),""),IF(G81&gt;G80," * Repeat Test and Turned Positive People in prison and other closed settings "&amp;$F$19&amp;" "&amp;$G$20&amp;" is more than Repeat Test People in prison and other closed settings"&amp;CHAR(10),""),IF(H81&gt;H80," * Repeat Test and Turned Positive People in prison and other closed settings "&amp;$H$19&amp;" "&amp;$H$20&amp;" is more than Repeat Test People in prison and other closed settings"&amp;CHAR(10),""),IF(I81&gt;I80," * Repeat Test and Turned Positive People in prison and other closed settings "&amp;$H$19&amp;" "&amp;$I$20&amp;" is more than Repeat Test People in prison and other closed settings"&amp;CHAR(10),""),IF(J81&gt;J80," * Repeat Test and Turned Positive People in prison and other closed settings "&amp;$J$19&amp;" "&amp;$J$20&amp;" is more than Repeat Test People in prison and other closed settings"&amp;CHAR(10),""),IF(K81&gt;K80," * Repeat Test and Turned Positive People in prison and other closed settings "&amp;$J$19&amp;" "&amp;$K$20&amp;" is more than Repeat Test People in prison and other closed settings"&amp;CHAR(10),""),IF(L81&gt;L80," * Repeat Test and Turned Positive People in prison and other closed settings "&amp;$L$19&amp;" "&amp;$L$20&amp;" is more than Repeat Test People in prison and other closed settings"&amp;CHAR(10),""),IF(M81&gt;M80," * Repeat Test and Turned Positive People in prison and other closed settings "&amp;$L$19&amp;" "&amp;$M$20&amp;" is more than Repeat Test People in prison and other closed settings"&amp;CHAR(10),""),IF(N81&gt;N80," * Repeat Test and Turned Positive People in prison and other closed settings "&amp;$N$19&amp;" "&amp;$N$20&amp;" is more than Repeat Test People in prison and other closed settings"&amp;CHAR(10),""),IF(O81&gt;O80," * Repeat Test and Turned Positive People in prison and other closed settings "&amp;$N$19&amp;" "&amp;$O$20&amp;" is more than Repeat Test People in prison and other closed settings"&amp;CHAR(10),""),IF(P81&gt;P80," * Repeat Test and Turned Positive People in prison and other closed settings "&amp;$P$19&amp;" "&amp;$P$20&amp;" is more than Repeat Test People in prison and other closed settings"&amp;CHAR(10),""),IF(Q81&gt;Q80," * Repeat Test and Turned Positive People in prison and other closed settings "&amp;$P$19&amp;" "&amp;$Q$20&amp;" is more than Repeat Test People in prison and other closed settings"&amp;CHAR(10),""),IF(R81&gt;R80," * Repeat Test and Turned Positive People in prison and other closed settings "&amp;$R$19&amp;" "&amp;$R$20&amp;" is more than Repeat Test People in prison and other closed settings"&amp;CHAR(10),""),IF(S81&gt;S80," * Repeat Test and Turned Positive People in prison and other closed settings "&amp;$R$19&amp;" "&amp;$S$20&amp;" is more than Repeat Test People in prison and other closed settings"&amp;CHAR(10),""),IF(T81&gt;T80," * Repeat Test and Turned Positive People in prison and other closed settings "&amp;$T$19&amp;" "&amp;$T$20&amp;" is more than Repeat Test People in prison and other closed settings"&amp;CHAR(10),""),IF(U81&gt;U80," * Repeat Test and Turned Positive People in prison and other closed settings "&amp;$T$19&amp;" "&amp;$U$20&amp;" is more than Repeat Test People in prison and other closed settings"&amp;CHAR(10),""),IF(V81&gt;V80," * Repeat Test and Turned Positive People in prison and other closed settings "&amp;$V$19&amp;" "&amp;$V$20&amp;" is more than Repeat Test People in prison and other closed settings"&amp;CHAR(10),""),IF(W81&gt;W80," * Repeat Test and Turned Positive People in prison and other closed settings "&amp;$V$19&amp;" "&amp;$W$20&amp;" is more than Repeat Test People in prison and other closed settings"&amp;CHAR(10),""),IF(X81&gt;X80," * Repeat Test and Turned Positive People in prison and other closed settings "&amp;$X$19&amp;" "&amp;$X$20&amp;" is more than Repeat Test People in prison and other closed settings"&amp;CHAR(10),""),IF(Y81&gt;Y80," * Repeat Test and Turned Positive People in prison and other closed settings "&amp;$X$19&amp;" "&amp;$Y$20&amp;" is more than Repeat Test People in prison and other closed settings"&amp;CHAR(10),""),IF(Z81&gt;Z80," * Repeat Test and Turned Positive People in prison and other closed settings "&amp;$Z$19&amp;" "&amp;$Z$20&amp;" is more than Repeat Test People in prison and other closed settings"&amp;CHAR(10),""),IF(AA81&gt;AA80," * Repeat Test and Turned Positive People in prison and other closed settings "&amp;$Z$19&amp;" "&amp;$AA$20&amp;" is more than Repeat Test People in prison and other closed settings"&amp;CHAR(10),""))</f>
        <v/>
      </c>
      <c r="AD80" s="352"/>
      <c r="AE80" s="141"/>
      <c r="AF80" s="349"/>
      <c r="AG80" s="127">
        <v>56</v>
      </c>
    </row>
    <row r="81" spans="1:33" s="4" customFormat="1" ht="38.25" customHeight="1" thickBot="1" x14ac:dyDescent="0.5">
      <c r="A81" s="333"/>
      <c r="B81" s="240" t="s">
        <v>177</v>
      </c>
      <c r="C81" s="220" t="s">
        <v>282</v>
      </c>
      <c r="D81" s="114"/>
      <c r="E81" s="115"/>
      <c r="F81" s="114"/>
      <c r="G81" s="115"/>
      <c r="H81" s="114"/>
      <c r="I81" s="115"/>
      <c r="J81" s="114"/>
      <c r="K81" s="115"/>
      <c r="L81" s="9"/>
      <c r="M81" s="9"/>
      <c r="N81" s="9"/>
      <c r="O81" s="9"/>
      <c r="P81" s="9"/>
      <c r="Q81" s="9"/>
      <c r="R81" s="9"/>
      <c r="S81" s="9"/>
      <c r="T81" s="9"/>
      <c r="U81" s="9"/>
      <c r="V81" s="9"/>
      <c r="W81" s="9"/>
      <c r="X81" s="9"/>
      <c r="Y81" s="9"/>
      <c r="Z81" s="9"/>
      <c r="AA81" s="208"/>
      <c r="AB81" s="242">
        <f t="shared" si="24"/>
        <v>0</v>
      </c>
      <c r="AC81" s="248"/>
      <c r="AD81" s="352"/>
      <c r="AE81" s="141"/>
      <c r="AF81" s="349"/>
      <c r="AG81" s="127">
        <v>57</v>
      </c>
    </row>
    <row r="82" spans="1:33" s="4" customFormat="1" ht="38.25" customHeight="1" x14ac:dyDescent="0.45">
      <c r="A82" s="331" t="s">
        <v>78</v>
      </c>
      <c r="B82" s="222" t="s">
        <v>174</v>
      </c>
      <c r="C82" s="214" t="s">
        <v>283</v>
      </c>
      <c r="D82" s="49"/>
      <c r="E82" s="35"/>
      <c r="F82" s="49"/>
      <c r="G82" s="35"/>
      <c r="H82" s="49"/>
      <c r="I82" s="35"/>
      <c r="J82" s="49"/>
      <c r="K82" s="35"/>
      <c r="L82" s="36"/>
      <c r="M82" s="35"/>
      <c r="N82" s="36"/>
      <c r="O82" s="35"/>
      <c r="P82" s="36"/>
      <c r="Q82" s="35"/>
      <c r="R82" s="36"/>
      <c r="S82" s="35"/>
      <c r="T82" s="36"/>
      <c r="U82" s="35"/>
      <c r="V82" s="36"/>
      <c r="W82" s="35"/>
      <c r="X82" s="36"/>
      <c r="Y82" s="35"/>
      <c r="Z82" s="36"/>
      <c r="AA82" s="35"/>
      <c r="AB82" s="241">
        <f>SUM(J82:AA82)</f>
        <v>0</v>
      </c>
      <c r="AC82" s="248" t="str">
        <f>CONCATENATE(IF(D83&gt;D82," * Initial Test and Turned Positive MSM "&amp;$D$19&amp;" "&amp;$D$20&amp;" is more than Initial Test MSM"&amp;CHAR(10),""),IF(E83&gt;E82," * Initial Test and Turned Positive MSM "&amp;$D$19&amp;" "&amp;$E$20&amp;" is more than Initial Test MSM"&amp;CHAR(10),""),IF(F83&gt;F82," * Initial Test and Turned Positive MSM "&amp;$F$19&amp;" "&amp;$F$20&amp;" is more than Initial Test MSM"&amp;CHAR(10),""),IF(G83&gt;G82," * Initial Test and Turned Positive MSM "&amp;$F$19&amp;" "&amp;$G$20&amp;" is more than Initial Test MSM"&amp;CHAR(10),""),IF(H83&gt;H82," * Initial Test and Turned Positive MSM "&amp;$H$19&amp;" "&amp;$H$20&amp;" is more than Initial Test MSM"&amp;CHAR(10),""),IF(I83&gt;I82," * Initial Test and Turned Positive MSM "&amp;$H$19&amp;" "&amp;$I$20&amp;" is more than Initial Test MSM"&amp;CHAR(10),""),IF(J83&gt;J82," * Initial Test and Turned Positive MSM "&amp;$J$19&amp;" "&amp;$J$20&amp;" is more than Initial Test MSM"&amp;CHAR(10),""),IF(K83&gt;K82," * Initial Test and Turned Positive MSM "&amp;$J$19&amp;" "&amp;$K$20&amp;" is more than Initial Test MSM"&amp;CHAR(10),""),IF(L83&gt;L82," * Initial Test and Turned Positive MSM "&amp;$L$19&amp;" "&amp;$L$20&amp;" is more than Initial Test MSM"&amp;CHAR(10),""),IF(M83&gt;M82," * Initial Test and Turned Positive MSM "&amp;$L$19&amp;" "&amp;$M$20&amp;" is more than Initial Test MSM"&amp;CHAR(10),""),IF(N83&gt;N82," * Initial Test and Turned Positive MSM "&amp;$N$19&amp;" "&amp;$N$20&amp;" is more than Initial Test MSM"&amp;CHAR(10),""),IF(O83&gt;O82," * Initial Test and Turned Positive MSM "&amp;$N$19&amp;" "&amp;$O$20&amp;" is more than Initial Test MSM"&amp;CHAR(10),""),IF(P83&gt;P82," * Initial Test and Turned Positive MSM "&amp;$P$19&amp;" "&amp;$P$20&amp;" is more than Initial Test MSM"&amp;CHAR(10),""),IF(Q83&gt;Q82," * Initial Test and Turned Positive MSM "&amp;$P$19&amp;" "&amp;$Q$20&amp;" is more than Initial Test MSM"&amp;CHAR(10),""),IF(R83&gt;R82," * Initial Test and Turned Positive MSM "&amp;$R$19&amp;" "&amp;$R$20&amp;" is more than Initial Test MSM"&amp;CHAR(10),""),IF(S83&gt;S82," * Initial Test and Turned Positive MSM "&amp;$R$19&amp;" "&amp;$S$20&amp;" is more than Initial Test MSM"&amp;CHAR(10),""),IF(T83&gt;T82," * Initial Test and Turned Positive MSM "&amp;$T$19&amp;" "&amp;$T$20&amp;" is more than Initial Test MSM"&amp;CHAR(10),""),IF(U83&gt;U82," * Initial Test and Turned Positive MSM "&amp;$T$19&amp;" "&amp;$U$20&amp;" is more than Initial Test MSM"&amp;CHAR(10),""),IF(V83&gt;V82," * Initial Test and Turned Positive MSM "&amp;$V$19&amp;" "&amp;$V$20&amp;" is more than Initial Test MSM"&amp;CHAR(10),""),IF(W83&gt;W82," * Initial Test and Turned Positive MSM "&amp;$V$19&amp;" "&amp;$W$20&amp;" is more than Initial Test MSM"&amp;CHAR(10),""),IF(X83&gt;X82," * Initial Test and Turned Positive MSM "&amp;$X$19&amp;" "&amp;$X$20&amp;" is more than Initial Test MSM"&amp;CHAR(10),""),IF(Y83&gt;Y82," * Initial Test and Turned Positive MSM "&amp;$X$19&amp;" "&amp;$Y$20&amp;" is more than Initial Test MSM"&amp;CHAR(10),""),IF(Z83&gt;Z82," * Initial Test and Turned Positive MSM "&amp;$Z$19&amp;" "&amp;$Z$20&amp;" is more than Initial Test MSM"&amp;CHAR(10),""),IF(AA83&gt;AA82," * Initial Test and Turned Positive MSM "&amp;$Z$19&amp;" "&amp;$AA$20&amp;" is more than Initial Test MSM"&amp;CHAR(10),""))</f>
        <v/>
      </c>
      <c r="AD82" s="352"/>
      <c r="AE82" s="141"/>
      <c r="AF82" s="349"/>
      <c r="AG82" s="127">
        <v>58</v>
      </c>
    </row>
    <row r="83" spans="1:33" s="4" customFormat="1" ht="38.25" customHeight="1" thickBot="1" x14ac:dyDescent="0.5">
      <c r="A83" s="332"/>
      <c r="B83" s="223" t="s">
        <v>176</v>
      </c>
      <c r="C83" s="220" t="s">
        <v>284</v>
      </c>
      <c r="D83" s="114"/>
      <c r="E83" s="115"/>
      <c r="F83" s="114"/>
      <c r="G83" s="115"/>
      <c r="H83" s="114"/>
      <c r="I83" s="115"/>
      <c r="J83" s="114"/>
      <c r="K83" s="115"/>
      <c r="L83" s="9"/>
      <c r="M83" s="115"/>
      <c r="N83" s="9"/>
      <c r="O83" s="115"/>
      <c r="P83" s="9"/>
      <c r="Q83" s="115"/>
      <c r="R83" s="9"/>
      <c r="S83" s="115"/>
      <c r="T83" s="9"/>
      <c r="U83" s="115"/>
      <c r="V83" s="9"/>
      <c r="W83" s="115"/>
      <c r="X83" s="9"/>
      <c r="Y83" s="115"/>
      <c r="Z83" s="9"/>
      <c r="AA83" s="115"/>
      <c r="AB83" s="242">
        <f>SUM(J83:AA83)</f>
        <v>0</v>
      </c>
      <c r="AC83" s="248"/>
      <c r="AD83" s="352"/>
      <c r="AE83" s="141"/>
      <c r="AF83" s="349"/>
      <c r="AG83" s="127">
        <v>59</v>
      </c>
    </row>
    <row r="84" spans="1:33" s="4" customFormat="1" ht="38.25" customHeight="1" x14ac:dyDescent="0.45">
      <c r="A84" s="332"/>
      <c r="B84" s="239" t="s">
        <v>175</v>
      </c>
      <c r="C84" s="214" t="s">
        <v>285</v>
      </c>
      <c r="D84" s="49"/>
      <c r="E84" s="35"/>
      <c r="F84" s="49"/>
      <c r="G84" s="35"/>
      <c r="H84" s="49"/>
      <c r="I84" s="35"/>
      <c r="J84" s="49"/>
      <c r="K84" s="35"/>
      <c r="L84" s="36"/>
      <c r="M84" s="35"/>
      <c r="N84" s="36"/>
      <c r="O84" s="35"/>
      <c r="P84" s="36"/>
      <c r="Q84" s="35"/>
      <c r="R84" s="36"/>
      <c r="S84" s="35"/>
      <c r="T84" s="36"/>
      <c r="U84" s="35"/>
      <c r="V84" s="36"/>
      <c r="W84" s="35"/>
      <c r="X84" s="36"/>
      <c r="Y84" s="35"/>
      <c r="Z84" s="36"/>
      <c r="AA84" s="35"/>
      <c r="AB84" s="241">
        <f>SUM(J84:AA84)</f>
        <v>0</v>
      </c>
      <c r="AC84" s="248" t="str">
        <f>CONCATENATE(IF(D85&gt;D84," * Repeat Test and Turned Positive MSM "&amp;$D$19&amp;" "&amp;$D$20&amp;" is more than Repeat Test MSM"&amp;CHAR(10),""),IF(E85&gt;E84," * Repeat Test and Turned Positive MSM "&amp;$D$19&amp;" "&amp;$E$20&amp;" is more than Repeat Test MSM"&amp;CHAR(10),""),IF(F85&gt;F84," * Repeat Test and Turned Positive MSM "&amp;$F$19&amp;" "&amp;$F$20&amp;" is more than Repeat Test MSM"&amp;CHAR(10),""),IF(G85&gt;G84," * Repeat Test and Turned Positive MSM "&amp;$F$19&amp;" "&amp;$G$20&amp;" is more than Repeat Test MSM"&amp;CHAR(10),""),IF(H85&gt;H84," * Repeat Test and Turned Positive MSM "&amp;$H$19&amp;" "&amp;$H$20&amp;" is more than Repeat Test MSM"&amp;CHAR(10),""),IF(I85&gt;I84," * Repeat Test and Turned Positive MSM "&amp;$H$19&amp;" "&amp;$I$20&amp;" is more than Repeat Test MSM"&amp;CHAR(10),""),IF(J85&gt;J84," * Repeat Test and Turned Positive MSM "&amp;$J$19&amp;" "&amp;$J$20&amp;" is more than Repeat Test MSM"&amp;CHAR(10),""),IF(K85&gt;K84," * Repeat Test and Turned Positive MSM "&amp;$J$19&amp;" "&amp;$K$20&amp;" is more than Repeat Test MSM"&amp;CHAR(10),""),IF(L85&gt;L84," * Repeat Test and Turned Positive MSM "&amp;$L$19&amp;" "&amp;$L$20&amp;" is more than Repeat Test MSM"&amp;CHAR(10),""),IF(M85&gt;M84," * Repeat Test and Turned Positive MSM "&amp;$L$19&amp;" "&amp;$M$20&amp;" is more than Repeat Test MSM"&amp;CHAR(10),""),IF(N85&gt;N84," * Repeat Test and Turned Positive MSM "&amp;$N$19&amp;" "&amp;$N$20&amp;" is more than Repeat Test MSM"&amp;CHAR(10),""),IF(O85&gt;O84," * Repeat Test and Turned Positive MSM "&amp;$N$19&amp;" "&amp;$O$20&amp;" is more than Repeat Test MSM"&amp;CHAR(10),""),IF(P85&gt;P84," * Repeat Test and Turned Positive MSM "&amp;$P$19&amp;" "&amp;$P$20&amp;" is more than Repeat Test MSM"&amp;CHAR(10),""),IF(Q85&gt;Q84," * Repeat Test and Turned Positive MSM "&amp;$P$19&amp;" "&amp;$Q$20&amp;" is more than Repeat Test MSM"&amp;CHAR(10),""),IF(R85&gt;R84," * Repeat Test and Turned Positive MSM "&amp;$R$19&amp;" "&amp;$R$20&amp;" is more than Repeat Test MSM"&amp;CHAR(10),""),IF(S85&gt;S84," * Repeat Test and Turned Positive MSM "&amp;$R$19&amp;" "&amp;$S$20&amp;" is more than Repeat Test MSM"&amp;CHAR(10),""),IF(T85&gt;T84," * Repeat Test and Turned Positive MSM "&amp;$T$19&amp;" "&amp;$T$20&amp;" is more than Repeat Test MSM"&amp;CHAR(10),""),IF(U85&gt;U84," * Repeat Test and Turned Positive MSM "&amp;$T$19&amp;" "&amp;$U$20&amp;" is more than Repeat Test MSM"&amp;CHAR(10),""),IF(V85&gt;V84," * Repeat Test and Turned Positive MSM "&amp;$V$19&amp;" "&amp;$V$20&amp;" is more than Repeat Test MSM"&amp;CHAR(10),""),IF(W85&gt;W84," * Repeat Test and Turned Positive MSM "&amp;$V$19&amp;" "&amp;$W$20&amp;" is more than Repeat Test MSM"&amp;CHAR(10),""),IF(X85&gt;X84," * Repeat Test and Turned Positive MSM "&amp;$X$19&amp;" "&amp;$X$20&amp;" is more than Repeat Test MSM"&amp;CHAR(10),""),IF(Y85&gt;Y84," * Repeat Test and Turned Positive MSM "&amp;$X$19&amp;" "&amp;$Y$20&amp;" is more than Repeat Test MSM"&amp;CHAR(10),""),IF(Z85&gt;Z84," * Repeat Test and Turned Positive MSM "&amp;$Z$19&amp;" "&amp;$Z$20&amp;" is more than Repeat Test MSM"&amp;CHAR(10),""),IF(AA85&gt;AA84," * Repeat Test and Turned Positive MSM "&amp;$Z$19&amp;" "&amp;$AA$20&amp;" is more than Repeat Test MSM"&amp;CHAR(10),""))</f>
        <v/>
      </c>
      <c r="AD84" s="352"/>
      <c r="AE84" s="141"/>
      <c r="AF84" s="349"/>
      <c r="AG84" s="127">
        <v>58</v>
      </c>
    </row>
    <row r="85" spans="1:33" s="4" customFormat="1" ht="38.25" customHeight="1" thickBot="1" x14ac:dyDescent="0.5">
      <c r="A85" s="333"/>
      <c r="B85" s="240" t="s">
        <v>177</v>
      </c>
      <c r="C85" s="220" t="s">
        <v>286</v>
      </c>
      <c r="D85" s="114"/>
      <c r="E85" s="115"/>
      <c r="F85" s="114"/>
      <c r="G85" s="115"/>
      <c r="H85" s="114"/>
      <c r="I85" s="115"/>
      <c r="J85" s="114"/>
      <c r="K85" s="115"/>
      <c r="L85" s="9"/>
      <c r="M85" s="115"/>
      <c r="N85" s="9"/>
      <c r="O85" s="115"/>
      <c r="P85" s="9"/>
      <c r="Q85" s="115"/>
      <c r="R85" s="9"/>
      <c r="S85" s="115"/>
      <c r="T85" s="9"/>
      <c r="U85" s="115"/>
      <c r="V85" s="9"/>
      <c r="W85" s="115"/>
      <c r="X85" s="9"/>
      <c r="Y85" s="115"/>
      <c r="Z85" s="9"/>
      <c r="AA85" s="115"/>
      <c r="AB85" s="242">
        <f>SUM(J85:AA85)</f>
        <v>0</v>
      </c>
      <c r="AC85" s="248"/>
      <c r="AD85" s="352"/>
      <c r="AE85" s="141"/>
      <c r="AF85" s="349"/>
      <c r="AG85" s="127">
        <v>59</v>
      </c>
    </row>
    <row r="86" spans="1:33" s="4" customFormat="1" ht="38.25" customHeight="1" x14ac:dyDescent="0.45">
      <c r="A86" s="340" t="s">
        <v>107</v>
      </c>
      <c r="B86" s="222" t="s">
        <v>174</v>
      </c>
      <c r="C86" s="214" t="s">
        <v>287</v>
      </c>
      <c r="D86" s="49"/>
      <c r="E86" s="35"/>
      <c r="F86" s="49"/>
      <c r="G86" s="35"/>
      <c r="H86" s="49"/>
      <c r="I86" s="35"/>
      <c r="J86" s="49"/>
      <c r="K86" s="35"/>
      <c r="L86" s="33"/>
      <c r="M86" s="33"/>
      <c r="N86" s="33"/>
      <c r="O86" s="33"/>
      <c r="P86" s="33"/>
      <c r="Q86" s="33"/>
      <c r="R86" s="33"/>
      <c r="S86" s="33"/>
      <c r="T86" s="33"/>
      <c r="U86" s="33"/>
      <c r="V86" s="33"/>
      <c r="W86" s="33"/>
      <c r="X86" s="33"/>
      <c r="Y86" s="33"/>
      <c r="Z86" s="33"/>
      <c r="AA86" s="124"/>
      <c r="AB86" s="243">
        <f>SUM(D86:AA86)</f>
        <v>0</v>
      </c>
      <c r="AC86" s="249" t="str">
        <f>CONCATENATE(IF(D87&gt;D86," * Initial Test and Turned Positive Mobile Service Modality "&amp;$D$19&amp;" "&amp;$D$20&amp;" is more than Initial Test Mobile Service Modality"&amp;CHAR(10),""),IF(E87&gt;E86," * Initial Test and Turned Positive Mobile Service Modality "&amp;$D$19&amp;" "&amp;$E$20&amp;" is more than Initial Test Mobile Service Modality"&amp;CHAR(10),""),IF(F87&gt;F86," * Initial Test and Turned Positive Mobile Service Modality "&amp;$F$19&amp;" "&amp;$F$20&amp;" is more than Initial Test Mobile Service Modality"&amp;CHAR(10),""),IF(G87&gt;G86," * Initial Test and Turned Positive Mobile Service Modality "&amp;$F$19&amp;" "&amp;$G$20&amp;" is more than Initial Test Mobile Service Modality"&amp;CHAR(10),""),IF(H87&gt;H86," * Initial Test and Turned Positive Mobile Service Modality "&amp;$H$19&amp;" "&amp;$H$20&amp;" is more than Initial Test Mobile Service Modality"&amp;CHAR(10),""),IF(I87&gt;I86," * Initial Test and Turned Positive Mobile Service Modality "&amp;$H$19&amp;" "&amp;$I$20&amp;" is more than Initial Test Mobile Service Modality"&amp;CHAR(10),""),IF(J87&gt;J86," * Initial Test and Turned Positive Mobile Service Modality "&amp;$J$19&amp;" "&amp;$J$20&amp;" is more than Initial Test Mobile Service Modality"&amp;CHAR(10),""),IF(K87&gt;K86," * Initial Test and Turned Positive Mobile Service Modality "&amp;$J$19&amp;" "&amp;$K$20&amp;" is more than Initial Test Mobile Service Modality"&amp;CHAR(10),""),IF(L87&gt;L86," * Initial Test and Turned Positive Mobile Service Modality "&amp;$L$19&amp;" "&amp;$L$20&amp;" is more than Initial Test Mobile Service Modality"&amp;CHAR(10),""),IF(M87&gt;M86," * Initial Test and Turned Positive Mobile Service Modality "&amp;$L$19&amp;" "&amp;$M$20&amp;" is more than Initial Test Mobile Service Modality"&amp;CHAR(10),""),IF(N87&gt;N86," * Initial Test and Turned Positive Mobile Service Modality "&amp;$N$19&amp;" "&amp;$N$20&amp;" is more than Initial Test Mobile Service Modality"&amp;CHAR(10),""),IF(O87&gt;O86," * Initial Test and Turned Positive Mobile Service Modality "&amp;$N$19&amp;" "&amp;$O$20&amp;" is more than Initial Test Mobile Service Modality"&amp;CHAR(10),""),IF(P87&gt;P86," * Initial Test and Turned Positive Mobile Service Modality "&amp;$P$19&amp;" "&amp;$P$20&amp;" is more than Initial Test Mobile Service Modality"&amp;CHAR(10),""),IF(Q87&gt;Q86," * Initial Test and Turned Positive Mobile Service Modality "&amp;$P$19&amp;" "&amp;$Q$20&amp;" is more than Initial Test Mobile Service Modality"&amp;CHAR(10),""),IF(R87&gt;R86," * Initial Test and Turned Positive Mobile Service Modality "&amp;$R$19&amp;" "&amp;$R$20&amp;" is more than Initial Test Mobile Service Modality"&amp;CHAR(10),""),IF(S87&gt;S86," * Initial Test and Turned Positive Mobile Service Modality "&amp;$R$19&amp;" "&amp;$S$20&amp;" is more than Initial Test Mobile Service Modality"&amp;CHAR(10),""),IF(T87&gt;T86," * Initial Test and Turned Positive Mobile Service Modality "&amp;$T$19&amp;" "&amp;$T$20&amp;" is more than Initial Test Mobile Service Modality"&amp;CHAR(10),""),IF(U87&gt;U86," * Initial Test and Turned Positive Mobile Service Modality "&amp;$T$19&amp;" "&amp;$U$20&amp;" is more than Initial Test Mobile Service Modality"&amp;CHAR(10),""),IF(V87&gt;V86," * Initial Test and Turned Positive Mobile Service Modality "&amp;$V$19&amp;" "&amp;$V$20&amp;" is more than Initial Test Mobile Service Modality"&amp;CHAR(10),""),IF(W87&gt;W86," * Initial Test and Turned Positive Mobile Service Modality "&amp;$V$19&amp;" "&amp;$W$20&amp;" is more than Initial Test Mobile Service Modality"&amp;CHAR(10),""),IF(X87&gt;X86," * Initial Test and Turned Positive Mobile Service Modality "&amp;$X$19&amp;" "&amp;$X$20&amp;" is more than Initial Test Mobile Service Modality"&amp;CHAR(10),""),IF(Y87&gt;Y86," * Initial Test and Turned Positive Mobile Service Modality "&amp;$X$19&amp;" "&amp;$Y$20&amp;" is more than Initial Test Mobile Service Modality"&amp;CHAR(10),""),IF(Z87&gt;Z86," * Initial Test and Turned Positive Mobile Service Modality "&amp;$Z$19&amp;" "&amp;$Z$20&amp;" is more than Initial Test Mobile Service Modality"&amp;CHAR(10),""),IF(AA87&gt;AA86," * Initial Test and Turned Positive Mobile Service Modality "&amp;$Z$19&amp;" "&amp;$AA$20&amp;" is more than Initial Test Mobile Service Modality"&amp;CHAR(10),""))</f>
        <v/>
      </c>
      <c r="AD86" s="352"/>
      <c r="AE86" s="147"/>
      <c r="AF86" s="349"/>
      <c r="AG86" s="127">
        <v>60</v>
      </c>
    </row>
    <row r="87" spans="1:33" s="4" customFormat="1" ht="38.25" customHeight="1" thickBot="1" x14ac:dyDescent="0.5">
      <c r="A87" s="341"/>
      <c r="B87" s="223" t="s">
        <v>176</v>
      </c>
      <c r="C87" s="220" t="s">
        <v>288</v>
      </c>
      <c r="D87" s="114"/>
      <c r="E87" s="115"/>
      <c r="F87" s="114"/>
      <c r="G87" s="115"/>
      <c r="H87" s="114"/>
      <c r="I87" s="115"/>
      <c r="J87" s="114"/>
      <c r="K87" s="115"/>
      <c r="L87" s="39"/>
      <c r="M87" s="39"/>
      <c r="N87" s="39"/>
      <c r="O87" s="39"/>
      <c r="P87" s="39"/>
      <c r="Q87" s="39"/>
      <c r="R87" s="39"/>
      <c r="S87" s="39"/>
      <c r="T87" s="39"/>
      <c r="U87" s="39"/>
      <c r="V87" s="39"/>
      <c r="W87" s="39"/>
      <c r="X87" s="39"/>
      <c r="Y87" s="39"/>
      <c r="Z87" s="39"/>
      <c r="AA87" s="123"/>
      <c r="AB87" s="242">
        <f t="shared" ref="AB87" si="25">SUM(D87:AA87)</f>
        <v>0</v>
      </c>
      <c r="AC87" s="248"/>
      <c r="AD87" s="352"/>
      <c r="AE87" s="143"/>
      <c r="AF87" s="349"/>
      <c r="AG87" s="127">
        <v>61</v>
      </c>
    </row>
    <row r="88" spans="1:33" s="4" customFormat="1" ht="38.25" customHeight="1" x14ac:dyDescent="0.45">
      <c r="A88" s="341"/>
      <c r="B88" s="239" t="s">
        <v>175</v>
      </c>
      <c r="C88" s="214" t="s">
        <v>289</v>
      </c>
      <c r="D88" s="49"/>
      <c r="E88" s="35"/>
      <c r="F88" s="49"/>
      <c r="G88" s="35"/>
      <c r="H88" s="49"/>
      <c r="I88" s="35"/>
      <c r="J88" s="49"/>
      <c r="K88" s="35"/>
      <c r="L88" s="33"/>
      <c r="M88" s="33"/>
      <c r="N88" s="33"/>
      <c r="O88" s="33"/>
      <c r="P88" s="33"/>
      <c r="Q88" s="33"/>
      <c r="R88" s="33"/>
      <c r="S88" s="33"/>
      <c r="T88" s="33"/>
      <c r="U88" s="33"/>
      <c r="V88" s="33"/>
      <c r="W88" s="33"/>
      <c r="X88" s="33"/>
      <c r="Y88" s="33"/>
      <c r="Z88" s="33"/>
      <c r="AA88" s="124"/>
      <c r="AB88" s="243">
        <f>SUM(D88:AA88)</f>
        <v>0</v>
      </c>
      <c r="AC88" s="249" t="str">
        <f>CONCATENATE(IF(D89&gt;D88," * Repeat Test and Turned Positive Mobile Service Modality "&amp;$D$19&amp;" "&amp;$D$20&amp;" is more than Repeat Test Mobile Service Modality"&amp;CHAR(10),""),IF(E89&gt;E88," * Repeat Test and Turned Positive Mobile Service Modality "&amp;$D$19&amp;" "&amp;$E$20&amp;" is more than Repeat Test Mobile Service Modality"&amp;CHAR(10),""),IF(F89&gt;F88," * Repeat Test and Turned Positive Mobile Service Modality "&amp;$F$19&amp;" "&amp;$F$20&amp;" is more than Repeat Test Mobile Service Modality"&amp;CHAR(10),""),IF(G89&gt;G88," * Repeat Test and Turned Positive Mobile Service Modality "&amp;$F$19&amp;" "&amp;$G$20&amp;" is more than Repeat Test Mobile Service Modality"&amp;CHAR(10),""),IF(H89&gt;H88," * Repeat Test and Turned Positive Mobile Service Modality "&amp;$H$19&amp;" "&amp;$H$20&amp;" is more than Repeat Test Mobile Service Modality"&amp;CHAR(10),""),IF(I89&gt;I88," * Repeat Test and Turned Positive Mobile Service Modality "&amp;$H$19&amp;" "&amp;$I$20&amp;" is more than Repeat Test Mobile Service Modality"&amp;CHAR(10),""),IF(J89&gt;J88," * Repeat Test and Turned Positive Mobile Service Modality "&amp;$J$19&amp;" "&amp;$J$20&amp;" is more than Repeat Test Mobile Service Modality"&amp;CHAR(10),""),IF(K89&gt;K88," * Repeat Test and Turned Positive Mobile Service Modality "&amp;$J$19&amp;" "&amp;$K$20&amp;" is more than Repeat Test Mobile Service Modality"&amp;CHAR(10),""),IF(L89&gt;L88," * Repeat Test and Turned Positive Mobile Service Modality "&amp;$L$19&amp;" "&amp;$L$20&amp;" is more than Repeat Test Mobile Service Modality"&amp;CHAR(10),""),IF(M89&gt;M88," * Repeat Test and Turned Positive Mobile Service Modality "&amp;$L$19&amp;" "&amp;$M$20&amp;" is more than Repeat Test Mobile Service Modality"&amp;CHAR(10),""),IF(N89&gt;N88," * Repeat Test and Turned Positive Mobile Service Modality "&amp;$N$19&amp;" "&amp;$N$20&amp;" is more than Repeat Test Mobile Service Modality"&amp;CHAR(10),""),IF(O89&gt;O88," * Repeat Test and Turned Positive Mobile Service Modality "&amp;$N$19&amp;" "&amp;$O$20&amp;" is more than Repeat Test Mobile Service Modality"&amp;CHAR(10),""),IF(P89&gt;P88," * Repeat Test and Turned Positive Mobile Service Modality "&amp;$P$19&amp;" "&amp;$P$20&amp;" is more than Repeat Test Mobile Service Modality"&amp;CHAR(10),""),IF(Q89&gt;Q88," * Repeat Test and Turned Positive Mobile Service Modality "&amp;$P$19&amp;" "&amp;$Q$20&amp;" is more than Repeat Test Mobile Service Modality"&amp;CHAR(10),""),IF(R89&gt;R88," * Repeat Test and Turned Positive Mobile Service Modality "&amp;$R$19&amp;" "&amp;$R$20&amp;" is more than Repeat Test Mobile Service Modality"&amp;CHAR(10),""),IF(S89&gt;S88," * Repeat Test and Turned Positive Mobile Service Modality "&amp;$R$19&amp;" "&amp;$S$20&amp;" is more than Repeat Test Mobile Service Modality"&amp;CHAR(10),""),IF(T89&gt;T88," * Repeat Test and Turned Positive Mobile Service Modality "&amp;$T$19&amp;" "&amp;$T$20&amp;" is more than Repeat Test Mobile Service Modality"&amp;CHAR(10),""),IF(U89&gt;U88," * Repeat Test and Turned Positive Mobile Service Modality "&amp;$T$19&amp;" "&amp;$U$20&amp;" is more than Repeat Test Mobile Service Modality"&amp;CHAR(10),""),IF(V89&gt;V88," * Repeat Test and Turned Positive Mobile Service Modality "&amp;$V$19&amp;" "&amp;$V$20&amp;" is more than Repeat Test Mobile Service Modality"&amp;CHAR(10),""),IF(W89&gt;W88," * Repeat Test and Turned Positive Mobile Service Modality "&amp;$V$19&amp;" "&amp;$W$20&amp;" is more than Repeat Test Mobile Service Modality"&amp;CHAR(10),""),IF(X89&gt;X88," * Repeat Test and Turned Positive Mobile Service Modality "&amp;$X$19&amp;" "&amp;$X$20&amp;" is more than Repeat Test Mobile Service Modality"&amp;CHAR(10),""),IF(Y89&gt;Y88," * Repeat Test and Turned Positive Mobile Service Modality "&amp;$X$19&amp;" "&amp;$Y$20&amp;" is more than Repeat Test Mobile Service Modality"&amp;CHAR(10),""),IF(Z89&gt;Z88," * Repeat Test and Turned Positive Mobile Service Modality "&amp;$Z$19&amp;" "&amp;$Z$20&amp;" is more than Repeat Test Mobile Service Modality"&amp;CHAR(10),""),IF(AA89&gt;AA88," * Repeat Test and Turned Positive Mobile Service Modality "&amp;$Z$19&amp;" "&amp;$AA$20&amp;" is more than Repeat Test Mobile Service Modality"&amp;CHAR(10),""))</f>
        <v/>
      </c>
      <c r="AD88" s="352"/>
      <c r="AE88" s="147"/>
      <c r="AF88" s="349"/>
      <c r="AG88" s="127">
        <v>60</v>
      </c>
    </row>
    <row r="89" spans="1:33" s="4" customFormat="1" ht="38.25" customHeight="1" thickBot="1" x14ac:dyDescent="0.5">
      <c r="A89" s="342"/>
      <c r="B89" s="240" t="s">
        <v>177</v>
      </c>
      <c r="C89" s="220" t="s">
        <v>290</v>
      </c>
      <c r="D89" s="114"/>
      <c r="E89" s="115"/>
      <c r="F89" s="114"/>
      <c r="G89" s="115"/>
      <c r="H89" s="114"/>
      <c r="I89" s="115"/>
      <c r="J89" s="114"/>
      <c r="K89" s="115"/>
      <c r="L89" s="39"/>
      <c r="M89" s="39"/>
      <c r="N89" s="39"/>
      <c r="O89" s="39"/>
      <c r="P89" s="39"/>
      <c r="Q89" s="39"/>
      <c r="R89" s="39"/>
      <c r="S89" s="39"/>
      <c r="T89" s="39"/>
      <c r="U89" s="39"/>
      <c r="V89" s="39"/>
      <c r="W89" s="39"/>
      <c r="X89" s="39"/>
      <c r="Y89" s="39"/>
      <c r="Z89" s="39"/>
      <c r="AA89" s="123"/>
      <c r="AB89" s="242">
        <f t="shared" ref="AB89:AB95" si="26">SUM(D89:AA89)</f>
        <v>0</v>
      </c>
      <c r="AC89" s="248"/>
      <c r="AD89" s="352"/>
      <c r="AE89" s="143"/>
      <c r="AF89" s="349"/>
      <c r="AG89" s="127">
        <v>61</v>
      </c>
    </row>
    <row r="90" spans="1:33" s="4" customFormat="1" ht="38.25" customHeight="1" x14ac:dyDescent="0.45">
      <c r="A90" s="340" t="s">
        <v>108</v>
      </c>
      <c r="B90" s="222" t="s">
        <v>174</v>
      </c>
      <c r="C90" s="214" t="s">
        <v>291</v>
      </c>
      <c r="D90" s="49"/>
      <c r="E90" s="35"/>
      <c r="F90" s="49"/>
      <c r="G90" s="35"/>
      <c r="H90" s="49"/>
      <c r="I90" s="35"/>
      <c r="J90" s="49"/>
      <c r="K90" s="35"/>
      <c r="L90" s="11"/>
      <c r="M90" s="11"/>
      <c r="N90" s="11"/>
      <c r="O90" s="11"/>
      <c r="P90" s="11"/>
      <c r="Q90" s="11"/>
      <c r="R90" s="11"/>
      <c r="S90" s="11"/>
      <c r="T90" s="11"/>
      <c r="U90" s="11"/>
      <c r="V90" s="11"/>
      <c r="W90" s="11"/>
      <c r="X90" s="11"/>
      <c r="Y90" s="11"/>
      <c r="Z90" s="11"/>
      <c r="AA90" s="209"/>
      <c r="AB90" s="241">
        <f t="shared" si="26"/>
        <v>0</v>
      </c>
      <c r="AC90" s="248" t="str">
        <f>CONCATENATE(IF(D91&gt;D90," * Initial Test and Turned Positive VCT Service Modality "&amp;$D$19&amp;" "&amp;$D$20&amp;" is more than Initial Test VCT Service Modality"&amp;CHAR(10),""),IF(E91&gt;E90," * Initial Test and Turned Positive VCT Service Modality "&amp;$D$19&amp;" "&amp;$E$20&amp;" is more than Initial Test VCT Service Modality"&amp;CHAR(10),""),IF(F91&gt;F90," * Initial Test and Turned Positive VCT Service Modality "&amp;$F$19&amp;" "&amp;$F$20&amp;" is more than Initial Test VCT Service Modality"&amp;CHAR(10),""),IF(G91&gt;G90," * Initial Test and Turned Positive VCT Service Modality "&amp;$F$19&amp;" "&amp;$G$20&amp;" is more than Initial Test VCT Service Modality"&amp;CHAR(10),""),IF(H91&gt;H90," * Initial Test and Turned Positive VCT Service Modality "&amp;$H$19&amp;" "&amp;$H$20&amp;" is more than Initial Test VCT Service Modality"&amp;CHAR(10),""),IF(I91&gt;I90," * Initial Test and Turned Positive VCT Service Modality "&amp;$H$19&amp;" "&amp;$I$20&amp;" is more than Initial Test VCT Service Modality"&amp;CHAR(10),""),IF(J91&gt;J90," * Initial Test and Turned Positive VCT Service Modality "&amp;$J$19&amp;" "&amp;$J$20&amp;" is more than Initial Test VCT Service Modality"&amp;CHAR(10),""),IF(K91&gt;K90," * Initial Test and Turned Positive VCT Service Modality "&amp;$J$19&amp;" "&amp;$K$20&amp;" is more than Initial Test VCT Service Modality"&amp;CHAR(10),""),IF(L91&gt;L90," * Initial Test and Turned Positive VCT Service Modality "&amp;$L$19&amp;" "&amp;$L$20&amp;" is more than Initial Test VCT Service Modality"&amp;CHAR(10),""),IF(M91&gt;M90," * Initial Test and Turned Positive VCT Service Modality "&amp;$L$19&amp;" "&amp;$M$20&amp;" is more than Initial Test VCT Service Modality"&amp;CHAR(10),""),IF(N91&gt;N90," * Initial Test and Turned Positive VCT Service Modality "&amp;$N$19&amp;" "&amp;$N$20&amp;" is more than Initial Test VCT Service Modality"&amp;CHAR(10),""),IF(O91&gt;O90," * Initial Test and Turned Positive VCT Service Modality "&amp;$N$19&amp;" "&amp;$O$20&amp;" is more than Initial Test VCT Service Modality"&amp;CHAR(10),""),IF(P91&gt;P90," * Initial Test and Turned Positive VCT Service Modality "&amp;$P$19&amp;" "&amp;$P$20&amp;" is more than Initial Test VCT Service Modality"&amp;CHAR(10),""),IF(Q91&gt;Q90," * Initial Test and Turned Positive VCT Service Modality "&amp;$P$19&amp;" "&amp;$Q$20&amp;" is more than Initial Test VCT Service Modality"&amp;CHAR(10),""),IF(R91&gt;R90," * Initial Test and Turned Positive VCT Service Modality "&amp;$R$19&amp;" "&amp;$R$20&amp;" is more than Initial Test VCT Service Modality"&amp;CHAR(10),""),IF(S91&gt;S90," * Initial Test and Turned Positive VCT Service Modality "&amp;$R$19&amp;" "&amp;$S$20&amp;" is more than Initial Test VCT Service Modality"&amp;CHAR(10),""),IF(T91&gt;T90," * Initial Test and Turned Positive VCT Service Modality "&amp;$T$19&amp;" "&amp;$T$20&amp;" is more than Initial Test VCT Service Modality"&amp;CHAR(10),""),IF(U91&gt;U90," * Initial Test and Turned Positive VCT Service Modality "&amp;$T$19&amp;" "&amp;$U$20&amp;" is more than Initial Test VCT Service Modality"&amp;CHAR(10),""),IF(V91&gt;V90," * Initial Test and Turned Positive VCT Service Modality "&amp;$V$19&amp;" "&amp;$V$20&amp;" is more than Initial Test VCT Service Modality"&amp;CHAR(10),""),IF(W91&gt;W90," * Initial Test and Turned Positive VCT Service Modality "&amp;$V$19&amp;" "&amp;$W$20&amp;" is more than Initial Test VCT Service Modality"&amp;CHAR(10),""),IF(X91&gt;X90," * Initial Test and Turned Positive VCT Service Modality "&amp;$X$19&amp;" "&amp;$X$20&amp;" is more than Initial Test VCT Service Modality"&amp;CHAR(10),""),IF(Y91&gt;Y90," * Initial Test and Turned Positive VCT Service Modality "&amp;$X$19&amp;" "&amp;$Y$20&amp;" is more than Initial Test VCT Service Modality"&amp;CHAR(10),""),IF(Z91&gt;Z90," * Initial Test and Turned Positive VCT Service Modality "&amp;$Z$19&amp;" "&amp;$Z$20&amp;" is more than Initial Test VCT Service Modality"&amp;CHAR(10),""),IF(AA91&gt;AA90," * Initial Test and Turned Positive VCT Service Modality "&amp;$Z$19&amp;" "&amp;$AA$20&amp;" is more than Initial Test VCT Service Modality"&amp;CHAR(10),""))</f>
        <v/>
      </c>
      <c r="AD90" s="352"/>
      <c r="AE90" s="141"/>
      <c r="AF90" s="349"/>
      <c r="AG90" s="127">
        <v>62</v>
      </c>
    </row>
    <row r="91" spans="1:33" s="4" customFormat="1" ht="38.25" customHeight="1" thickBot="1" x14ac:dyDescent="0.5">
      <c r="A91" s="341"/>
      <c r="B91" s="223" t="s">
        <v>176</v>
      </c>
      <c r="C91" s="220" t="s">
        <v>292</v>
      </c>
      <c r="D91" s="114"/>
      <c r="E91" s="115"/>
      <c r="F91" s="114"/>
      <c r="G91" s="115"/>
      <c r="H91" s="114"/>
      <c r="I91" s="115"/>
      <c r="J91" s="114"/>
      <c r="K91" s="115"/>
      <c r="L91" s="12"/>
      <c r="M91" s="12"/>
      <c r="N91" s="12"/>
      <c r="O91" s="12"/>
      <c r="P91" s="12"/>
      <c r="Q91" s="12"/>
      <c r="R91" s="12"/>
      <c r="S91" s="12"/>
      <c r="T91" s="12"/>
      <c r="U91" s="12"/>
      <c r="V91" s="12"/>
      <c r="W91" s="12"/>
      <c r="X91" s="12"/>
      <c r="Y91" s="12"/>
      <c r="Z91" s="12"/>
      <c r="AA91" s="210"/>
      <c r="AB91" s="242">
        <f t="shared" si="26"/>
        <v>0</v>
      </c>
      <c r="AC91" s="248"/>
      <c r="AD91" s="352"/>
      <c r="AE91" s="141"/>
      <c r="AF91" s="349"/>
      <c r="AG91" s="127">
        <v>63</v>
      </c>
    </row>
    <row r="92" spans="1:33" s="4" customFormat="1" ht="38.25" customHeight="1" x14ac:dyDescent="0.45">
      <c r="A92" s="341"/>
      <c r="B92" s="239" t="s">
        <v>175</v>
      </c>
      <c r="C92" s="214" t="s">
        <v>293</v>
      </c>
      <c r="D92" s="49"/>
      <c r="E92" s="35"/>
      <c r="F92" s="49"/>
      <c r="G92" s="35"/>
      <c r="H92" s="49"/>
      <c r="I92" s="35"/>
      <c r="J92" s="49"/>
      <c r="K92" s="35"/>
      <c r="L92" s="11"/>
      <c r="M92" s="11"/>
      <c r="N92" s="11"/>
      <c r="O92" s="11"/>
      <c r="P92" s="11"/>
      <c r="Q92" s="11"/>
      <c r="R92" s="11"/>
      <c r="S92" s="11"/>
      <c r="T92" s="11"/>
      <c r="U92" s="11"/>
      <c r="V92" s="11"/>
      <c r="W92" s="11"/>
      <c r="X92" s="11"/>
      <c r="Y92" s="11"/>
      <c r="Z92" s="11"/>
      <c r="AA92" s="209"/>
      <c r="AB92" s="241">
        <f t="shared" ref="AB92:AB93" si="27">SUM(D92:AA92)</f>
        <v>0</v>
      </c>
      <c r="AC92" s="248" t="str">
        <f>CONCATENATE(IF(D93&gt;D92," * Repeat Test and Turned Positive VCT Service Modality "&amp;$D$19&amp;" "&amp;$D$20&amp;" is more than Repeat Test VCT Service Modality"&amp;CHAR(10),""),IF(E93&gt;E92," * Repeat Test and Turned Positive VCT Service Modality "&amp;$D$19&amp;" "&amp;$E$20&amp;" is more than Repeat Test VCT Service Modality"&amp;CHAR(10),""),IF(F93&gt;F92," * Repeat Test and Turned Positive VCT Service Modality "&amp;$F$19&amp;" "&amp;$F$20&amp;" is more than Repeat Test VCT Service Modality"&amp;CHAR(10),""),IF(G93&gt;G92," * Repeat Test and Turned Positive VCT Service Modality "&amp;$F$19&amp;" "&amp;$G$20&amp;" is more than Repeat Test VCT Service Modality"&amp;CHAR(10),""),IF(H93&gt;H92," * Repeat Test and Turned Positive VCT Service Modality "&amp;$H$19&amp;" "&amp;$H$20&amp;" is more than Repeat Test VCT Service Modality"&amp;CHAR(10),""),IF(I93&gt;I92," * Repeat Test and Turned Positive VCT Service Modality "&amp;$H$19&amp;" "&amp;$I$20&amp;" is more than Repeat Test VCT Service Modality"&amp;CHAR(10),""),IF(J93&gt;J92," * Repeat Test and Turned Positive VCT Service Modality "&amp;$J$19&amp;" "&amp;$J$20&amp;" is more than Repeat Test VCT Service Modality"&amp;CHAR(10),""),IF(K93&gt;K92," * Repeat Test and Turned Positive VCT Service Modality "&amp;$J$19&amp;" "&amp;$K$20&amp;" is more than Repeat Test VCT Service Modality"&amp;CHAR(10),""),IF(L93&gt;L92," * Repeat Test and Turned Positive VCT Service Modality "&amp;$L$19&amp;" "&amp;$L$20&amp;" is more than Repeat Test VCT Service Modality"&amp;CHAR(10),""),IF(M93&gt;M92," * Repeat Test and Turned Positive VCT Service Modality "&amp;$L$19&amp;" "&amp;$M$20&amp;" is more than Repeat Test VCT Service Modality"&amp;CHAR(10),""),IF(N93&gt;N92," * Repeat Test and Turned Positive VCT Service Modality "&amp;$N$19&amp;" "&amp;$N$20&amp;" is more than Repeat Test VCT Service Modality"&amp;CHAR(10),""),IF(O93&gt;O92," * Repeat Test and Turned Positive VCT Service Modality "&amp;$N$19&amp;" "&amp;$O$20&amp;" is more than Repeat Test VCT Service Modality"&amp;CHAR(10),""),IF(P93&gt;P92," * Repeat Test and Turned Positive VCT Service Modality "&amp;$P$19&amp;" "&amp;$P$20&amp;" is more than Repeat Test VCT Service Modality"&amp;CHAR(10),""),IF(Q93&gt;Q92," * Repeat Test and Turned Positive VCT Service Modality "&amp;$P$19&amp;" "&amp;$Q$20&amp;" is more than Repeat Test VCT Service Modality"&amp;CHAR(10),""),IF(R93&gt;R92," * Repeat Test and Turned Positive VCT Service Modality "&amp;$R$19&amp;" "&amp;$R$20&amp;" is more than Repeat Test VCT Service Modality"&amp;CHAR(10),""),IF(S93&gt;S92," * Repeat Test and Turned Positive VCT Service Modality "&amp;$R$19&amp;" "&amp;$S$20&amp;" is more than Repeat Test VCT Service Modality"&amp;CHAR(10),""),IF(T93&gt;T92," * Repeat Test and Turned Positive VCT Service Modality "&amp;$T$19&amp;" "&amp;$T$20&amp;" is more than Repeat Test VCT Service Modality"&amp;CHAR(10),""),IF(U93&gt;U92," * Repeat Test and Turned Positive VCT Service Modality "&amp;$T$19&amp;" "&amp;$U$20&amp;" is more than Repeat Test VCT Service Modality"&amp;CHAR(10),""),IF(V93&gt;V92," * Repeat Test and Turned Positive VCT Service Modality "&amp;$V$19&amp;" "&amp;$V$20&amp;" is more than Repeat Test VCT Service Modality"&amp;CHAR(10),""),IF(W93&gt;W92," * Repeat Test and Turned Positive VCT Service Modality "&amp;$V$19&amp;" "&amp;$W$20&amp;" is more than Repeat Test VCT Service Modality"&amp;CHAR(10),""),IF(X93&gt;X92," * Repeat Test and Turned Positive VCT Service Modality "&amp;$X$19&amp;" "&amp;$X$20&amp;" is more than Repeat Test VCT Service Modality"&amp;CHAR(10),""),IF(Y93&gt;Y92," * Repeat Test and Turned Positive VCT Service Modality "&amp;$X$19&amp;" "&amp;$Y$20&amp;" is more than Repeat Test VCT Service Modality"&amp;CHAR(10),""),IF(Z93&gt;Z92," * Repeat Test and Turned Positive VCT Service Modality "&amp;$Z$19&amp;" "&amp;$Z$20&amp;" is more than Repeat Test VCT Service Modality"&amp;CHAR(10),""),IF(AA93&gt;AA92," * Repeat Test and Turned Positive VCT Service Modality "&amp;$Z$19&amp;" "&amp;$AA$20&amp;" is more than Repeat Test VCT Service Modality"&amp;CHAR(10),""))</f>
        <v/>
      </c>
      <c r="AD92" s="352"/>
      <c r="AE92" s="141"/>
      <c r="AF92" s="349"/>
      <c r="AG92" s="127">
        <v>62</v>
      </c>
    </row>
    <row r="93" spans="1:33" s="4" customFormat="1" ht="38.25" customHeight="1" thickBot="1" x14ac:dyDescent="0.5">
      <c r="A93" s="342"/>
      <c r="B93" s="240" t="s">
        <v>177</v>
      </c>
      <c r="C93" s="220" t="s">
        <v>294</v>
      </c>
      <c r="D93" s="114"/>
      <c r="E93" s="115"/>
      <c r="F93" s="114"/>
      <c r="G93" s="115"/>
      <c r="H93" s="114"/>
      <c r="I93" s="115"/>
      <c r="J93" s="114"/>
      <c r="K93" s="115"/>
      <c r="L93" s="12"/>
      <c r="M93" s="12"/>
      <c r="N93" s="12"/>
      <c r="O93" s="12"/>
      <c r="P93" s="12"/>
      <c r="Q93" s="12"/>
      <c r="R93" s="12"/>
      <c r="S93" s="12"/>
      <c r="T93" s="12"/>
      <c r="U93" s="12"/>
      <c r="V93" s="12"/>
      <c r="W93" s="12"/>
      <c r="X93" s="12"/>
      <c r="Y93" s="12"/>
      <c r="Z93" s="12"/>
      <c r="AA93" s="210"/>
      <c r="AB93" s="242">
        <f t="shared" si="27"/>
        <v>0</v>
      </c>
      <c r="AC93" s="248"/>
      <c r="AD93" s="352"/>
      <c r="AE93" s="141"/>
      <c r="AF93" s="349"/>
      <c r="AG93" s="127">
        <v>63</v>
      </c>
    </row>
    <row r="94" spans="1:33" s="148" customFormat="1" ht="38.25" customHeight="1" x14ac:dyDescent="0.45">
      <c r="A94" s="340" t="s">
        <v>109</v>
      </c>
      <c r="B94" s="222" t="s">
        <v>174</v>
      </c>
      <c r="C94" s="214" t="s">
        <v>295</v>
      </c>
      <c r="D94" s="49"/>
      <c r="E94" s="35"/>
      <c r="F94" s="49"/>
      <c r="G94" s="35"/>
      <c r="H94" s="49"/>
      <c r="I94" s="35"/>
      <c r="J94" s="49"/>
      <c r="K94" s="35"/>
      <c r="L94" s="10"/>
      <c r="M94" s="10"/>
      <c r="N94" s="10"/>
      <c r="O94" s="10"/>
      <c r="P94" s="10"/>
      <c r="Q94" s="10"/>
      <c r="R94" s="10"/>
      <c r="S94" s="10"/>
      <c r="T94" s="10"/>
      <c r="U94" s="10"/>
      <c r="V94" s="10"/>
      <c r="W94" s="10"/>
      <c r="X94" s="10"/>
      <c r="Y94" s="10"/>
      <c r="Z94" s="10"/>
      <c r="AA94" s="211"/>
      <c r="AB94" s="241">
        <f t="shared" si="26"/>
        <v>0</v>
      </c>
      <c r="AC94" s="248" t="str">
        <f>CONCATENATE(IF(D95&gt;D94," *Initial Test and Turned Positive  Other Service Modality "&amp;$D$19&amp;" "&amp;$D$20&amp;" is more than Initial Test Other Service Modality"&amp;CHAR(10),""),IF(E95&gt;E94," *Initial Test and Turned Positive  Other Service Modality "&amp;$D$19&amp;" "&amp;$E$20&amp;" is more than Initial Test Other Service Modality"&amp;CHAR(10),""),IF(F95&gt;F94," *Initial Test and Turned Positive  Other Service Modality "&amp;$F$19&amp;" "&amp;$F$20&amp;" is more than Initial Test Other Service Modality"&amp;CHAR(10),""),IF(G95&gt;G94," *Initial Test and Turned Positive  Other Service Modality "&amp;$F$19&amp;" "&amp;$G$20&amp;" is more than Initial Test Other Service Modality"&amp;CHAR(10),""),IF(H95&gt;H94," *Initial Test and Turned Positive  Other Service Modality "&amp;$H$19&amp;" "&amp;$H$20&amp;" is more than Initial Test Other Service Modality"&amp;CHAR(10),""),IF(I95&gt;I94," *Initial Test and Turned Positive  Other Service Modality "&amp;$H$19&amp;" "&amp;$I$20&amp;" is more than Initial Test Other Service Modality"&amp;CHAR(10),""),IF(J95&gt;J94," *Initial Test and Turned Positive  Other Service Modality "&amp;$J$19&amp;" "&amp;$J$20&amp;" is more than Initial Test Other Service Modality"&amp;CHAR(10),""),IF(K95&gt;K94," *Initial Test and Turned Positive  Other Service Modality "&amp;$J$19&amp;" "&amp;$K$20&amp;" is more than Initial Test Other Service Modality"&amp;CHAR(10),""),IF(L95&gt;L94," *Initial Test and Turned Positive  Other Service Modality "&amp;$L$19&amp;" "&amp;$L$20&amp;" is more than Initial Test Other Service Modality"&amp;CHAR(10),""),IF(M95&gt;M94," *Initial Test and Turned Positive  Other Service Modality "&amp;$L$19&amp;" "&amp;$M$20&amp;" is more than Initial Test Other Service Modality"&amp;CHAR(10),""),IF(N95&gt;N94," *Initial Test and Turned Positive  Other Service Modality "&amp;$N$19&amp;" "&amp;$N$20&amp;" is more than Initial Test Other Service Modality"&amp;CHAR(10),""),IF(O95&gt;O94," *Initial Test and Turned Positive  Other Service Modality "&amp;$N$19&amp;" "&amp;$O$20&amp;" is more than Initial Test Other Service Modality"&amp;CHAR(10),""),IF(P95&gt;P94," *Initial Test and Turned Positive  Other Service Modality "&amp;$P$19&amp;" "&amp;$P$20&amp;" is more than Initial Test Other Service Modality"&amp;CHAR(10),""),IF(Q95&gt;Q94," *Initial Test and Turned Positive  Other Service Modality "&amp;$P$19&amp;" "&amp;$Q$20&amp;" is more than Initial Test Other Service Modality"&amp;CHAR(10),""),IF(R95&gt;R94," *Initial Test and Turned Positive  Other Service Modality "&amp;$R$19&amp;" "&amp;$R$20&amp;" is more than Initial Test Other Service Modality"&amp;CHAR(10),""),IF(S95&gt;S94," *Initial Test and Turned Positive  Other Service Modality "&amp;$R$19&amp;" "&amp;$S$20&amp;" is more than Initial Test Other Service Modality"&amp;CHAR(10),""),IF(T95&gt;T94," *Initial Test and Turned Positive  Other Service Modality "&amp;$T$19&amp;" "&amp;$T$20&amp;" is more than Initial Test Other Service Modality"&amp;CHAR(10),""),IF(U95&gt;U94," *Initial Test and Turned Positive  Other Service Modality "&amp;$T$19&amp;" "&amp;$U$20&amp;" is more than Initial Test Other Service Modality"&amp;CHAR(10),""),IF(V95&gt;V94," *Initial Test and Turned Positive  Other Service Modality "&amp;$V$19&amp;" "&amp;$V$20&amp;" is more than Initial Test Other Service Modality"&amp;CHAR(10),""),IF(W95&gt;W94," *Initial Test and Turned Positive  Other Service Modality "&amp;$V$19&amp;" "&amp;$W$20&amp;" is more than Initial Test Other Service Modality"&amp;CHAR(10),""),IF(X95&gt;X94," *Initial Test and Turned Positive  Other Service Modality "&amp;$X$19&amp;" "&amp;$X$20&amp;" is more than Initial Test Other Service Modality"&amp;CHAR(10),""),IF(Y95&gt;Y94," *Initial Test and Turned Positive  Other Service Modality "&amp;$X$19&amp;" "&amp;$Y$20&amp;" is more than Initial Test Other Service Modality"&amp;CHAR(10),""),IF(Z95&gt;Z94," *Initial Test and Turned Positive  Other Service Modality "&amp;$Z$19&amp;" "&amp;$Z$20&amp;" is more than Initial Test Other Service Modality"&amp;CHAR(10),""),IF(AA95&gt;AA94," *Initial Test and Turned Positive  Other Service Modality "&amp;$Z$19&amp;" "&amp;$AA$20&amp;" is more than Initial Test Other Service Modality"&amp;CHAR(10),""))</f>
        <v/>
      </c>
      <c r="AD94" s="352"/>
      <c r="AE94" s="141"/>
      <c r="AF94" s="349"/>
      <c r="AG94" s="127">
        <v>64</v>
      </c>
    </row>
    <row r="95" spans="1:33" s="148" customFormat="1" ht="38.25" customHeight="1" thickBot="1" x14ac:dyDescent="0.5">
      <c r="A95" s="341"/>
      <c r="B95" s="223" t="s">
        <v>176</v>
      </c>
      <c r="C95" s="220" t="s">
        <v>296</v>
      </c>
      <c r="D95" s="114"/>
      <c r="E95" s="115"/>
      <c r="F95" s="114"/>
      <c r="G95" s="115"/>
      <c r="H95" s="114"/>
      <c r="I95" s="115"/>
      <c r="J95" s="114"/>
      <c r="K95" s="115"/>
      <c r="L95" s="13"/>
      <c r="M95" s="13"/>
      <c r="N95" s="13"/>
      <c r="O95" s="13"/>
      <c r="P95" s="13"/>
      <c r="Q95" s="13"/>
      <c r="R95" s="13"/>
      <c r="S95" s="13"/>
      <c r="T95" s="13"/>
      <c r="U95" s="13"/>
      <c r="V95" s="13"/>
      <c r="W95" s="13"/>
      <c r="X95" s="13"/>
      <c r="Y95" s="13"/>
      <c r="Z95" s="13"/>
      <c r="AA95" s="212"/>
      <c r="AB95" s="242">
        <f t="shared" si="26"/>
        <v>0</v>
      </c>
      <c r="AC95" s="248"/>
      <c r="AD95" s="352"/>
      <c r="AE95" s="141"/>
      <c r="AF95" s="349"/>
      <c r="AG95" s="127">
        <v>65</v>
      </c>
    </row>
    <row r="96" spans="1:33" s="148" customFormat="1" ht="38.25" customHeight="1" x14ac:dyDescent="0.45">
      <c r="A96" s="341"/>
      <c r="B96" s="239" t="s">
        <v>175</v>
      </c>
      <c r="C96" s="214" t="s">
        <v>297</v>
      </c>
      <c r="D96" s="49"/>
      <c r="E96" s="35"/>
      <c r="F96" s="49"/>
      <c r="G96" s="35"/>
      <c r="H96" s="49"/>
      <c r="I96" s="35"/>
      <c r="J96" s="49"/>
      <c r="K96" s="35"/>
      <c r="L96" s="10"/>
      <c r="M96" s="10"/>
      <c r="N96" s="10"/>
      <c r="O96" s="10"/>
      <c r="P96" s="10"/>
      <c r="Q96" s="10"/>
      <c r="R96" s="10"/>
      <c r="S96" s="10"/>
      <c r="T96" s="10"/>
      <c r="U96" s="10"/>
      <c r="V96" s="10"/>
      <c r="W96" s="10"/>
      <c r="X96" s="10"/>
      <c r="Y96" s="10"/>
      <c r="Z96" s="10"/>
      <c r="AA96" s="211"/>
      <c r="AB96" s="241">
        <f t="shared" ref="AB96:AB99" si="28">SUM(D96:AA96)</f>
        <v>0</v>
      </c>
      <c r="AC96" s="248" t="str">
        <f>CONCATENATE(IF(D97&gt;D96," *Repeat Test and Turned Positive  Other Service Modality "&amp;$D$19&amp;" "&amp;$D$20&amp;" is more than Repeat Test Other Service Modality"&amp;CHAR(10),""),IF(E97&gt;E96," *Repeat Test and Turned Positive  Other Service Modality "&amp;$D$19&amp;" "&amp;$E$20&amp;" is more than Repeat Test Other Service Modality"&amp;CHAR(10),""),IF(F97&gt;F96," *Repeat Test and Turned Positive  Other Service Modality "&amp;$F$19&amp;" "&amp;$F$20&amp;" is more than Repeat Test Other Service Modality"&amp;CHAR(10),""),IF(G97&gt;G96," *Repeat Test and Turned Positive  Other Service Modality "&amp;$F$19&amp;" "&amp;$G$20&amp;" is more than Repeat Test Other Service Modality"&amp;CHAR(10),""),IF(H97&gt;H96," *Repeat Test and Turned Positive  Other Service Modality "&amp;$H$19&amp;" "&amp;$H$20&amp;" is more than Repeat Test Other Service Modality"&amp;CHAR(10),""),IF(I97&gt;I96," *Repeat Test and Turned Positive  Other Service Modality "&amp;$H$19&amp;" "&amp;$I$20&amp;" is more than Repeat Test Other Service Modality"&amp;CHAR(10),""),IF(J97&gt;J96," *Repeat Test and Turned Positive  Other Service Modality "&amp;$J$19&amp;" "&amp;$J$20&amp;" is more than Repeat Test Other Service Modality"&amp;CHAR(10),""),IF(K97&gt;K96," *Repeat Test and Turned Positive  Other Service Modality "&amp;$J$19&amp;" "&amp;$K$20&amp;" is more than Repeat Test Other Service Modality"&amp;CHAR(10),""),IF(L97&gt;L96," *Repeat Test and Turned Positive  Other Service Modality "&amp;$L$19&amp;" "&amp;$L$20&amp;" is more than Repeat Test Other Service Modality"&amp;CHAR(10),""),IF(M97&gt;M96," *Repeat Test and Turned Positive  Other Service Modality "&amp;$L$19&amp;" "&amp;$M$20&amp;" is more than Repeat Test Other Service Modality"&amp;CHAR(10),""),IF(N97&gt;N96," *Repeat Test and Turned Positive  Other Service Modality "&amp;$N$19&amp;" "&amp;$N$20&amp;" is more than Repeat Test Other Service Modality"&amp;CHAR(10),""),IF(O97&gt;O96," *Repeat Test and Turned Positive  Other Service Modality "&amp;$N$19&amp;" "&amp;$O$20&amp;" is more than Repeat Test Other Service Modality"&amp;CHAR(10),""),IF(P97&gt;P96," *Repeat Test and Turned Positive  Other Service Modality "&amp;$P$19&amp;" "&amp;$P$20&amp;" is more than Repeat Test Other Service Modality"&amp;CHAR(10),""),IF(Q97&gt;Q96," *Repeat Test and Turned Positive  Other Service Modality "&amp;$P$19&amp;" "&amp;$Q$20&amp;" is more than Repeat Test Other Service Modality"&amp;CHAR(10),""),IF(R97&gt;R96," *Repeat Test and Turned Positive  Other Service Modality "&amp;$R$19&amp;" "&amp;$R$20&amp;" is more than Repeat Test Other Service Modality"&amp;CHAR(10),""),IF(S97&gt;S96," *Repeat Test and Turned Positive  Other Service Modality "&amp;$R$19&amp;" "&amp;$S$20&amp;" is more than Repeat Test Other Service Modality"&amp;CHAR(10),""),IF(T97&gt;T96," *Repeat Test and Turned Positive  Other Service Modality "&amp;$T$19&amp;" "&amp;$T$20&amp;" is more than Repeat Test Other Service Modality"&amp;CHAR(10),""),IF(U97&gt;U96," *Repeat Test and Turned Positive  Other Service Modality "&amp;$T$19&amp;" "&amp;$U$20&amp;" is more than Repeat Test Other Service Modality"&amp;CHAR(10),""),IF(V97&gt;V96," *Repeat Test and Turned Positive  Other Service Modality "&amp;$V$19&amp;" "&amp;$V$20&amp;" is more than Repeat Test Other Service Modality"&amp;CHAR(10),""),IF(W97&gt;W96," *Repeat Test and Turned Positive  Other Service Modality "&amp;$V$19&amp;" "&amp;$W$20&amp;" is more than Repeat Test Other Service Modality"&amp;CHAR(10),""),IF(X97&gt;X96," *Repeat Test and Turned Positive  Other Service Modality "&amp;$X$19&amp;" "&amp;$X$20&amp;" is more than Repeat Test Other Service Modality"&amp;CHAR(10),""),IF(Y97&gt;Y96," *Repeat Test and Turned Positive  Other Service Modality "&amp;$X$19&amp;" "&amp;$Y$20&amp;" is more than Repeat Test Other Service Modality"&amp;CHAR(10),""),IF(Z97&gt;Z96," *Repeat Test and Turned Positive  Other Service Modality "&amp;$Z$19&amp;" "&amp;$Z$20&amp;" is more than Repeat Test Other Service Modality"&amp;CHAR(10),""),IF(AA97&gt;AA96," *Repeat Test and Turned Positive  Other Service Modality "&amp;$Z$19&amp;" "&amp;$AA$20&amp;" is more than Repeat Test Other Service Modality"&amp;CHAR(10),""))</f>
        <v/>
      </c>
      <c r="AD96" s="352"/>
      <c r="AE96" s="141"/>
      <c r="AF96" s="349"/>
      <c r="AG96" s="127">
        <v>64</v>
      </c>
    </row>
    <row r="97" spans="1:33" s="148" customFormat="1" ht="38.25" customHeight="1" thickBot="1" x14ac:dyDescent="0.5">
      <c r="A97" s="342"/>
      <c r="B97" s="240" t="s">
        <v>177</v>
      </c>
      <c r="C97" s="220" t="s">
        <v>298</v>
      </c>
      <c r="D97" s="114"/>
      <c r="E97" s="115"/>
      <c r="F97" s="114"/>
      <c r="G97" s="115"/>
      <c r="H97" s="114"/>
      <c r="I97" s="115"/>
      <c r="J97" s="114"/>
      <c r="K97" s="115"/>
      <c r="L97" s="13"/>
      <c r="M97" s="13"/>
      <c r="N97" s="13"/>
      <c r="O97" s="13"/>
      <c r="P97" s="13"/>
      <c r="Q97" s="13"/>
      <c r="R97" s="13"/>
      <c r="S97" s="13"/>
      <c r="T97" s="13"/>
      <c r="U97" s="13"/>
      <c r="V97" s="13"/>
      <c r="W97" s="13"/>
      <c r="X97" s="13"/>
      <c r="Y97" s="13"/>
      <c r="Z97" s="13"/>
      <c r="AA97" s="212"/>
      <c r="AB97" s="242">
        <f t="shared" si="28"/>
        <v>0</v>
      </c>
      <c r="AC97" s="248"/>
      <c r="AD97" s="352"/>
      <c r="AE97" s="141"/>
      <c r="AF97" s="349"/>
      <c r="AG97" s="127">
        <v>65</v>
      </c>
    </row>
    <row r="98" spans="1:33" s="148" customFormat="1" ht="38.25" hidden="1" customHeight="1" x14ac:dyDescent="0.45">
      <c r="A98" s="340" t="s">
        <v>109</v>
      </c>
      <c r="B98" s="222" t="s">
        <v>174</v>
      </c>
      <c r="C98" s="214" t="s">
        <v>299</v>
      </c>
      <c r="D98" s="49"/>
      <c r="E98" s="35"/>
      <c r="F98" s="49"/>
      <c r="G98" s="35"/>
      <c r="H98" s="49"/>
      <c r="I98" s="35"/>
      <c r="J98" s="49"/>
      <c r="K98" s="35"/>
      <c r="L98" s="10"/>
      <c r="M98" s="10"/>
      <c r="N98" s="10"/>
      <c r="O98" s="10"/>
      <c r="P98" s="10"/>
      <c r="Q98" s="10"/>
      <c r="R98" s="10"/>
      <c r="S98" s="10"/>
      <c r="T98" s="10"/>
      <c r="U98" s="10"/>
      <c r="V98" s="10"/>
      <c r="W98" s="10"/>
      <c r="X98" s="10"/>
      <c r="Y98" s="10"/>
      <c r="Z98" s="10"/>
      <c r="AA98" s="211"/>
      <c r="AB98" s="241">
        <f t="shared" si="28"/>
        <v>0</v>
      </c>
      <c r="AC98" s="248" t="str">
        <f>CONCATENATE(IF(D99&gt;D98," *Initial Test and Turned Positive  Other Service Modality "&amp;$D$19&amp;" "&amp;$D$20&amp;" is more than Initial Test Other Service Modality"&amp;CHAR(10),""),IF(E99&gt;E98," *Initial Test and Turned Positive  Other Service Modality "&amp;$D$19&amp;" "&amp;$E$20&amp;" is more than Initial Test Other Service Modality"&amp;CHAR(10),""),IF(F99&gt;F98," *Initial Test and Turned Positive  Other Service Modality "&amp;$F$19&amp;" "&amp;$F$20&amp;" is more than Initial Test Other Service Modality"&amp;CHAR(10),""),IF(G99&gt;G98," *Initial Test and Turned Positive  Other Service Modality "&amp;$F$19&amp;" "&amp;$G$20&amp;" is more than Initial Test Other Service Modality"&amp;CHAR(10),""),IF(H99&gt;H98," *Initial Test and Turned Positive  Other Service Modality "&amp;$H$19&amp;" "&amp;$H$20&amp;" is more than Initial Test Other Service Modality"&amp;CHAR(10),""),IF(I99&gt;I98," *Initial Test and Turned Positive  Other Service Modality "&amp;$H$19&amp;" "&amp;$I$20&amp;" is more than Initial Test Other Service Modality"&amp;CHAR(10),""),IF(J99&gt;J98," *Initial Test and Turned Positive  Other Service Modality "&amp;$J$19&amp;" "&amp;$J$20&amp;" is more than Initial Test Other Service Modality"&amp;CHAR(10),""),IF(K99&gt;K98," *Initial Test and Turned Positive  Other Service Modality "&amp;$J$19&amp;" "&amp;$K$20&amp;" is more than Initial Test Other Service Modality"&amp;CHAR(10),""),IF(L99&gt;L98," *Initial Test and Turned Positive  Other Service Modality "&amp;$L$19&amp;" "&amp;$L$20&amp;" is more than Initial Test Other Service Modality"&amp;CHAR(10),""),IF(M99&gt;M98," *Initial Test and Turned Positive  Other Service Modality "&amp;$L$19&amp;" "&amp;$M$20&amp;" is more than Initial Test Other Service Modality"&amp;CHAR(10),""),IF(N99&gt;N98," *Initial Test and Turned Positive  Other Service Modality "&amp;$N$19&amp;" "&amp;$N$20&amp;" is more than Initial Test Other Service Modality"&amp;CHAR(10),""),IF(O99&gt;O98," *Initial Test and Turned Positive  Other Service Modality "&amp;$N$19&amp;" "&amp;$O$20&amp;" is more than Initial Test Other Service Modality"&amp;CHAR(10),""),IF(P99&gt;P98," *Initial Test and Turned Positive  Other Service Modality "&amp;$P$19&amp;" "&amp;$P$20&amp;" is more than Initial Test Other Service Modality"&amp;CHAR(10),""),IF(Q99&gt;Q98," *Initial Test and Turned Positive  Other Service Modality "&amp;$P$19&amp;" "&amp;$Q$20&amp;" is more than Initial Test Other Service Modality"&amp;CHAR(10),""),IF(R99&gt;R98," *Initial Test and Turned Positive  Other Service Modality "&amp;$R$19&amp;" "&amp;$R$20&amp;" is more than Initial Test Other Service Modality"&amp;CHAR(10),""),IF(S99&gt;S98," *Initial Test and Turned Positive  Other Service Modality "&amp;$R$19&amp;" "&amp;$S$20&amp;" is more than Initial Test Other Service Modality"&amp;CHAR(10),""),IF(T99&gt;T98," *Initial Test and Turned Positive  Other Service Modality "&amp;$T$19&amp;" "&amp;$T$20&amp;" is more than Initial Test Other Service Modality"&amp;CHAR(10),""),IF(U99&gt;U98," *Initial Test and Turned Positive  Other Service Modality "&amp;$T$19&amp;" "&amp;$U$20&amp;" is more than Initial Test Other Service Modality"&amp;CHAR(10),""),IF(V99&gt;V98," *Initial Test and Turned Positive  Other Service Modality "&amp;$V$19&amp;" "&amp;$V$20&amp;" is more than Initial Test Other Service Modality"&amp;CHAR(10),""),IF(W99&gt;W98," *Initial Test and Turned Positive  Other Service Modality "&amp;$V$19&amp;" "&amp;$W$20&amp;" is more than Initial Test Other Service Modality"&amp;CHAR(10),""),IF(X99&gt;X98," *Initial Test and Turned Positive  Other Service Modality "&amp;$X$19&amp;" "&amp;$X$20&amp;" is more than Initial Test Other Service Modality"&amp;CHAR(10),""),IF(Y99&gt;Y98," *Initial Test and Turned Positive  Other Service Modality "&amp;$X$19&amp;" "&amp;$Y$20&amp;" is more than Initial Test Other Service Modality"&amp;CHAR(10),""),IF(Z99&gt;Z98," *Initial Test and Turned Positive  Other Service Modality "&amp;$Z$19&amp;" "&amp;$Z$20&amp;" is more than Initial Test Other Service Modality"&amp;CHAR(10),""),IF(AA99&gt;AA98," *Initial Test and Turned Positive  Other Service Modality "&amp;$Z$19&amp;" "&amp;$AA$20&amp;" is more than Initial Test Other Service Modality"&amp;CHAR(10),""))</f>
        <v/>
      </c>
      <c r="AD98" s="352"/>
      <c r="AE98" s="141"/>
      <c r="AF98" s="349"/>
      <c r="AG98" s="127">
        <v>64</v>
      </c>
    </row>
    <row r="99" spans="1:33" s="148" customFormat="1" ht="38.25" hidden="1" customHeight="1" thickBot="1" x14ac:dyDescent="0.5">
      <c r="A99" s="341"/>
      <c r="B99" s="223" t="s">
        <v>176</v>
      </c>
      <c r="C99" s="220" t="s">
        <v>300</v>
      </c>
      <c r="D99" s="114"/>
      <c r="E99" s="115"/>
      <c r="F99" s="114"/>
      <c r="G99" s="115"/>
      <c r="H99" s="114"/>
      <c r="I99" s="115"/>
      <c r="J99" s="114"/>
      <c r="K99" s="115"/>
      <c r="L99" s="13"/>
      <c r="M99" s="13"/>
      <c r="N99" s="13"/>
      <c r="O99" s="13"/>
      <c r="P99" s="13"/>
      <c r="Q99" s="13"/>
      <c r="R99" s="13"/>
      <c r="S99" s="13"/>
      <c r="T99" s="13"/>
      <c r="U99" s="13"/>
      <c r="V99" s="13"/>
      <c r="W99" s="13"/>
      <c r="X99" s="13"/>
      <c r="Y99" s="13"/>
      <c r="Z99" s="13"/>
      <c r="AA99" s="212"/>
      <c r="AB99" s="242">
        <f t="shared" si="28"/>
        <v>0</v>
      </c>
      <c r="AC99" s="248"/>
      <c r="AD99" s="352"/>
      <c r="AE99" s="141"/>
      <c r="AF99" s="349"/>
      <c r="AG99" s="127">
        <v>65</v>
      </c>
    </row>
    <row r="100" spans="1:33" s="148" customFormat="1" ht="38.25" hidden="1" customHeight="1" x14ac:dyDescent="0.45">
      <c r="A100" s="341"/>
      <c r="B100" s="239" t="s">
        <v>175</v>
      </c>
      <c r="C100" s="214" t="s">
        <v>301</v>
      </c>
      <c r="D100" s="49"/>
      <c r="E100" s="35"/>
      <c r="F100" s="49"/>
      <c r="G100" s="35"/>
      <c r="H100" s="49"/>
      <c r="I100" s="35"/>
      <c r="J100" s="49"/>
      <c r="K100" s="35"/>
      <c r="L100" s="10"/>
      <c r="M100" s="10"/>
      <c r="N100" s="10"/>
      <c r="O100" s="10"/>
      <c r="P100" s="10"/>
      <c r="Q100" s="10"/>
      <c r="R100" s="10"/>
      <c r="S100" s="10"/>
      <c r="T100" s="10"/>
      <c r="U100" s="10"/>
      <c r="V100" s="10"/>
      <c r="W100" s="10"/>
      <c r="X100" s="10"/>
      <c r="Y100" s="10"/>
      <c r="Z100" s="10"/>
      <c r="AA100" s="211"/>
      <c r="AB100" s="241">
        <f t="shared" ref="AB100:AB101" si="29">SUM(D100:AA100)</f>
        <v>0</v>
      </c>
      <c r="AC100" s="248" t="str">
        <f>CONCATENATE(IF(D101&gt;D100," *Repeat Test and Turned Positive  Other Service Modality "&amp;$D$19&amp;" "&amp;$D$20&amp;" is more than Repeat Test Other Service Modality"&amp;CHAR(10),""),IF(E101&gt;E100," *Repeat Test and Turned Positive  Other Service Modality "&amp;$D$19&amp;" "&amp;$E$20&amp;" is more than Repeat Test Other Service Modality"&amp;CHAR(10),""),IF(F101&gt;F100," *Repeat Test and Turned Positive  Other Service Modality "&amp;$F$19&amp;" "&amp;$F$20&amp;" is more than Repeat Test Other Service Modality"&amp;CHAR(10),""),IF(G101&gt;G100," *Repeat Test and Turned Positive  Other Service Modality "&amp;$F$19&amp;" "&amp;$G$20&amp;" is more than Repeat Test Other Service Modality"&amp;CHAR(10),""),IF(H101&gt;H100," *Repeat Test and Turned Positive  Other Service Modality "&amp;$H$19&amp;" "&amp;$H$20&amp;" is more than Repeat Test Other Service Modality"&amp;CHAR(10),""),IF(I101&gt;I100," *Repeat Test and Turned Positive  Other Service Modality "&amp;$H$19&amp;" "&amp;$I$20&amp;" is more than Repeat Test Other Service Modality"&amp;CHAR(10),""),IF(J101&gt;J100," *Repeat Test and Turned Positive  Other Service Modality "&amp;$J$19&amp;" "&amp;$J$20&amp;" is more than Repeat Test Other Service Modality"&amp;CHAR(10),""),IF(K101&gt;K100," *Repeat Test and Turned Positive  Other Service Modality "&amp;$J$19&amp;" "&amp;$K$20&amp;" is more than Repeat Test Other Service Modality"&amp;CHAR(10),""),IF(L101&gt;L100," *Repeat Test and Turned Positive  Other Service Modality "&amp;$L$19&amp;" "&amp;$L$20&amp;" is more than Repeat Test Other Service Modality"&amp;CHAR(10),""),IF(M101&gt;M100," *Repeat Test and Turned Positive  Other Service Modality "&amp;$L$19&amp;" "&amp;$M$20&amp;" is more than Repeat Test Other Service Modality"&amp;CHAR(10),""),IF(N101&gt;N100," *Repeat Test and Turned Positive  Other Service Modality "&amp;$N$19&amp;" "&amp;$N$20&amp;" is more than Repeat Test Other Service Modality"&amp;CHAR(10),""),IF(O101&gt;O100," *Repeat Test and Turned Positive  Other Service Modality "&amp;$N$19&amp;" "&amp;$O$20&amp;" is more than Repeat Test Other Service Modality"&amp;CHAR(10),""),IF(P101&gt;P100," *Repeat Test and Turned Positive  Other Service Modality "&amp;$P$19&amp;" "&amp;$P$20&amp;" is more than Repeat Test Other Service Modality"&amp;CHAR(10),""),IF(Q101&gt;Q100," *Repeat Test and Turned Positive  Other Service Modality "&amp;$P$19&amp;" "&amp;$Q$20&amp;" is more than Repeat Test Other Service Modality"&amp;CHAR(10),""),IF(R101&gt;R100," *Repeat Test and Turned Positive  Other Service Modality "&amp;$R$19&amp;" "&amp;$R$20&amp;" is more than Repeat Test Other Service Modality"&amp;CHAR(10),""),IF(S101&gt;S100," *Repeat Test and Turned Positive  Other Service Modality "&amp;$R$19&amp;" "&amp;$S$20&amp;" is more than Repeat Test Other Service Modality"&amp;CHAR(10),""),IF(T101&gt;T100," *Repeat Test and Turned Positive  Other Service Modality "&amp;$T$19&amp;" "&amp;$T$20&amp;" is more than Repeat Test Other Service Modality"&amp;CHAR(10),""),IF(U101&gt;U100," *Repeat Test and Turned Positive  Other Service Modality "&amp;$T$19&amp;" "&amp;$U$20&amp;" is more than Repeat Test Other Service Modality"&amp;CHAR(10),""),IF(V101&gt;V100," *Repeat Test and Turned Positive  Other Service Modality "&amp;$V$19&amp;" "&amp;$V$20&amp;" is more than Repeat Test Other Service Modality"&amp;CHAR(10),""),IF(W101&gt;W100," *Repeat Test and Turned Positive  Other Service Modality "&amp;$V$19&amp;" "&amp;$W$20&amp;" is more than Repeat Test Other Service Modality"&amp;CHAR(10),""),IF(X101&gt;X100," *Repeat Test and Turned Positive  Other Service Modality "&amp;$X$19&amp;" "&amp;$X$20&amp;" is more than Repeat Test Other Service Modality"&amp;CHAR(10),""),IF(Y101&gt;Y100," *Repeat Test and Turned Positive  Other Service Modality "&amp;$X$19&amp;" "&amp;$Y$20&amp;" is more than Repeat Test Other Service Modality"&amp;CHAR(10),""),IF(Z101&gt;Z100," *Repeat Test and Turned Positive  Other Service Modality "&amp;$Z$19&amp;" "&amp;$Z$20&amp;" is more than Repeat Test Other Service Modality"&amp;CHAR(10),""),IF(AA101&gt;AA100," *Repeat Test and Turned Positive  Other Service Modality "&amp;$Z$19&amp;" "&amp;$AA$20&amp;" is more than Repeat Test Other Service Modality"&amp;CHAR(10),""))</f>
        <v/>
      </c>
      <c r="AD100" s="352"/>
      <c r="AE100" s="141"/>
      <c r="AF100" s="349"/>
      <c r="AG100" s="127">
        <v>64</v>
      </c>
    </row>
    <row r="101" spans="1:33" s="148" customFormat="1" ht="38.25" hidden="1" customHeight="1" thickBot="1" x14ac:dyDescent="0.5">
      <c r="A101" s="342"/>
      <c r="B101" s="240" t="s">
        <v>177</v>
      </c>
      <c r="C101" s="220" t="s">
        <v>302</v>
      </c>
      <c r="D101" s="114"/>
      <c r="E101" s="115"/>
      <c r="F101" s="114"/>
      <c r="G101" s="115"/>
      <c r="H101" s="114"/>
      <c r="I101" s="115"/>
      <c r="J101" s="114"/>
      <c r="K101" s="115"/>
      <c r="L101" s="13"/>
      <c r="M101" s="13"/>
      <c r="N101" s="13"/>
      <c r="O101" s="13"/>
      <c r="P101" s="13"/>
      <c r="Q101" s="13"/>
      <c r="R101" s="13"/>
      <c r="S101" s="13"/>
      <c r="T101" s="13"/>
      <c r="U101" s="13"/>
      <c r="V101" s="13"/>
      <c r="W101" s="13"/>
      <c r="X101" s="13"/>
      <c r="Y101" s="13"/>
      <c r="Z101" s="13"/>
      <c r="AA101" s="212"/>
      <c r="AB101" s="242">
        <f t="shared" si="29"/>
        <v>0</v>
      </c>
      <c r="AC101" s="250"/>
      <c r="AD101" s="352"/>
      <c r="AE101" s="141"/>
      <c r="AF101" s="349"/>
      <c r="AG101" s="127">
        <v>65</v>
      </c>
    </row>
    <row r="102" spans="1:33" s="148" customFormat="1" ht="38.25" customHeight="1" x14ac:dyDescent="0.45">
      <c r="A102" s="340" t="s">
        <v>303</v>
      </c>
      <c r="B102" s="270" t="s">
        <v>174</v>
      </c>
      <c r="C102" s="214" t="s">
        <v>299</v>
      </c>
      <c r="D102" s="278">
        <f>SUM(D98,D94,D90,D86,D82,D78,D74,D70,D66)</f>
        <v>0</v>
      </c>
      <c r="E102" s="279">
        <f>SUM(E98,E94,E90,E86,E82,E78,E74,E70,E66)</f>
        <v>0</v>
      </c>
      <c r="F102" s="279">
        <f>SUM(F98,F94,F90,F86,F82,F78,F74,F70,F66)</f>
        <v>0</v>
      </c>
      <c r="G102" s="279">
        <f>SUM(G98,G94,G90,G86,G82,G78,G74,G70,G66)</f>
        <v>0</v>
      </c>
      <c r="H102" s="279">
        <f>SUM(H98,H94,H90,H86,H82,H78,H74,H70,H66)</f>
        <v>0</v>
      </c>
      <c r="I102" s="279">
        <f>SUM(I98,I94,I90,I86,I82,I78,I74,I70,I66)</f>
        <v>0</v>
      </c>
      <c r="J102" s="279">
        <f>SUM(J98,J94,J90,J86,J82,J78,J74,J70,J66)</f>
        <v>0</v>
      </c>
      <c r="K102" s="279">
        <f>SUM(K98,K94,K90,K86,K82,K78,K74,K70,K66)</f>
        <v>0</v>
      </c>
      <c r="L102" s="279">
        <f>SUM(L98,L94,L90,L86,L82,L78,L74,L70,L66)</f>
        <v>0</v>
      </c>
      <c r="M102" s="279">
        <f>SUM(M98,M94,M90,M86,M82,M78,M74,M70,M66)</f>
        <v>0</v>
      </c>
      <c r="N102" s="279">
        <f>SUM(N98,N94,N90,N86,N82,N78,N74,N70,N66)</f>
        <v>0</v>
      </c>
      <c r="O102" s="279">
        <f>SUM(O98,O94,O90,O86,O82,O78,O74,O70,O66)</f>
        <v>0</v>
      </c>
      <c r="P102" s="279">
        <f>SUM(P98,P94,P90,P86,P82,P78,P74,P70,P66)</f>
        <v>0</v>
      </c>
      <c r="Q102" s="279">
        <f>SUM(Q98,Q94,Q90,Q86,Q82,Q78,Q74,Q70,Q66)</f>
        <v>0</v>
      </c>
      <c r="R102" s="279">
        <f>SUM(R98,R94,R90,R86,R82,R78,R74,R70,R66)</f>
        <v>0</v>
      </c>
      <c r="S102" s="279">
        <f>SUM(S98,S94,S90,S86,S82,S78,S74,S70,S66)</f>
        <v>0</v>
      </c>
      <c r="T102" s="279">
        <f>SUM(T98,T94,T90,T86,T82,T78,T74,T70,T66)</f>
        <v>0</v>
      </c>
      <c r="U102" s="279">
        <f>SUM(U98,U94,U90,U86,U82,U78,U74,U70,U66)</f>
        <v>0</v>
      </c>
      <c r="V102" s="279">
        <f>SUM(V98,V94,V90,V86,V82,V78,V74,V70,V66)</f>
        <v>0</v>
      </c>
      <c r="W102" s="279">
        <f>SUM(W98,W94,W90,W86,W82,W78,W74,W70,W66)</f>
        <v>0</v>
      </c>
      <c r="X102" s="279">
        <f>SUM(X98,X94,X90,X86,X82,X78,X74,X70,X66)</f>
        <v>0</v>
      </c>
      <c r="Y102" s="279">
        <f>SUM(Y98,Y94,Y90,Y86,Y82,Y78,Y74,Y70,Y66)</f>
        <v>0</v>
      </c>
      <c r="Z102" s="279">
        <f>SUM(Z98,Z94,Z90,Z86,Z82,Z78,Z74,Z70,Z66)</f>
        <v>0</v>
      </c>
      <c r="AA102" s="282">
        <f>SUM(AA98,AA94,AA90,AA86,AA82,AA78,AA74,AA70,AA66)</f>
        <v>0</v>
      </c>
      <c r="AB102" s="261">
        <f>SUM(AB98,AB94,AB90,AB86,AB82,AB78,AB74,AB70,AB66)</f>
        <v>0</v>
      </c>
      <c r="AC102" s="248" t="str">
        <f>CONCATENATE(IF(D103&gt;D102," *Initial Test and Turned Positive  Other Service Modality "&amp;$D$19&amp;" "&amp;$D$20&amp;" is more than Initial Test Other Service Modality"&amp;CHAR(10),""),IF(E103&gt;E102," *Initial Test and Turned Positive  Other Service Modality "&amp;$D$19&amp;" "&amp;$E$20&amp;" is more than Initial Test Other Service Modality"&amp;CHAR(10),""),IF(F103&gt;F102," *Initial Test and Turned Positive  Other Service Modality "&amp;$F$19&amp;" "&amp;$F$20&amp;" is more than Initial Test Other Service Modality"&amp;CHAR(10),""),IF(G103&gt;G102," *Initial Test and Turned Positive  Other Service Modality "&amp;$F$19&amp;" "&amp;$G$20&amp;" is more than Initial Test Other Service Modality"&amp;CHAR(10),""),IF(H103&gt;H102," *Initial Test and Turned Positive  Other Service Modality "&amp;$H$19&amp;" "&amp;$H$20&amp;" is more than Initial Test Other Service Modality"&amp;CHAR(10),""),IF(I103&gt;I102," *Initial Test and Turned Positive  Other Service Modality "&amp;$H$19&amp;" "&amp;$I$20&amp;" is more than Initial Test Other Service Modality"&amp;CHAR(10),""),IF(J103&gt;J102," *Initial Test and Turned Positive  Other Service Modality "&amp;$J$19&amp;" "&amp;$J$20&amp;" is more than Initial Test Other Service Modality"&amp;CHAR(10),""),IF(K103&gt;K102," *Initial Test and Turned Positive  Other Service Modality "&amp;$J$19&amp;" "&amp;$K$20&amp;" is more than Initial Test Other Service Modality"&amp;CHAR(10),""),IF(L103&gt;L102," *Initial Test and Turned Positive  Other Service Modality "&amp;$L$19&amp;" "&amp;$L$20&amp;" is more than Initial Test Other Service Modality"&amp;CHAR(10),""),IF(M103&gt;M102," *Initial Test and Turned Positive  Other Service Modality "&amp;$L$19&amp;" "&amp;$M$20&amp;" is more than Initial Test Other Service Modality"&amp;CHAR(10),""),IF(N103&gt;N102," *Initial Test and Turned Positive  Other Service Modality "&amp;$N$19&amp;" "&amp;$N$20&amp;" is more than Initial Test Other Service Modality"&amp;CHAR(10),""),IF(O103&gt;O102," *Initial Test and Turned Positive  Other Service Modality "&amp;$N$19&amp;" "&amp;$O$20&amp;" is more than Initial Test Other Service Modality"&amp;CHAR(10),""),IF(P103&gt;P102," *Initial Test and Turned Positive  Other Service Modality "&amp;$P$19&amp;" "&amp;$P$20&amp;" is more than Initial Test Other Service Modality"&amp;CHAR(10),""),IF(Q103&gt;Q102," *Initial Test and Turned Positive  Other Service Modality "&amp;$P$19&amp;" "&amp;$Q$20&amp;" is more than Initial Test Other Service Modality"&amp;CHAR(10),""),IF(R103&gt;R102," *Initial Test and Turned Positive  Other Service Modality "&amp;$R$19&amp;" "&amp;$R$20&amp;" is more than Initial Test Other Service Modality"&amp;CHAR(10),""),IF(S103&gt;S102," *Initial Test and Turned Positive  Other Service Modality "&amp;$R$19&amp;" "&amp;$S$20&amp;" is more than Initial Test Other Service Modality"&amp;CHAR(10),""),IF(T103&gt;T102," *Initial Test and Turned Positive  Other Service Modality "&amp;$T$19&amp;" "&amp;$T$20&amp;" is more than Initial Test Other Service Modality"&amp;CHAR(10),""),IF(U103&gt;U102," *Initial Test and Turned Positive  Other Service Modality "&amp;$T$19&amp;" "&amp;$U$20&amp;" is more than Initial Test Other Service Modality"&amp;CHAR(10),""),IF(V103&gt;V102," *Initial Test and Turned Positive  Other Service Modality "&amp;$V$19&amp;" "&amp;$V$20&amp;" is more than Initial Test Other Service Modality"&amp;CHAR(10),""),IF(W103&gt;W102," *Initial Test and Turned Positive  Other Service Modality "&amp;$V$19&amp;" "&amp;$W$20&amp;" is more than Initial Test Other Service Modality"&amp;CHAR(10),""),IF(X103&gt;X102," *Initial Test and Turned Positive  Other Service Modality "&amp;$X$19&amp;" "&amp;$X$20&amp;" is more than Initial Test Other Service Modality"&amp;CHAR(10),""),IF(Y103&gt;Y102," *Initial Test and Turned Positive  Other Service Modality "&amp;$X$19&amp;" "&amp;$Y$20&amp;" is more than Initial Test Other Service Modality"&amp;CHAR(10),""),IF(Z103&gt;Z102," *Initial Test and Turned Positive  Other Service Modality "&amp;$Z$19&amp;" "&amp;$Z$20&amp;" is more than Initial Test Other Service Modality"&amp;CHAR(10),""),IF(AA103&gt;AA102," *Initial Test and Turned Positive  Other Service Modality "&amp;$Z$19&amp;" "&amp;$AA$20&amp;" is more than Initial Test Other Service Modality"&amp;CHAR(10),""))</f>
        <v/>
      </c>
      <c r="AD102" s="352"/>
      <c r="AE102" s="141"/>
      <c r="AF102" s="349"/>
      <c r="AG102" s="127">
        <v>64</v>
      </c>
    </row>
    <row r="103" spans="1:33" s="148" customFormat="1" ht="38.25" customHeight="1" thickBot="1" x14ac:dyDescent="0.5">
      <c r="A103" s="341"/>
      <c r="B103" s="271" t="s">
        <v>176</v>
      </c>
      <c r="C103" s="220" t="s">
        <v>300</v>
      </c>
      <c r="D103" s="280">
        <f>SUM(D99,D95,D91,D87,D83,D79,D75,D71,D67)</f>
        <v>0</v>
      </c>
      <c r="E103" s="281">
        <f>SUM(E99,E95,E91,E87,E83,E79,E75,E71,E67)</f>
        <v>0</v>
      </c>
      <c r="F103" s="281">
        <f>SUM(F99,F95,F91,F87,F83,F79,F75,F71,F67)</f>
        <v>0</v>
      </c>
      <c r="G103" s="281">
        <f>SUM(G99,G95,G91,G87,G83,G79,G75,G71,G67)</f>
        <v>0</v>
      </c>
      <c r="H103" s="281">
        <f>SUM(H99,H95,H91,H87,H83,H79,H75,H71,H67)</f>
        <v>0</v>
      </c>
      <c r="I103" s="281">
        <f>SUM(I99,I95,I91,I87,I83,I79,I75,I71,I67)</f>
        <v>0</v>
      </c>
      <c r="J103" s="281">
        <f>SUM(J99,J95,J91,J87,J83,J79,J75,J71,J67)</f>
        <v>0</v>
      </c>
      <c r="K103" s="281">
        <f>SUM(K99,K95,K91,K87,K83,K79,K75,K71,K67)</f>
        <v>0</v>
      </c>
      <c r="L103" s="281">
        <f>SUM(L99,L95,L91,L87,L83,L79,L75,L71,L67)</f>
        <v>0</v>
      </c>
      <c r="M103" s="281">
        <f>SUM(M99,M95,M91,M87,M83,M79,M75,M71,M67)</f>
        <v>0</v>
      </c>
      <c r="N103" s="281">
        <f>SUM(N99,N95,N91,N87,N83,N79,N75,N71,N67)</f>
        <v>0</v>
      </c>
      <c r="O103" s="281">
        <f>SUM(O99,O95,O91,O87,O83,O79,O75,O71,O67)</f>
        <v>0</v>
      </c>
      <c r="P103" s="281">
        <f>SUM(P99,P95,P91,P87,P83,P79,P75,P71,P67)</f>
        <v>0</v>
      </c>
      <c r="Q103" s="281">
        <f>SUM(Q99,Q95,Q91,Q87,Q83,Q79,Q75,Q71,Q67)</f>
        <v>0</v>
      </c>
      <c r="R103" s="281">
        <f>SUM(R99,R95,R91,R87,R83,R79,R75,R71,R67)</f>
        <v>0</v>
      </c>
      <c r="S103" s="281">
        <f>SUM(S99,S95,S91,S87,S83,S79,S75,S71,S67)</f>
        <v>0</v>
      </c>
      <c r="T103" s="281">
        <f>SUM(T99,T95,T91,T87,T83,T79,T75,T71,T67)</f>
        <v>0</v>
      </c>
      <c r="U103" s="281">
        <f>SUM(U99,U95,U91,U87,U83,U79,U75,U71,U67)</f>
        <v>0</v>
      </c>
      <c r="V103" s="281">
        <f>SUM(V99,V95,V91,V87,V83,V79,V75,V71,V67)</f>
        <v>0</v>
      </c>
      <c r="W103" s="281">
        <f>SUM(W99,W95,W91,W87,W83,W79,W75,W71,W67)</f>
        <v>0</v>
      </c>
      <c r="X103" s="281">
        <f>SUM(X99,X95,X91,X87,X83,X79,X75,X71,X67)</f>
        <v>0</v>
      </c>
      <c r="Y103" s="281">
        <f>SUM(Y99,Y95,Y91,Y87,Y83,Y79,Y75,Y71,Y67)</f>
        <v>0</v>
      </c>
      <c r="Z103" s="281">
        <f>SUM(Z99,Z95,Z91,Z87,Z83,Z79,Z75,Z71,Z67)</f>
        <v>0</v>
      </c>
      <c r="AA103" s="283">
        <f>SUM(AA99,AA95,AA91,AA87,AA83,AA79,AA75,AA71,AA67)</f>
        <v>0</v>
      </c>
      <c r="AB103" s="284">
        <f>SUM(AB99,AB95,AB91,AB87,AB83,AB79,AB75,AB71,AB67)</f>
        <v>0</v>
      </c>
      <c r="AC103" s="248"/>
      <c r="AD103" s="352"/>
      <c r="AE103" s="141"/>
      <c r="AF103" s="349"/>
      <c r="AG103" s="127">
        <v>65</v>
      </c>
    </row>
    <row r="104" spans="1:33" s="148" customFormat="1" ht="38.25" customHeight="1" x14ac:dyDescent="0.45">
      <c r="A104" s="341"/>
      <c r="B104" s="270" t="s">
        <v>175</v>
      </c>
      <c r="C104" s="214" t="s">
        <v>301</v>
      </c>
      <c r="D104" s="207">
        <f>SUM(D100,D96,D92,D88,D84,D80,D76,D72,D68)</f>
        <v>0</v>
      </c>
      <c r="E104" s="207">
        <f>SUM(E100,E96,E92,E88,E84,E80,E76,E72,E68)</f>
        <v>0</v>
      </c>
      <c r="F104" s="207">
        <f>SUM(F100,F96,F92,F88,F84,F80,F76,F72,F68)</f>
        <v>0</v>
      </c>
      <c r="G104" s="207">
        <f>SUM(G100,G96,G92,G88,G84,G80,G76,G72,G68)</f>
        <v>0</v>
      </c>
      <c r="H104" s="207">
        <f>SUM(H100,H96,H92,H88,H84,H80,H76,H72,H68)</f>
        <v>0</v>
      </c>
      <c r="I104" s="207">
        <f>SUM(I100,I96,I92,I88,I84,I80,I76,I72,I68)</f>
        <v>0</v>
      </c>
      <c r="J104" s="207">
        <f>SUM(J100,J96,J92,J88,J84,J80,J76,J72,J68)</f>
        <v>0</v>
      </c>
      <c r="K104" s="207">
        <f>SUM(K100,K96,K92,K88,K84,K80,K76,K72,K68)</f>
        <v>0</v>
      </c>
      <c r="L104" s="207">
        <f>SUM(L100,L96,L92,L88,L84,L80,L76,L72,L68)</f>
        <v>0</v>
      </c>
      <c r="M104" s="207">
        <f>SUM(M100,M96,M92,M88,M84,M80,M76,M72,M68)</f>
        <v>0</v>
      </c>
      <c r="N104" s="207">
        <f>SUM(N100,N96,N92,N88,N84,N80,N76,N72,N68)</f>
        <v>0</v>
      </c>
      <c r="O104" s="207">
        <f>SUM(O100,O96,O92,O88,O84,O80,O76,O72,O68)</f>
        <v>0</v>
      </c>
      <c r="P104" s="207">
        <f>SUM(P100,P96,P92,P88,P84,P80,P76,P72,P68)</f>
        <v>0</v>
      </c>
      <c r="Q104" s="207">
        <f>SUM(Q100,Q96,Q92,Q88,Q84,Q80,Q76,Q72,Q68)</f>
        <v>0</v>
      </c>
      <c r="R104" s="207">
        <f>SUM(R100,R96,R92,R88,R84,R80,R76,R72,R68)</f>
        <v>0</v>
      </c>
      <c r="S104" s="207">
        <f>SUM(S100,S96,S92,S88,S84,S80,S76,S72,S68)</f>
        <v>0</v>
      </c>
      <c r="T104" s="207">
        <f>SUM(T100,T96,T92,T88,T84,T80,T76,T72,T68)</f>
        <v>0</v>
      </c>
      <c r="U104" s="207">
        <f>SUM(U100,U96,U92,U88,U84,U80,U76,U72,U68)</f>
        <v>0</v>
      </c>
      <c r="V104" s="207">
        <f>SUM(V100,V96,V92,V88,V84,V80,V76,V72,V68)</f>
        <v>0</v>
      </c>
      <c r="W104" s="207">
        <f>SUM(W100,W96,W92,W88,W84,W80,W76,W72,W68)</f>
        <v>0</v>
      </c>
      <c r="X104" s="207">
        <f>SUM(X100,X96,X92,X88,X84,X80,X76,X72,X68)</f>
        <v>0</v>
      </c>
      <c r="Y104" s="207">
        <f>SUM(Y100,Y96,Y92,Y88,Y84,Y80,Y76,Y72,Y68)</f>
        <v>0</v>
      </c>
      <c r="Z104" s="207">
        <f>SUM(Z100,Z96,Z92,Z88,Z84,Z80,Z76,Z72,Z68)</f>
        <v>0</v>
      </c>
      <c r="AA104" s="285">
        <f>SUM(AA100,AA96,AA92,AA88,AA84,AA80,AA76,AA72,AA68)</f>
        <v>0</v>
      </c>
      <c r="AB104" s="261">
        <f>SUM(AB100,AB96,AB92,AB88,AB84,AB80,AB76,AB72,AB68)</f>
        <v>0</v>
      </c>
      <c r="AC104" s="248" t="str">
        <f>CONCATENATE(IF(D105&gt;D104," *Repeat Test and Turned Positive  Other Service Modality "&amp;$D$19&amp;" "&amp;$D$20&amp;" is more than Repeat Test Other Service Modality"&amp;CHAR(10),""),IF(E105&gt;E104," *Repeat Test and Turned Positive  Other Service Modality "&amp;$D$19&amp;" "&amp;$E$20&amp;" is more than Repeat Test Other Service Modality"&amp;CHAR(10),""),IF(F105&gt;F104," *Repeat Test and Turned Positive  Other Service Modality "&amp;$F$19&amp;" "&amp;$F$20&amp;" is more than Repeat Test Other Service Modality"&amp;CHAR(10),""),IF(G105&gt;G104," *Repeat Test and Turned Positive  Other Service Modality "&amp;$F$19&amp;" "&amp;$G$20&amp;" is more than Repeat Test Other Service Modality"&amp;CHAR(10),""),IF(H105&gt;H104," *Repeat Test and Turned Positive  Other Service Modality "&amp;$H$19&amp;" "&amp;$H$20&amp;" is more than Repeat Test Other Service Modality"&amp;CHAR(10),""),IF(I105&gt;I104," *Repeat Test and Turned Positive  Other Service Modality "&amp;$H$19&amp;" "&amp;$I$20&amp;" is more than Repeat Test Other Service Modality"&amp;CHAR(10),""),IF(J105&gt;J104," *Repeat Test and Turned Positive  Other Service Modality "&amp;$J$19&amp;" "&amp;$J$20&amp;" is more than Repeat Test Other Service Modality"&amp;CHAR(10),""),IF(K105&gt;K104," *Repeat Test and Turned Positive  Other Service Modality "&amp;$J$19&amp;" "&amp;$K$20&amp;" is more than Repeat Test Other Service Modality"&amp;CHAR(10),""),IF(L105&gt;L104," *Repeat Test and Turned Positive  Other Service Modality "&amp;$L$19&amp;" "&amp;$L$20&amp;" is more than Repeat Test Other Service Modality"&amp;CHAR(10),""),IF(M105&gt;M104," *Repeat Test and Turned Positive  Other Service Modality "&amp;$L$19&amp;" "&amp;$M$20&amp;" is more than Repeat Test Other Service Modality"&amp;CHAR(10),""),IF(N105&gt;N104," *Repeat Test and Turned Positive  Other Service Modality "&amp;$N$19&amp;" "&amp;$N$20&amp;" is more than Repeat Test Other Service Modality"&amp;CHAR(10),""),IF(O105&gt;O104," *Repeat Test and Turned Positive  Other Service Modality "&amp;$N$19&amp;" "&amp;$O$20&amp;" is more than Repeat Test Other Service Modality"&amp;CHAR(10),""),IF(P105&gt;P104," *Repeat Test and Turned Positive  Other Service Modality "&amp;$P$19&amp;" "&amp;$P$20&amp;" is more than Repeat Test Other Service Modality"&amp;CHAR(10),""),IF(Q105&gt;Q104," *Repeat Test and Turned Positive  Other Service Modality "&amp;$P$19&amp;" "&amp;$Q$20&amp;" is more than Repeat Test Other Service Modality"&amp;CHAR(10),""),IF(R105&gt;R104," *Repeat Test and Turned Positive  Other Service Modality "&amp;$R$19&amp;" "&amp;$R$20&amp;" is more than Repeat Test Other Service Modality"&amp;CHAR(10),""),IF(S105&gt;S104," *Repeat Test and Turned Positive  Other Service Modality "&amp;$R$19&amp;" "&amp;$S$20&amp;" is more than Repeat Test Other Service Modality"&amp;CHAR(10),""),IF(T105&gt;T104," *Repeat Test and Turned Positive  Other Service Modality "&amp;$T$19&amp;" "&amp;$T$20&amp;" is more than Repeat Test Other Service Modality"&amp;CHAR(10),""),IF(U105&gt;U104," *Repeat Test and Turned Positive  Other Service Modality "&amp;$T$19&amp;" "&amp;$U$20&amp;" is more than Repeat Test Other Service Modality"&amp;CHAR(10),""),IF(V105&gt;V104," *Repeat Test and Turned Positive  Other Service Modality "&amp;$V$19&amp;" "&amp;$V$20&amp;" is more than Repeat Test Other Service Modality"&amp;CHAR(10),""),IF(W105&gt;W104," *Repeat Test and Turned Positive  Other Service Modality "&amp;$V$19&amp;" "&amp;$W$20&amp;" is more than Repeat Test Other Service Modality"&amp;CHAR(10),""),IF(X105&gt;X104," *Repeat Test and Turned Positive  Other Service Modality "&amp;$X$19&amp;" "&amp;$X$20&amp;" is more than Repeat Test Other Service Modality"&amp;CHAR(10),""),IF(Y105&gt;Y104," *Repeat Test and Turned Positive  Other Service Modality "&amp;$X$19&amp;" "&amp;$Y$20&amp;" is more than Repeat Test Other Service Modality"&amp;CHAR(10),""),IF(Z105&gt;Z104," *Repeat Test and Turned Positive  Other Service Modality "&amp;$Z$19&amp;" "&amp;$Z$20&amp;" is more than Repeat Test Other Service Modality"&amp;CHAR(10),""),IF(AA105&gt;AA104," *Repeat Test and Turned Positive  Other Service Modality "&amp;$Z$19&amp;" "&amp;$AA$20&amp;" is more than Repeat Test Other Service Modality"&amp;CHAR(10),""))</f>
        <v/>
      </c>
      <c r="AD104" s="352"/>
      <c r="AE104" s="141"/>
      <c r="AF104" s="349"/>
      <c r="AG104" s="127">
        <v>64</v>
      </c>
    </row>
    <row r="105" spans="1:33" s="148" customFormat="1" ht="38.25" customHeight="1" thickBot="1" x14ac:dyDescent="0.5">
      <c r="A105" s="342"/>
      <c r="B105" s="271" t="s">
        <v>177</v>
      </c>
      <c r="C105" s="220" t="s">
        <v>302</v>
      </c>
      <c r="D105" s="207">
        <f>SUM(D101,D97,D93,D89,D85,D81,D77,D73,D69)</f>
        <v>0</v>
      </c>
      <c r="E105" s="207">
        <f>SUM(E101,E97,E93,E89,E85,E81,E77,E73,E69)</f>
        <v>0</v>
      </c>
      <c r="F105" s="207">
        <f>SUM(F101,F97,F93,F89,F85,F81,F77,F73,F69)</f>
        <v>0</v>
      </c>
      <c r="G105" s="207">
        <f>SUM(G101,G97,G93,G89,G85,G81,G77,G73,G69)</f>
        <v>0</v>
      </c>
      <c r="H105" s="207">
        <f>SUM(H101,H97,H93,H89,H85,H81,H77,H73,H69)</f>
        <v>0</v>
      </c>
      <c r="I105" s="207">
        <f>SUM(I101,I97,I93,I89,I85,I81,I77,I73,I69)</f>
        <v>0</v>
      </c>
      <c r="J105" s="207">
        <f>SUM(J101,J97,J93,J89,J85,J81,J77,J73,J69)</f>
        <v>0</v>
      </c>
      <c r="K105" s="207">
        <f>SUM(K101,K97,K93,K89,K85,K81,K77,K73,K69)</f>
        <v>0</v>
      </c>
      <c r="L105" s="207">
        <f>SUM(L101,L97,L93,L89,L85,L81,L77,L73,L69)</f>
        <v>0</v>
      </c>
      <c r="M105" s="207">
        <f>SUM(M101,M97,M93,M89,M85,M81,M77,M73,M69)</f>
        <v>0</v>
      </c>
      <c r="N105" s="207">
        <f>SUM(N101,N97,N93,N89,N85,N81,N77,N73,N69)</f>
        <v>0</v>
      </c>
      <c r="O105" s="207">
        <f>SUM(O101,O97,O93,O89,O85,O81,O77,O73,O69)</f>
        <v>0</v>
      </c>
      <c r="P105" s="207">
        <f>SUM(P101,P97,P93,P89,P85,P81,P77,P73,P69)</f>
        <v>0</v>
      </c>
      <c r="Q105" s="207">
        <f>SUM(Q101,Q97,Q93,Q89,Q85,Q81,Q77,Q73,Q69)</f>
        <v>0</v>
      </c>
      <c r="R105" s="207">
        <f>SUM(R101,R97,R93,R89,R85,R81,R77,R73,R69)</f>
        <v>0</v>
      </c>
      <c r="S105" s="207">
        <f>SUM(S101,S97,S93,S89,S85,S81,S77,S73,S69)</f>
        <v>0</v>
      </c>
      <c r="T105" s="207">
        <f>SUM(T101,T97,T93,T89,T85,T81,T77,T73,T69)</f>
        <v>0</v>
      </c>
      <c r="U105" s="207">
        <f>SUM(U101,U97,U93,U89,U85,U81,U77,U73,U69)</f>
        <v>0</v>
      </c>
      <c r="V105" s="207">
        <f>SUM(V101,V97,V93,V89,V85,V81,V77,V73,V69)</f>
        <v>0</v>
      </c>
      <c r="W105" s="207">
        <f>SUM(W101,W97,W93,W89,W85,W81,W77,W73,W69)</f>
        <v>0</v>
      </c>
      <c r="X105" s="207">
        <f>SUM(X101,X97,X93,X89,X85,X81,X77,X73,X69)</f>
        <v>0</v>
      </c>
      <c r="Y105" s="207">
        <f>SUM(Y101,Y97,Y93,Y89,Y85,Y81,Y77,Y73,Y69)</f>
        <v>0</v>
      </c>
      <c r="Z105" s="207">
        <f>SUM(Z101,Z97,Z93,Z89,Z85,Z81,Z77,Z73,Z69)</f>
        <v>0</v>
      </c>
      <c r="AA105" s="285">
        <f>SUM(AA101,AA97,AA93,AA89,AA85,AA81,AA77,AA73,AA69)</f>
        <v>0</v>
      </c>
      <c r="AB105" s="284">
        <f>SUM(AB101,AB97,AB93,AB89,AB85,AB81,AB77,AB73,AB69)</f>
        <v>0</v>
      </c>
      <c r="AC105" s="250"/>
      <c r="AD105" s="353"/>
      <c r="AE105" s="141"/>
      <c r="AF105" s="350"/>
      <c r="AG105" s="127">
        <v>65</v>
      </c>
    </row>
    <row r="106" spans="1:33" s="4" customFormat="1" ht="38.25" customHeight="1" thickBot="1" x14ac:dyDescent="0.5">
      <c r="A106" s="440" t="s">
        <v>240</v>
      </c>
      <c r="B106" s="441"/>
      <c r="C106" s="441"/>
      <c r="D106" s="441"/>
      <c r="E106" s="441"/>
      <c r="F106" s="441"/>
      <c r="G106" s="441"/>
      <c r="H106" s="441"/>
      <c r="I106" s="441"/>
      <c r="J106" s="441"/>
      <c r="K106" s="441"/>
      <c r="L106" s="441"/>
      <c r="M106" s="441"/>
      <c r="N106" s="441"/>
      <c r="O106" s="441"/>
      <c r="P106" s="441"/>
      <c r="Q106" s="441"/>
      <c r="R106" s="441"/>
      <c r="S106" s="441"/>
      <c r="T106" s="441"/>
      <c r="U106" s="441"/>
      <c r="V106" s="441"/>
      <c r="W106" s="441"/>
      <c r="X106" s="441"/>
      <c r="Y106" s="441"/>
      <c r="Z106" s="441"/>
      <c r="AA106" s="441"/>
      <c r="AB106" s="441"/>
      <c r="AC106" s="441"/>
      <c r="AD106" s="441"/>
      <c r="AE106" s="441"/>
      <c r="AF106" s="442"/>
      <c r="AG106" s="127">
        <v>66</v>
      </c>
    </row>
    <row r="107" spans="1:33" s="4" customFormat="1" ht="27" hidden="1" customHeight="1" thickBot="1" x14ac:dyDescent="0.5">
      <c r="A107" s="412" t="s">
        <v>17</v>
      </c>
      <c r="B107" s="373" t="s">
        <v>26</v>
      </c>
      <c r="C107" s="448" t="s">
        <v>25</v>
      </c>
      <c r="D107" s="413" t="s">
        <v>0</v>
      </c>
      <c r="E107" s="413"/>
      <c r="F107" s="413" t="s">
        <v>1</v>
      </c>
      <c r="G107" s="413"/>
      <c r="H107" s="413" t="s">
        <v>2</v>
      </c>
      <c r="I107" s="413"/>
      <c r="J107" s="413" t="s">
        <v>3</v>
      </c>
      <c r="K107" s="413"/>
      <c r="L107" s="369" t="s">
        <v>4</v>
      </c>
      <c r="M107" s="370"/>
      <c r="N107" s="369" t="s">
        <v>5</v>
      </c>
      <c r="O107" s="370"/>
      <c r="P107" s="369" t="s">
        <v>6</v>
      </c>
      <c r="Q107" s="370"/>
      <c r="R107" s="369" t="s">
        <v>7</v>
      </c>
      <c r="S107" s="370"/>
      <c r="T107" s="369" t="s">
        <v>8</v>
      </c>
      <c r="U107" s="370"/>
      <c r="V107" s="369" t="s">
        <v>14</v>
      </c>
      <c r="W107" s="370"/>
      <c r="X107" s="369" t="s">
        <v>15</v>
      </c>
      <c r="Y107" s="370"/>
      <c r="Z107" s="369" t="s">
        <v>9</v>
      </c>
      <c r="AA107" s="370"/>
      <c r="AB107" s="408" t="s">
        <v>12</v>
      </c>
      <c r="AC107" s="410" t="s">
        <v>27</v>
      </c>
      <c r="AD107" s="404" t="s">
        <v>32</v>
      </c>
      <c r="AE107" s="402" t="s">
        <v>33</v>
      </c>
      <c r="AF107" s="402" t="s">
        <v>33</v>
      </c>
      <c r="AG107" s="127">
        <v>67</v>
      </c>
    </row>
    <row r="108" spans="1:33" s="4" customFormat="1" ht="27" hidden="1" customHeight="1" thickBot="1" x14ac:dyDescent="0.5">
      <c r="A108" s="383"/>
      <c r="B108" s="374"/>
      <c r="C108" s="385"/>
      <c r="D108" s="14" t="s">
        <v>10</v>
      </c>
      <c r="E108" s="14" t="s">
        <v>11</v>
      </c>
      <c r="F108" s="14" t="s">
        <v>10</v>
      </c>
      <c r="G108" s="14" t="s">
        <v>11</v>
      </c>
      <c r="H108" s="14" t="s">
        <v>10</v>
      </c>
      <c r="I108" s="14" t="s">
        <v>11</v>
      </c>
      <c r="J108" s="14" t="s">
        <v>10</v>
      </c>
      <c r="K108" s="14" t="s">
        <v>11</v>
      </c>
      <c r="L108" s="14" t="s">
        <v>10</v>
      </c>
      <c r="M108" s="14" t="s">
        <v>11</v>
      </c>
      <c r="N108" s="14" t="s">
        <v>10</v>
      </c>
      <c r="O108" s="14" t="s">
        <v>11</v>
      </c>
      <c r="P108" s="14" t="s">
        <v>10</v>
      </c>
      <c r="Q108" s="14" t="s">
        <v>11</v>
      </c>
      <c r="R108" s="14" t="s">
        <v>10</v>
      </c>
      <c r="S108" s="14" t="s">
        <v>11</v>
      </c>
      <c r="T108" s="14" t="s">
        <v>10</v>
      </c>
      <c r="U108" s="14" t="s">
        <v>11</v>
      </c>
      <c r="V108" s="14" t="s">
        <v>10</v>
      </c>
      <c r="W108" s="14" t="s">
        <v>11</v>
      </c>
      <c r="X108" s="14" t="s">
        <v>10</v>
      </c>
      <c r="Y108" s="14" t="s">
        <v>11</v>
      </c>
      <c r="Z108" s="14" t="s">
        <v>10</v>
      </c>
      <c r="AA108" s="14" t="s">
        <v>11</v>
      </c>
      <c r="AB108" s="409"/>
      <c r="AC108" s="392"/>
      <c r="AD108" s="405"/>
      <c r="AE108" s="394"/>
      <c r="AF108" s="403"/>
      <c r="AG108" s="127">
        <v>68</v>
      </c>
    </row>
    <row r="109" spans="1:33" s="4" customFormat="1" ht="38.25" customHeight="1" x14ac:dyDescent="0.45">
      <c r="A109" s="340" t="s">
        <v>110</v>
      </c>
      <c r="B109" s="165" t="s">
        <v>120</v>
      </c>
      <c r="C109" s="214" t="s">
        <v>304</v>
      </c>
      <c r="D109" s="49"/>
      <c r="E109" s="35"/>
      <c r="F109" s="49"/>
      <c r="G109" s="35"/>
      <c r="H109" s="49"/>
      <c r="I109" s="35"/>
      <c r="J109" s="49"/>
      <c r="K109" s="35"/>
      <c r="L109" s="36"/>
      <c r="M109" s="36"/>
      <c r="N109" s="36"/>
      <c r="O109" s="36"/>
      <c r="P109" s="36"/>
      <c r="Q109" s="36"/>
      <c r="R109" s="36"/>
      <c r="S109" s="36"/>
      <c r="T109" s="36"/>
      <c r="U109" s="36"/>
      <c r="V109" s="36"/>
      <c r="W109" s="36"/>
      <c r="X109" s="36"/>
      <c r="Y109" s="36"/>
      <c r="Z109" s="36"/>
      <c r="AA109" s="121"/>
      <c r="AB109" s="117">
        <f>SUM(D109:AA109)</f>
        <v>0</v>
      </c>
      <c r="AC109" s="146" t="str">
        <f>CONCATENATE(IF(D110&gt;D109," * Accepted Index Testing "&amp;$D$19&amp;" "&amp;$D$20&amp;" is more than Offered Index Testing"&amp;CHAR(10),""),IF(E110&gt;E109," * Accepted Index Testing "&amp;$D$19&amp;" "&amp;$E$20&amp;" is more than Offered Index Testing"&amp;CHAR(10),""),IF(F110&gt;F109," * Accepted Index Testing "&amp;$F$19&amp;" "&amp;$F$20&amp;" is more than Offered Index Testing"&amp;CHAR(10),""),IF(G110&gt;G109," * Accepted Index Testing "&amp;$F$19&amp;" "&amp;$G$20&amp;" is more than Offered Index Testing"&amp;CHAR(10),""),IF(H110&gt;H109," * Accepted Index Testing "&amp;$H$19&amp;" "&amp;$H$20&amp;" is more than Offered Index Testing"&amp;CHAR(10),""),IF(I110&gt;I109," * Accepted Index Testing "&amp;$H$19&amp;" "&amp;$I$20&amp;" is more than Offered Index Testing"&amp;CHAR(10),""),IF(J110&gt;J109," * Accepted Index Testing "&amp;$J$19&amp;" "&amp;$J$20&amp;" is more than Offered Index Testing"&amp;CHAR(10),""),IF(K110&gt;K109," * Accepted Index Testing "&amp;$J$19&amp;" "&amp;$K$20&amp;" is more than Offered Index Testing"&amp;CHAR(10),""),IF(L110&gt;L109," * Accepted Index Testing "&amp;$L$19&amp;" "&amp;$L$20&amp;" is more than Offered Index Testing"&amp;CHAR(10),""),IF(M110&gt;M109," * Accepted Index Testing "&amp;$L$19&amp;" "&amp;$M$20&amp;" is more than Offered Index Testing"&amp;CHAR(10),""),IF(N110&gt;N109," * Accepted Index Testing "&amp;$N$19&amp;" "&amp;$N$20&amp;" is more than Offered Index Testing"&amp;CHAR(10),""),IF(O110&gt;O109," * Accepted Index Testing "&amp;$N$19&amp;" "&amp;$O$20&amp;" is more than Offered Index Testing"&amp;CHAR(10),""),IF(P110&gt;P109," * Accepted Index Testing "&amp;$P$19&amp;" "&amp;$P$20&amp;" is more than Offered Index Testing"&amp;CHAR(10),""),IF(Q110&gt;Q109," * Accepted Index Testing "&amp;$P$19&amp;" "&amp;$Q$20&amp;" is more than Offered Index Testing"&amp;CHAR(10),""),IF(R110&gt;R109," * Accepted Index Testing "&amp;$R$19&amp;" "&amp;$R$20&amp;" is more than Offered Index Testing"&amp;CHAR(10),""),IF(S110&gt;S109," * Accepted Index Testing "&amp;$R$19&amp;" "&amp;$S$20&amp;" is more than Offered Index Testing"&amp;CHAR(10),""),IF(T110&gt;T109," * Accepted Index Testing "&amp;$T$19&amp;" "&amp;$T$20&amp;" is more than Offered Index Testing"&amp;CHAR(10),""),IF(U110&gt;U109," * Accepted Index Testing "&amp;$T$19&amp;" "&amp;$U$20&amp;" is more than Offered Index Testing"&amp;CHAR(10),""),IF(V110&gt;V109," * Accepted Index Testing "&amp;$V$19&amp;" "&amp;$V$20&amp;" is more than Offered Index Testing"&amp;CHAR(10),""),IF(W110&gt;W109," * Accepted Index Testing "&amp;$V$19&amp;" "&amp;$W$20&amp;" is more than Offered Index Testing"&amp;CHAR(10),""),IF(X110&gt;X109," * Accepted Index Testing "&amp;$X$19&amp;" "&amp;$X$20&amp;" is more than Offered Index Testing"&amp;CHAR(10),""),IF(Y110&gt;Y109," * Accepted Index Testing "&amp;$X$19&amp;" "&amp;$Y$20&amp;" is more than Offered Index Testing"&amp;CHAR(10),""),IF(Z110&gt;Z109," * Accepted Index Testing "&amp;$Z$19&amp;" "&amp;$Z$20&amp;" is more than Offered Index Testing"&amp;CHAR(10),""),IF(AA110&gt;AA109," * Accepted Index Testing "&amp;$Z$19&amp;" "&amp;$AA$20&amp;" is more than Offered Index Testing"&amp;CHAR(10),""))</f>
        <v/>
      </c>
      <c r="AD109" s="351" t="str">
        <f>CONCATENATE(AC109,AC110,AC111,AC112,AC113,AC114)</f>
        <v/>
      </c>
      <c r="AE109" s="140"/>
      <c r="AF109" s="348" t="str">
        <f>CONCATENATE(AE109,AE110,AE111,AE114,AE118,AE119,AE120,AE123,AE124,AE125,AE126,AE127,AE128,AE131,AE132)</f>
        <v/>
      </c>
      <c r="AG109" s="127">
        <v>69</v>
      </c>
    </row>
    <row r="110" spans="1:33" s="4" customFormat="1" ht="38.25" customHeight="1" x14ac:dyDescent="0.45">
      <c r="A110" s="341"/>
      <c r="B110" s="166" t="s">
        <v>119</v>
      </c>
      <c r="C110" s="215" t="s">
        <v>305</v>
      </c>
      <c r="D110" s="48"/>
      <c r="E110" s="34"/>
      <c r="F110" s="48"/>
      <c r="G110" s="34"/>
      <c r="H110" s="48"/>
      <c r="I110" s="34"/>
      <c r="J110" s="48"/>
      <c r="K110" s="34"/>
      <c r="L110" s="32"/>
      <c r="M110" s="32"/>
      <c r="N110" s="32"/>
      <c r="O110" s="32"/>
      <c r="P110" s="32"/>
      <c r="Q110" s="32"/>
      <c r="R110" s="32"/>
      <c r="S110" s="32"/>
      <c r="T110" s="32"/>
      <c r="U110" s="32"/>
      <c r="V110" s="32"/>
      <c r="W110" s="32"/>
      <c r="X110" s="32"/>
      <c r="Y110" s="32"/>
      <c r="Z110" s="32"/>
      <c r="AA110" s="122"/>
      <c r="AB110" s="118">
        <f t="shared" ref="AB110:AB132" si="30">SUM(D110:AA110)</f>
        <v>0</v>
      </c>
      <c r="AC110" s="145"/>
      <c r="AD110" s="352"/>
      <c r="AE110" s="141"/>
      <c r="AF110" s="349"/>
      <c r="AG110" s="127">
        <v>70</v>
      </c>
    </row>
    <row r="111" spans="1:33" s="4" customFormat="1" ht="38.25" customHeight="1" x14ac:dyDescent="0.45">
      <c r="A111" s="341"/>
      <c r="B111" s="166" t="s">
        <v>112</v>
      </c>
      <c r="C111" s="215" t="s">
        <v>306</v>
      </c>
      <c r="D111" s="48"/>
      <c r="E111" s="34"/>
      <c r="F111" s="48"/>
      <c r="G111" s="34"/>
      <c r="H111" s="48"/>
      <c r="I111" s="34"/>
      <c r="J111" s="48"/>
      <c r="K111" s="34"/>
      <c r="L111" s="32"/>
      <c r="M111" s="32"/>
      <c r="N111" s="32"/>
      <c r="O111" s="32"/>
      <c r="P111" s="32"/>
      <c r="Q111" s="32"/>
      <c r="R111" s="32"/>
      <c r="S111" s="32"/>
      <c r="T111" s="32"/>
      <c r="U111" s="32"/>
      <c r="V111" s="32"/>
      <c r="W111" s="32"/>
      <c r="X111" s="32"/>
      <c r="Y111" s="32"/>
      <c r="Z111" s="32"/>
      <c r="AA111" s="122"/>
      <c r="AB111" s="118">
        <f t="shared" si="30"/>
        <v>0</v>
      </c>
      <c r="AC111" s="145"/>
      <c r="AD111" s="352"/>
      <c r="AE111" s="141"/>
      <c r="AF111" s="349"/>
      <c r="AG111" s="127">
        <v>71</v>
      </c>
    </row>
    <row r="112" spans="1:33" s="4" customFormat="1" ht="38.25" customHeight="1" x14ac:dyDescent="0.45">
      <c r="A112" s="341"/>
      <c r="B112" s="166" t="s">
        <v>111</v>
      </c>
      <c r="C112" s="215" t="s">
        <v>307</v>
      </c>
      <c r="D112" s="48"/>
      <c r="E112" s="34"/>
      <c r="F112" s="48"/>
      <c r="G112" s="34"/>
      <c r="H112" s="48"/>
      <c r="I112" s="34"/>
      <c r="J112" s="48"/>
      <c r="K112" s="34"/>
      <c r="L112" s="32"/>
      <c r="M112" s="32"/>
      <c r="N112" s="32"/>
      <c r="O112" s="32"/>
      <c r="P112" s="32"/>
      <c r="Q112" s="32"/>
      <c r="R112" s="32"/>
      <c r="S112" s="32"/>
      <c r="T112" s="32"/>
      <c r="U112" s="32"/>
      <c r="V112" s="32"/>
      <c r="W112" s="32"/>
      <c r="X112" s="32"/>
      <c r="Y112" s="32"/>
      <c r="Z112" s="32"/>
      <c r="AA112" s="122"/>
      <c r="AB112" s="118">
        <f t="shared" si="30"/>
        <v>0</v>
      </c>
      <c r="AC112" s="145"/>
      <c r="AD112" s="352"/>
      <c r="AE112" s="141"/>
      <c r="AF112" s="349"/>
      <c r="AG112" s="127">
        <v>72</v>
      </c>
    </row>
    <row r="113" spans="1:33" s="4" customFormat="1" ht="38.25" customHeight="1" x14ac:dyDescent="0.45">
      <c r="A113" s="341"/>
      <c r="B113" s="166" t="s">
        <v>24</v>
      </c>
      <c r="C113" s="215" t="s">
        <v>308</v>
      </c>
      <c r="D113" s="48"/>
      <c r="E113" s="34"/>
      <c r="F113" s="48"/>
      <c r="G113" s="34"/>
      <c r="H113" s="48"/>
      <c r="I113" s="34"/>
      <c r="J113" s="48"/>
      <c r="K113" s="34"/>
      <c r="L113" s="32"/>
      <c r="M113" s="32"/>
      <c r="N113" s="32"/>
      <c r="O113" s="32"/>
      <c r="P113" s="32"/>
      <c r="Q113" s="32"/>
      <c r="R113" s="32"/>
      <c r="S113" s="32"/>
      <c r="T113" s="32"/>
      <c r="U113" s="32"/>
      <c r="V113" s="32"/>
      <c r="W113" s="32"/>
      <c r="X113" s="32"/>
      <c r="Y113" s="32"/>
      <c r="Z113" s="32"/>
      <c r="AA113" s="122"/>
      <c r="AB113" s="118">
        <f t="shared" si="30"/>
        <v>0</v>
      </c>
      <c r="AC113" s="145" t="str">
        <f>CONCATENATE(IF(D114&gt;D113," * Positive HTS_INDEX "&amp;$D$19&amp;" "&amp;$D$20&amp;" is more than Tested HTS_INDEX"&amp;CHAR(10),""),IF(E114&gt;E113," * Positive HTS_INDEX "&amp;$D$19&amp;" "&amp;$E$20&amp;" is more than Tested HTS_INDEX"&amp;CHAR(10),""),IF(F114&gt;F113," * Positive HTS_INDEX "&amp;$F$19&amp;" "&amp;$F$20&amp;" is more than Tested HTS_INDEX"&amp;CHAR(10),""),IF(G114&gt;G113," * Positive HTS_INDEX "&amp;$F$19&amp;" "&amp;$G$20&amp;" is more than Tested HTS_INDEX"&amp;CHAR(10),""),IF(H114&gt;H113," * Positive HTS_INDEX "&amp;$H$19&amp;" "&amp;$H$20&amp;" is more than Tested HTS_INDEX"&amp;CHAR(10),""),IF(I114&gt;I113," * Positive HTS_INDEX "&amp;$H$19&amp;" "&amp;$I$20&amp;" is more than Tested HTS_INDEX"&amp;CHAR(10),""),IF(J114&gt;J113," * Positive HTS_INDEX "&amp;$J$19&amp;" "&amp;$J$20&amp;" is more than Tested HTS_INDEX"&amp;CHAR(10),""),IF(K114&gt;K113," * Positive HTS_INDEX "&amp;$J$19&amp;" "&amp;$K$20&amp;" is more than Tested HTS_INDEX"&amp;CHAR(10),""),IF(L114&gt;L113," * Positive HTS_INDEX "&amp;$L$19&amp;" "&amp;$L$20&amp;" is more than Tested HTS_INDEX"&amp;CHAR(10),""),IF(M114&gt;M113," * Positive HTS_INDEX "&amp;$L$19&amp;" "&amp;$M$20&amp;" is more than Tested HTS_INDEX"&amp;CHAR(10),""),IF(N114&gt;N113," * Positive HTS_INDEX "&amp;$N$19&amp;" "&amp;$N$20&amp;" is more than Tested HTS_INDEX"&amp;CHAR(10),""),IF(O114&gt;O113," * Positive HTS_INDEX "&amp;$N$19&amp;" "&amp;$O$20&amp;" is more than Tested HTS_INDEX"&amp;CHAR(10),""),IF(P114&gt;P113," * Positive HTS_INDEX "&amp;$P$19&amp;" "&amp;$P$20&amp;" is more than Tested HTS_INDEX"&amp;CHAR(10),""),IF(Q114&gt;Q113," * Positive HTS_INDEX "&amp;$P$19&amp;" "&amp;$Q$20&amp;" is more than Tested HTS_INDEX"&amp;CHAR(10),""),IF(R114&gt;R113," * Positive HTS_INDEX "&amp;$R$19&amp;" "&amp;$R$20&amp;" is more than Tested HTS_INDEX"&amp;CHAR(10),""),IF(S114&gt;S113," * Positive HTS_INDEX "&amp;$R$19&amp;" "&amp;$S$20&amp;" is more than Tested HTS_INDEX"&amp;CHAR(10),""),IF(T114&gt;T113," * Positive HTS_INDEX "&amp;$T$19&amp;" "&amp;$T$20&amp;" is more than Tested HTS_INDEX"&amp;CHAR(10),""),IF(U114&gt;U113," * Positive HTS_INDEX "&amp;$T$19&amp;" "&amp;$U$20&amp;" is more than Tested HTS_INDEX"&amp;CHAR(10),""),IF(V114&gt;V113," * Positive HTS_INDEX "&amp;$V$19&amp;" "&amp;$V$20&amp;" is more than Tested HTS_INDEX"&amp;CHAR(10),""),IF(W114&gt;W113," * Positive HTS_INDEX "&amp;$V$19&amp;" "&amp;$W$20&amp;" is more than Tested HTS_INDEX"&amp;CHAR(10),""),IF(X114&gt;X113," * Positive HTS_INDEX "&amp;$X$19&amp;" "&amp;$X$20&amp;" is more than Tested HTS_INDEX"&amp;CHAR(10),""),IF(Y114&gt;Y113," * Positive HTS_INDEX "&amp;$X$19&amp;" "&amp;$Y$20&amp;" is more than Tested HTS_INDEX"&amp;CHAR(10),""),IF(Z114&gt;Z113," * Positive HTS_INDEX "&amp;$Z$19&amp;" "&amp;$Z$20&amp;" is more than Tested HTS_INDEX"&amp;CHAR(10),""),IF(AA114&gt;AA113," * Positive HTS_INDEX "&amp;$Z$19&amp;" "&amp;$AA$20&amp;" is more than Tested HTS_INDEX"&amp;CHAR(10),""))</f>
        <v/>
      </c>
      <c r="AD113" s="352"/>
      <c r="AE113" s="141"/>
      <c r="AF113" s="349"/>
      <c r="AG113" s="127">
        <v>73</v>
      </c>
    </row>
    <row r="114" spans="1:33" s="4" customFormat="1" ht="38.25" customHeight="1" thickBot="1" x14ac:dyDescent="0.5">
      <c r="A114" s="342"/>
      <c r="B114" s="206" t="s">
        <v>23</v>
      </c>
      <c r="C114" s="220" t="s">
        <v>309</v>
      </c>
      <c r="D114" s="114"/>
      <c r="E114" s="115"/>
      <c r="F114" s="114"/>
      <c r="G114" s="115"/>
      <c r="H114" s="114"/>
      <c r="I114" s="115"/>
      <c r="J114" s="114"/>
      <c r="K114" s="115"/>
      <c r="L114" s="39"/>
      <c r="M114" s="39"/>
      <c r="N114" s="39"/>
      <c r="O114" s="39"/>
      <c r="P114" s="39"/>
      <c r="Q114" s="39"/>
      <c r="R114" s="39"/>
      <c r="S114" s="39"/>
      <c r="T114" s="39"/>
      <c r="U114" s="39"/>
      <c r="V114" s="39"/>
      <c r="W114" s="39"/>
      <c r="X114" s="39"/>
      <c r="Y114" s="39"/>
      <c r="Z114" s="39"/>
      <c r="AA114" s="123"/>
      <c r="AB114" s="119">
        <f t="shared" si="30"/>
        <v>0</v>
      </c>
      <c r="AC114" s="145"/>
      <c r="AD114" s="353"/>
      <c r="AE114" s="141"/>
      <c r="AF114" s="350"/>
      <c r="AG114" s="127">
        <v>74</v>
      </c>
    </row>
    <row r="115" spans="1:33" s="4" customFormat="1" ht="38.25" customHeight="1" thickBot="1" x14ac:dyDescent="0.5">
      <c r="A115" s="361" t="s">
        <v>241</v>
      </c>
      <c r="B115" s="362"/>
      <c r="C115" s="364"/>
      <c r="D115" s="362"/>
      <c r="E115" s="362"/>
      <c r="F115" s="362"/>
      <c r="G115" s="362"/>
      <c r="H115" s="362"/>
      <c r="I115" s="362"/>
      <c r="J115" s="362"/>
      <c r="K115" s="362"/>
      <c r="L115" s="362"/>
      <c r="M115" s="362"/>
      <c r="N115" s="362"/>
      <c r="O115" s="362"/>
      <c r="P115" s="362"/>
      <c r="Q115" s="362"/>
      <c r="R115" s="362"/>
      <c r="S115" s="362"/>
      <c r="T115" s="362"/>
      <c r="U115" s="362"/>
      <c r="V115" s="362"/>
      <c r="W115" s="362"/>
      <c r="X115" s="362"/>
      <c r="Y115" s="362"/>
      <c r="Z115" s="362"/>
      <c r="AA115" s="362"/>
      <c r="AB115" s="362"/>
      <c r="AC115" s="362"/>
      <c r="AD115" s="362"/>
      <c r="AE115" s="362"/>
      <c r="AF115" s="365"/>
      <c r="AG115" s="127">
        <v>75</v>
      </c>
    </row>
    <row r="116" spans="1:33" s="4" customFormat="1" ht="30.75" hidden="1" customHeight="1" thickBot="1" x14ac:dyDescent="0.5">
      <c r="A116" s="382" t="s">
        <v>17</v>
      </c>
      <c r="B116" s="384" t="s">
        <v>26</v>
      </c>
      <c r="C116" s="385" t="s">
        <v>25</v>
      </c>
      <c r="D116" s="386" t="s">
        <v>0</v>
      </c>
      <c r="E116" s="386"/>
      <c r="F116" s="386" t="s">
        <v>1</v>
      </c>
      <c r="G116" s="386"/>
      <c r="H116" s="386" t="s">
        <v>2</v>
      </c>
      <c r="I116" s="386"/>
      <c r="J116" s="386" t="s">
        <v>3</v>
      </c>
      <c r="K116" s="386"/>
      <c r="L116" s="387" t="s">
        <v>4</v>
      </c>
      <c r="M116" s="388"/>
      <c r="N116" s="387" t="s">
        <v>5</v>
      </c>
      <c r="O116" s="388"/>
      <c r="P116" s="387" t="s">
        <v>6</v>
      </c>
      <c r="Q116" s="388"/>
      <c r="R116" s="387" t="s">
        <v>7</v>
      </c>
      <c r="S116" s="388"/>
      <c r="T116" s="387" t="s">
        <v>8</v>
      </c>
      <c r="U116" s="388"/>
      <c r="V116" s="387" t="s">
        <v>14</v>
      </c>
      <c r="W116" s="388"/>
      <c r="X116" s="387" t="s">
        <v>15</v>
      </c>
      <c r="Y116" s="388"/>
      <c r="Z116" s="387" t="s">
        <v>9</v>
      </c>
      <c r="AA116" s="388"/>
      <c r="AB116" s="389" t="s">
        <v>12</v>
      </c>
      <c r="AC116" s="391" t="s">
        <v>27</v>
      </c>
      <c r="AD116" s="132"/>
      <c r="AE116" s="393" t="s">
        <v>33</v>
      </c>
      <c r="AF116" s="133"/>
      <c r="AG116" s="127">
        <v>76</v>
      </c>
    </row>
    <row r="117" spans="1:33" s="4" customFormat="1" ht="30.75" hidden="1" customHeight="1" thickBot="1" x14ac:dyDescent="0.5">
      <c r="A117" s="383"/>
      <c r="B117" s="374"/>
      <c r="C117" s="385"/>
      <c r="D117" s="14" t="s">
        <v>10</v>
      </c>
      <c r="E117" s="14" t="s">
        <v>11</v>
      </c>
      <c r="F117" s="14" t="s">
        <v>10</v>
      </c>
      <c r="G117" s="14" t="s">
        <v>11</v>
      </c>
      <c r="H117" s="14" t="s">
        <v>10</v>
      </c>
      <c r="I117" s="14" t="s">
        <v>11</v>
      </c>
      <c r="J117" s="14" t="s">
        <v>10</v>
      </c>
      <c r="K117" s="14" t="s">
        <v>11</v>
      </c>
      <c r="L117" s="14" t="s">
        <v>10</v>
      </c>
      <c r="M117" s="14" t="s">
        <v>11</v>
      </c>
      <c r="N117" s="14" t="s">
        <v>10</v>
      </c>
      <c r="O117" s="14" t="s">
        <v>11</v>
      </c>
      <c r="P117" s="14" t="s">
        <v>10</v>
      </c>
      <c r="Q117" s="14" t="s">
        <v>11</v>
      </c>
      <c r="R117" s="14" t="s">
        <v>10</v>
      </c>
      <c r="S117" s="14" t="s">
        <v>11</v>
      </c>
      <c r="T117" s="14" t="s">
        <v>10</v>
      </c>
      <c r="U117" s="14" t="s">
        <v>11</v>
      </c>
      <c r="V117" s="14" t="s">
        <v>10</v>
      </c>
      <c r="W117" s="14" t="s">
        <v>11</v>
      </c>
      <c r="X117" s="14" t="s">
        <v>10</v>
      </c>
      <c r="Y117" s="14" t="s">
        <v>11</v>
      </c>
      <c r="Z117" s="14" t="s">
        <v>10</v>
      </c>
      <c r="AA117" s="14" t="s">
        <v>11</v>
      </c>
      <c r="AB117" s="390"/>
      <c r="AC117" s="392"/>
      <c r="AD117" s="132"/>
      <c r="AE117" s="394"/>
      <c r="AF117" s="133"/>
      <c r="AG117" s="127">
        <v>77</v>
      </c>
    </row>
    <row r="118" spans="1:33" s="4" customFormat="1" ht="38.25" customHeight="1" x14ac:dyDescent="0.45">
      <c r="A118" s="375" t="s">
        <v>113</v>
      </c>
      <c r="B118" s="268" t="s">
        <v>121</v>
      </c>
      <c r="C118" s="214" t="s">
        <v>310</v>
      </c>
      <c r="D118" s="207">
        <f t="shared" ref="D118:K118" si="31">SUM(D120:D124)</f>
        <v>0</v>
      </c>
      <c r="E118" s="134">
        <f t="shared" si="31"/>
        <v>0</v>
      </c>
      <c r="F118" s="134">
        <f t="shared" si="31"/>
        <v>0</v>
      </c>
      <c r="G118" s="134">
        <f t="shared" si="31"/>
        <v>0</v>
      </c>
      <c r="H118" s="134">
        <f t="shared" si="31"/>
        <v>0</v>
      </c>
      <c r="I118" s="134">
        <f t="shared" si="31"/>
        <v>0</v>
      </c>
      <c r="J118" s="134">
        <f t="shared" si="31"/>
        <v>0</v>
      </c>
      <c r="K118" s="134">
        <f t="shared" si="31"/>
        <v>0</v>
      </c>
      <c r="L118" s="134">
        <f>SUM(L120:L124)</f>
        <v>0</v>
      </c>
      <c r="M118" s="134">
        <f t="shared" ref="M118:AB118" si="32">SUM(M120:M124)</f>
        <v>0</v>
      </c>
      <c r="N118" s="134">
        <f t="shared" si="32"/>
        <v>0</v>
      </c>
      <c r="O118" s="134">
        <f t="shared" si="32"/>
        <v>0</v>
      </c>
      <c r="P118" s="134">
        <f t="shared" si="32"/>
        <v>0</v>
      </c>
      <c r="Q118" s="134">
        <f t="shared" si="32"/>
        <v>0</v>
      </c>
      <c r="R118" s="134">
        <f t="shared" si="32"/>
        <v>0</v>
      </c>
      <c r="S118" s="134">
        <f t="shared" si="32"/>
        <v>0</v>
      </c>
      <c r="T118" s="134">
        <f t="shared" si="32"/>
        <v>0</v>
      </c>
      <c r="U118" s="134">
        <f t="shared" si="32"/>
        <v>0</v>
      </c>
      <c r="V118" s="134">
        <f t="shared" si="32"/>
        <v>0</v>
      </c>
      <c r="W118" s="134">
        <f t="shared" si="32"/>
        <v>0</v>
      </c>
      <c r="X118" s="134">
        <f t="shared" si="32"/>
        <v>0</v>
      </c>
      <c r="Y118" s="134">
        <f t="shared" si="32"/>
        <v>0</v>
      </c>
      <c r="Z118" s="134">
        <f t="shared" si="32"/>
        <v>0</v>
      </c>
      <c r="AA118" s="135">
        <f t="shared" si="32"/>
        <v>0</v>
      </c>
      <c r="AB118" s="261">
        <f t="shared" si="32"/>
        <v>0</v>
      </c>
      <c r="AC118" s="146"/>
      <c r="AD118" s="352" t="str">
        <f>CONCATENATE(AC118,AC119,AC120,AC121,AC122,AC123,AC124,AC125,AC126,AC127,AC128,AC129,AC130,AC131,AC132)</f>
        <v/>
      </c>
      <c r="AE118" s="141"/>
      <c r="AF118" s="349"/>
      <c r="AG118" s="127">
        <v>78</v>
      </c>
    </row>
    <row r="119" spans="1:33" s="4" customFormat="1" ht="38.25" customHeight="1" thickBot="1" x14ac:dyDescent="0.5">
      <c r="A119" s="376"/>
      <c r="B119" s="269" t="s">
        <v>122</v>
      </c>
      <c r="C119" s="215" t="s">
        <v>311</v>
      </c>
      <c r="D119" s="137">
        <f t="shared" ref="D119:K119" si="33">SUM(D125:D129)</f>
        <v>0</v>
      </c>
      <c r="E119" s="81">
        <f t="shared" si="33"/>
        <v>0</v>
      </c>
      <c r="F119" s="81">
        <f t="shared" si="33"/>
        <v>0</v>
      </c>
      <c r="G119" s="81">
        <f t="shared" si="33"/>
        <v>0</v>
      </c>
      <c r="H119" s="81">
        <f t="shared" si="33"/>
        <v>0</v>
      </c>
      <c r="I119" s="81">
        <f t="shared" si="33"/>
        <v>0</v>
      </c>
      <c r="J119" s="81">
        <f t="shared" si="33"/>
        <v>0</v>
      </c>
      <c r="K119" s="81">
        <f t="shared" si="33"/>
        <v>0</v>
      </c>
      <c r="L119" s="81">
        <f>SUM(L125:L129)</f>
        <v>0</v>
      </c>
      <c r="M119" s="81">
        <f t="shared" ref="M119:AB119" si="34">SUM(M125:M129)</f>
        <v>0</v>
      </c>
      <c r="N119" s="81">
        <f t="shared" si="34"/>
        <v>0</v>
      </c>
      <c r="O119" s="81">
        <f t="shared" si="34"/>
        <v>0</v>
      </c>
      <c r="P119" s="81">
        <f t="shared" si="34"/>
        <v>0</v>
      </c>
      <c r="Q119" s="81">
        <f t="shared" si="34"/>
        <v>0</v>
      </c>
      <c r="R119" s="81">
        <f t="shared" si="34"/>
        <v>0</v>
      </c>
      <c r="S119" s="81">
        <f t="shared" si="34"/>
        <v>0</v>
      </c>
      <c r="T119" s="81">
        <f t="shared" si="34"/>
        <v>0</v>
      </c>
      <c r="U119" s="81">
        <f t="shared" si="34"/>
        <v>0</v>
      </c>
      <c r="V119" s="81">
        <f t="shared" si="34"/>
        <v>0</v>
      </c>
      <c r="W119" s="81">
        <f t="shared" si="34"/>
        <v>0</v>
      </c>
      <c r="X119" s="81">
        <f t="shared" si="34"/>
        <v>0</v>
      </c>
      <c r="Y119" s="81">
        <f t="shared" si="34"/>
        <v>0</v>
      </c>
      <c r="Z119" s="81">
        <f t="shared" si="34"/>
        <v>0</v>
      </c>
      <c r="AA119" s="116">
        <f t="shared" si="34"/>
        <v>0</v>
      </c>
      <c r="AB119" s="263">
        <f t="shared" si="34"/>
        <v>0</v>
      </c>
      <c r="AC119" s="149"/>
      <c r="AD119" s="352"/>
      <c r="AE119" s="141"/>
      <c r="AF119" s="349"/>
      <c r="AG119" s="127">
        <v>79</v>
      </c>
    </row>
    <row r="120" spans="1:33" s="4" customFormat="1" ht="38.25" customHeight="1" x14ac:dyDescent="0.45">
      <c r="A120" s="229" t="s">
        <v>77</v>
      </c>
      <c r="B120" s="165" t="s">
        <v>115</v>
      </c>
      <c r="C120" s="214" t="s">
        <v>312</v>
      </c>
      <c r="D120" s="49"/>
      <c r="E120" s="35"/>
      <c r="F120" s="49"/>
      <c r="G120" s="35"/>
      <c r="H120" s="49"/>
      <c r="I120" s="35"/>
      <c r="J120" s="49"/>
      <c r="K120" s="35"/>
      <c r="L120" s="36"/>
      <c r="M120" s="36"/>
      <c r="N120" s="36"/>
      <c r="O120" s="36"/>
      <c r="P120" s="36"/>
      <c r="Q120" s="36"/>
      <c r="R120" s="36"/>
      <c r="S120" s="36"/>
      <c r="T120" s="36"/>
      <c r="U120" s="36"/>
      <c r="V120" s="36"/>
      <c r="W120" s="36"/>
      <c r="X120" s="36"/>
      <c r="Y120" s="36"/>
      <c r="Z120" s="36"/>
      <c r="AA120" s="121"/>
      <c r="AB120" s="117">
        <f t="shared" si="30"/>
        <v>0</v>
      </c>
      <c r="AC120" s="150"/>
      <c r="AD120" s="352"/>
      <c r="AE120" s="141"/>
      <c r="AF120" s="349"/>
      <c r="AG120" s="127">
        <v>80</v>
      </c>
    </row>
    <row r="121" spans="1:33" s="4" customFormat="1" ht="38.25" customHeight="1" thickBot="1" x14ac:dyDescent="0.5">
      <c r="A121" s="230" t="s">
        <v>78</v>
      </c>
      <c r="B121" s="166" t="s">
        <v>115</v>
      </c>
      <c r="C121" s="215" t="s">
        <v>313</v>
      </c>
      <c r="D121" s="48"/>
      <c r="E121" s="34"/>
      <c r="F121" s="48"/>
      <c r="G121" s="34"/>
      <c r="H121" s="48"/>
      <c r="I121" s="34"/>
      <c r="J121" s="48"/>
      <c r="K121" s="34"/>
      <c r="L121" s="32"/>
      <c r="M121" s="34"/>
      <c r="N121" s="32"/>
      <c r="O121" s="34"/>
      <c r="P121" s="32"/>
      <c r="Q121" s="34"/>
      <c r="R121" s="32"/>
      <c r="S121" s="34"/>
      <c r="T121" s="32"/>
      <c r="U121" s="34"/>
      <c r="V121" s="32"/>
      <c r="W121" s="34"/>
      <c r="X121" s="32"/>
      <c r="Y121" s="34"/>
      <c r="Z121" s="32"/>
      <c r="AA121" s="34"/>
      <c r="AB121" s="136">
        <f t="shared" si="30"/>
        <v>0</v>
      </c>
      <c r="AC121" s="151"/>
      <c r="AD121" s="352"/>
      <c r="AE121" s="141"/>
      <c r="AF121" s="349"/>
      <c r="AG121" s="127">
        <v>81</v>
      </c>
    </row>
    <row r="122" spans="1:33" s="4" customFormat="1" ht="38.25" customHeight="1" thickBot="1" x14ac:dyDescent="0.5">
      <c r="A122" s="230" t="s">
        <v>79</v>
      </c>
      <c r="B122" s="166" t="s">
        <v>115</v>
      </c>
      <c r="C122" s="215" t="s">
        <v>314</v>
      </c>
      <c r="D122" s="48"/>
      <c r="E122" s="34"/>
      <c r="F122" s="48"/>
      <c r="G122" s="34"/>
      <c r="H122" s="48"/>
      <c r="I122" s="34"/>
      <c r="J122" s="48"/>
      <c r="K122" s="34"/>
      <c r="L122" s="34"/>
      <c r="M122" s="34"/>
      <c r="N122" s="34"/>
      <c r="O122" s="34"/>
      <c r="P122" s="34"/>
      <c r="Q122" s="34"/>
      <c r="R122" s="34"/>
      <c r="S122" s="34"/>
      <c r="T122" s="34"/>
      <c r="U122" s="34"/>
      <c r="V122" s="34"/>
      <c r="W122" s="34"/>
      <c r="X122" s="34"/>
      <c r="Y122" s="34"/>
      <c r="Z122" s="34"/>
      <c r="AA122" s="256"/>
      <c r="AB122" s="257"/>
      <c r="AC122" s="151"/>
      <c r="AD122" s="352"/>
      <c r="AE122" s="141"/>
      <c r="AF122" s="349"/>
      <c r="AG122" s="127">
        <v>82</v>
      </c>
    </row>
    <row r="123" spans="1:33" s="4" customFormat="1" ht="38.25" customHeight="1" x14ac:dyDescent="0.45">
      <c r="A123" s="230" t="s">
        <v>80</v>
      </c>
      <c r="B123" s="166" t="s">
        <v>115</v>
      </c>
      <c r="C123" s="215" t="s">
        <v>315</v>
      </c>
      <c r="D123" s="48"/>
      <c r="E123" s="34"/>
      <c r="F123" s="48"/>
      <c r="G123" s="34"/>
      <c r="H123" s="48"/>
      <c r="I123" s="34"/>
      <c r="J123" s="48"/>
      <c r="K123" s="34"/>
      <c r="L123" s="34"/>
      <c r="M123" s="32"/>
      <c r="N123" s="34"/>
      <c r="O123" s="32"/>
      <c r="P123" s="34"/>
      <c r="Q123" s="32"/>
      <c r="R123" s="34"/>
      <c r="S123" s="32"/>
      <c r="T123" s="34"/>
      <c r="U123" s="32"/>
      <c r="V123" s="34"/>
      <c r="W123" s="32"/>
      <c r="X123" s="34"/>
      <c r="Y123" s="32"/>
      <c r="Z123" s="34"/>
      <c r="AA123" s="122"/>
      <c r="AB123" s="125">
        <f t="shared" si="30"/>
        <v>0</v>
      </c>
      <c r="AC123" s="151"/>
      <c r="AD123" s="352"/>
      <c r="AE123" s="141"/>
      <c r="AF123" s="349"/>
      <c r="AG123" s="127">
        <v>83</v>
      </c>
    </row>
    <row r="124" spans="1:33" s="4" customFormat="1" ht="38.25" customHeight="1" thickBot="1" x14ac:dyDescent="0.5">
      <c r="A124" s="231" t="s">
        <v>170</v>
      </c>
      <c r="B124" s="167" t="s">
        <v>115</v>
      </c>
      <c r="C124" s="220" t="s">
        <v>316</v>
      </c>
      <c r="D124" s="114"/>
      <c r="E124" s="115"/>
      <c r="F124" s="114"/>
      <c r="G124" s="115"/>
      <c r="H124" s="114"/>
      <c r="I124" s="115"/>
      <c r="J124" s="114"/>
      <c r="K124" s="115"/>
      <c r="L124" s="39"/>
      <c r="M124" s="39"/>
      <c r="N124" s="39"/>
      <c r="O124" s="39"/>
      <c r="P124" s="39"/>
      <c r="Q124" s="39"/>
      <c r="R124" s="39"/>
      <c r="S124" s="39"/>
      <c r="T124" s="39"/>
      <c r="U124" s="39"/>
      <c r="V124" s="39"/>
      <c r="W124" s="39"/>
      <c r="X124" s="39"/>
      <c r="Y124" s="39"/>
      <c r="Z124" s="39"/>
      <c r="AA124" s="123"/>
      <c r="AB124" s="119">
        <f t="shared" si="30"/>
        <v>0</v>
      </c>
      <c r="AC124" s="152"/>
      <c r="AD124" s="352"/>
      <c r="AE124" s="141"/>
      <c r="AF124" s="349"/>
      <c r="AG124" s="127">
        <v>84</v>
      </c>
    </row>
    <row r="125" spans="1:33" s="4" customFormat="1" ht="38.25" customHeight="1" x14ac:dyDescent="0.45">
      <c r="A125" s="229" t="s">
        <v>77</v>
      </c>
      <c r="B125" s="165" t="s">
        <v>116</v>
      </c>
      <c r="C125" s="214" t="s">
        <v>317</v>
      </c>
      <c r="D125" s="49"/>
      <c r="E125" s="35"/>
      <c r="F125" s="49"/>
      <c r="G125" s="35"/>
      <c r="H125" s="49"/>
      <c r="I125" s="35"/>
      <c r="J125" s="49"/>
      <c r="K125" s="35"/>
      <c r="L125" s="36"/>
      <c r="M125" s="36"/>
      <c r="N125" s="36"/>
      <c r="O125" s="36"/>
      <c r="P125" s="36"/>
      <c r="Q125" s="36"/>
      <c r="R125" s="36"/>
      <c r="S125" s="36"/>
      <c r="T125" s="36"/>
      <c r="U125" s="36"/>
      <c r="V125" s="36"/>
      <c r="W125" s="36"/>
      <c r="X125" s="36"/>
      <c r="Y125" s="36"/>
      <c r="Z125" s="36"/>
      <c r="AA125" s="121"/>
      <c r="AB125" s="118">
        <f t="shared" si="30"/>
        <v>0</v>
      </c>
      <c r="AC125" s="150"/>
      <c r="AD125" s="352"/>
      <c r="AE125" s="141"/>
      <c r="AF125" s="349"/>
      <c r="AG125" s="127">
        <v>85</v>
      </c>
    </row>
    <row r="126" spans="1:33" s="4" customFormat="1" ht="38.25" customHeight="1" thickBot="1" x14ac:dyDescent="0.5">
      <c r="A126" s="230" t="s">
        <v>78</v>
      </c>
      <c r="B126" s="166" t="s">
        <v>116</v>
      </c>
      <c r="C126" s="215" t="s">
        <v>318</v>
      </c>
      <c r="D126" s="48"/>
      <c r="E126" s="34"/>
      <c r="F126" s="48"/>
      <c r="G126" s="34"/>
      <c r="H126" s="48"/>
      <c r="I126" s="34"/>
      <c r="J126" s="48"/>
      <c r="K126" s="34"/>
      <c r="L126" s="32"/>
      <c r="M126" s="34"/>
      <c r="N126" s="32"/>
      <c r="O126" s="34"/>
      <c r="P126" s="32"/>
      <c r="Q126" s="34"/>
      <c r="R126" s="32"/>
      <c r="S126" s="34"/>
      <c r="T126" s="32"/>
      <c r="U126" s="34"/>
      <c r="V126" s="32"/>
      <c r="W126" s="34"/>
      <c r="X126" s="32"/>
      <c r="Y126" s="34"/>
      <c r="Z126" s="32"/>
      <c r="AA126" s="34"/>
      <c r="AB126" s="136">
        <f t="shared" si="30"/>
        <v>0</v>
      </c>
      <c r="AC126" s="151"/>
      <c r="AD126" s="352"/>
      <c r="AE126" s="141"/>
      <c r="AF126" s="349"/>
      <c r="AG126" s="127">
        <v>86</v>
      </c>
    </row>
    <row r="127" spans="1:33" s="4" customFormat="1" ht="38.25" customHeight="1" thickBot="1" x14ac:dyDescent="0.5">
      <c r="A127" s="230" t="s">
        <v>79</v>
      </c>
      <c r="B127" s="166" t="s">
        <v>116</v>
      </c>
      <c r="C127" s="215" t="s">
        <v>319</v>
      </c>
      <c r="D127" s="48"/>
      <c r="E127" s="34"/>
      <c r="F127" s="48"/>
      <c r="G127" s="34"/>
      <c r="H127" s="48"/>
      <c r="I127" s="34"/>
      <c r="J127" s="48"/>
      <c r="K127" s="34"/>
      <c r="L127" s="34"/>
      <c r="M127" s="34"/>
      <c r="N127" s="34"/>
      <c r="O127" s="34"/>
      <c r="P127" s="34"/>
      <c r="Q127" s="34"/>
      <c r="R127" s="34"/>
      <c r="S127" s="34"/>
      <c r="T127" s="34"/>
      <c r="U127" s="34"/>
      <c r="V127" s="34"/>
      <c r="W127" s="34"/>
      <c r="X127" s="34"/>
      <c r="Y127" s="34"/>
      <c r="Z127" s="34"/>
      <c r="AA127" s="256"/>
      <c r="AB127" s="252"/>
      <c r="AC127" s="151"/>
      <c r="AD127" s="352"/>
      <c r="AE127" s="141"/>
      <c r="AF127" s="349"/>
      <c r="AG127" s="127">
        <v>87</v>
      </c>
    </row>
    <row r="128" spans="1:33" s="4" customFormat="1" ht="38.25" customHeight="1" x14ac:dyDescent="0.45">
      <c r="A128" s="230" t="s">
        <v>80</v>
      </c>
      <c r="B128" s="166" t="s">
        <v>116</v>
      </c>
      <c r="C128" s="215" t="s">
        <v>320</v>
      </c>
      <c r="D128" s="48"/>
      <c r="E128" s="34"/>
      <c r="F128" s="48"/>
      <c r="G128" s="34"/>
      <c r="H128" s="48"/>
      <c r="I128" s="34"/>
      <c r="J128" s="48"/>
      <c r="K128" s="34"/>
      <c r="L128" s="34"/>
      <c r="M128" s="32"/>
      <c r="N128" s="34"/>
      <c r="O128" s="32"/>
      <c r="P128" s="34"/>
      <c r="Q128" s="32"/>
      <c r="R128" s="34"/>
      <c r="S128" s="32"/>
      <c r="T128" s="34"/>
      <c r="U128" s="32"/>
      <c r="V128" s="34"/>
      <c r="W128" s="32"/>
      <c r="X128" s="34"/>
      <c r="Y128" s="32"/>
      <c r="Z128" s="34"/>
      <c r="AA128" s="122"/>
      <c r="AB128" s="118">
        <f t="shared" si="30"/>
        <v>0</v>
      </c>
      <c r="AC128" s="151"/>
      <c r="AD128" s="352"/>
      <c r="AE128" s="141"/>
      <c r="AF128" s="349"/>
      <c r="AG128" s="127">
        <v>88</v>
      </c>
    </row>
    <row r="129" spans="1:33" s="4" customFormat="1" ht="38.25" customHeight="1" thickBot="1" x14ac:dyDescent="0.5">
      <c r="A129" s="231" t="s">
        <v>170</v>
      </c>
      <c r="B129" s="167" t="s">
        <v>116</v>
      </c>
      <c r="C129" s="220" t="s">
        <v>321</v>
      </c>
      <c r="D129" s="114"/>
      <c r="E129" s="115"/>
      <c r="F129" s="114"/>
      <c r="G129" s="115"/>
      <c r="H129" s="114"/>
      <c r="I129" s="115"/>
      <c r="J129" s="114"/>
      <c r="K129" s="115"/>
      <c r="L129" s="39"/>
      <c r="M129" s="39"/>
      <c r="N129" s="39"/>
      <c r="O129" s="39"/>
      <c r="P129" s="39"/>
      <c r="Q129" s="39"/>
      <c r="R129" s="39"/>
      <c r="S129" s="39"/>
      <c r="T129" s="39"/>
      <c r="U129" s="39"/>
      <c r="V129" s="39"/>
      <c r="W129" s="39"/>
      <c r="X129" s="39"/>
      <c r="Y129" s="39"/>
      <c r="Z129" s="39"/>
      <c r="AA129" s="123"/>
      <c r="AB129" s="119">
        <f t="shared" si="30"/>
        <v>0</v>
      </c>
      <c r="AC129" s="152"/>
      <c r="AD129" s="352"/>
      <c r="AE129" s="141"/>
      <c r="AF129" s="349"/>
      <c r="AG129" s="127">
        <v>89</v>
      </c>
    </row>
    <row r="130" spans="1:33" s="4" customFormat="1" ht="38.25" customHeight="1" x14ac:dyDescent="0.45">
      <c r="A130" s="377" t="s">
        <v>114</v>
      </c>
      <c r="B130" s="165" t="s">
        <v>117</v>
      </c>
      <c r="C130" s="215" t="s">
        <v>322</v>
      </c>
      <c r="D130" s="48"/>
      <c r="E130" s="34"/>
      <c r="F130" s="48"/>
      <c r="G130" s="34"/>
      <c r="H130" s="48"/>
      <c r="I130" s="34"/>
      <c r="J130" s="48"/>
      <c r="K130" s="34"/>
      <c r="L130" s="33"/>
      <c r="M130" s="33"/>
      <c r="N130" s="33"/>
      <c r="O130" s="33"/>
      <c r="P130" s="33"/>
      <c r="Q130" s="33"/>
      <c r="R130" s="33"/>
      <c r="S130" s="33"/>
      <c r="T130" s="33"/>
      <c r="U130" s="33"/>
      <c r="V130" s="33"/>
      <c r="W130" s="33"/>
      <c r="X130" s="33"/>
      <c r="Y130" s="33"/>
      <c r="Z130" s="33"/>
      <c r="AA130" s="124"/>
      <c r="AB130" s="118">
        <f t="shared" si="30"/>
        <v>0</v>
      </c>
      <c r="AC130" s="146"/>
      <c r="AD130" s="352"/>
      <c r="AE130" s="141"/>
      <c r="AF130" s="349"/>
      <c r="AG130" s="127">
        <v>90</v>
      </c>
    </row>
    <row r="131" spans="1:33" s="4" customFormat="1" ht="38.25" customHeight="1" x14ac:dyDescent="0.45">
      <c r="A131" s="378"/>
      <c r="B131" s="166" t="s">
        <v>118</v>
      </c>
      <c r="C131" s="215" t="s">
        <v>323</v>
      </c>
      <c r="D131" s="48"/>
      <c r="E131" s="34"/>
      <c r="F131" s="48"/>
      <c r="G131" s="34"/>
      <c r="H131" s="48"/>
      <c r="I131" s="34"/>
      <c r="J131" s="48"/>
      <c r="K131" s="34"/>
      <c r="L131" s="32"/>
      <c r="M131" s="32"/>
      <c r="N131" s="32"/>
      <c r="O131" s="32"/>
      <c r="P131" s="32"/>
      <c r="Q131" s="32"/>
      <c r="R131" s="32"/>
      <c r="S131" s="32"/>
      <c r="T131" s="32"/>
      <c r="U131" s="32"/>
      <c r="V131" s="32"/>
      <c r="W131" s="32"/>
      <c r="X131" s="32"/>
      <c r="Y131" s="32"/>
      <c r="Z131" s="32"/>
      <c r="AA131" s="122"/>
      <c r="AB131" s="118">
        <f t="shared" si="30"/>
        <v>0</v>
      </c>
      <c r="AC131" s="145"/>
      <c r="AD131" s="352"/>
      <c r="AE131" s="141"/>
      <c r="AF131" s="349"/>
      <c r="AG131" s="127">
        <v>91</v>
      </c>
    </row>
    <row r="132" spans="1:33" s="4" customFormat="1" ht="38.25" customHeight="1" thickBot="1" x14ac:dyDescent="0.5">
      <c r="A132" s="379"/>
      <c r="B132" s="167" t="s">
        <v>13</v>
      </c>
      <c r="C132" s="220" t="s">
        <v>324</v>
      </c>
      <c r="D132" s="114"/>
      <c r="E132" s="115"/>
      <c r="F132" s="114"/>
      <c r="G132" s="115"/>
      <c r="H132" s="114"/>
      <c r="I132" s="115"/>
      <c r="J132" s="114"/>
      <c r="K132" s="115"/>
      <c r="L132" s="39"/>
      <c r="M132" s="39"/>
      <c r="N132" s="39"/>
      <c r="O132" s="39"/>
      <c r="P132" s="39"/>
      <c r="Q132" s="39"/>
      <c r="R132" s="39"/>
      <c r="S132" s="39"/>
      <c r="T132" s="39"/>
      <c r="U132" s="39"/>
      <c r="V132" s="39"/>
      <c r="W132" s="39"/>
      <c r="X132" s="39"/>
      <c r="Y132" s="39"/>
      <c r="Z132" s="39"/>
      <c r="AA132" s="123"/>
      <c r="AB132" s="119">
        <f t="shared" si="30"/>
        <v>0</v>
      </c>
      <c r="AC132" s="145"/>
      <c r="AD132" s="353"/>
      <c r="AE132" s="141"/>
      <c r="AF132" s="350"/>
      <c r="AG132" s="127">
        <v>92</v>
      </c>
    </row>
    <row r="133" spans="1:33" s="4" customFormat="1" ht="38.25" customHeight="1" thickBot="1" x14ac:dyDescent="0.5">
      <c r="A133" s="361" t="s">
        <v>242</v>
      </c>
      <c r="B133" s="362"/>
      <c r="C133" s="364"/>
      <c r="D133" s="362"/>
      <c r="E133" s="362"/>
      <c r="F133" s="362"/>
      <c r="G133" s="362"/>
      <c r="H133" s="362"/>
      <c r="I133" s="362"/>
      <c r="J133" s="362"/>
      <c r="K133" s="362"/>
      <c r="L133" s="362"/>
      <c r="M133" s="362"/>
      <c r="N133" s="362"/>
      <c r="O133" s="362"/>
      <c r="P133" s="362"/>
      <c r="Q133" s="362"/>
      <c r="R133" s="362"/>
      <c r="S133" s="362"/>
      <c r="T133" s="362"/>
      <c r="U133" s="362"/>
      <c r="V133" s="362"/>
      <c r="W133" s="362"/>
      <c r="X133" s="362"/>
      <c r="Y133" s="362"/>
      <c r="Z133" s="362"/>
      <c r="AA133" s="362"/>
      <c r="AB133" s="364"/>
      <c r="AC133" s="362"/>
      <c r="AD133" s="362"/>
      <c r="AE133" s="362"/>
      <c r="AF133" s="365"/>
      <c r="AG133" s="127">
        <v>154</v>
      </c>
    </row>
    <row r="134" spans="1:33" s="6" customFormat="1" ht="38.25" customHeight="1" thickBot="1" x14ac:dyDescent="0.5">
      <c r="A134" s="234" t="s">
        <v>191</v>
      </c>
      <c r="B134" s="234" t="s">
        <v>191</v>
      </c>
      <c r="C134" s="199" t="s">
        <v>325</v>
      </c>
      <c r="D134" s="158">
        <f t="shared" ref="D134:AB134" si="35">SUM(D135:D139)</f>
        <v>0</v>
      </c>
      <c r="E134" s="158">
        <f t="shared" si="35"/>
        <v>0</v>
      </c>
      <c r="F134" s="158">
        <f t="shared" si="35"/>
        <v>0</v>
      </c>
      <c r="G134" s="158">
        <f t="shared" si="35"/>
        <v>0</v>
      </c>
      <c r="H134" s="158">
        <f t="shared" si="35"/>
        <v>0</v>
      </c>
      <c r="I134" s="158">
        <f t="shared" si="35"/>
        <v>0</v>
      </c>
      <c r="J134" s="158">
        <f t="shared" si="35"/>
        <v>0</v>
      </c>
      <c r="K134" s="158">
        <f t="shared" si="35"/>
        <v>0</v>
      </c>
      <c r="L134" s="158">
        <f t="shared" si="35"/>
        <v>0</v>
      </c>
      <c r="M134" s="158">
        <f t="shared" si="35"/>
        <v>0</v>
      </c>
      <c r="N134" s="158">
        <f t="shared" si="35"/>
        <v>0</v>
      </c>
      <c r="O134" s="158">
        <f t="shared" si="35"/>
        <v>0</v>
      </c>
      <c r="P134" s="158">
        <f t="shared" si="35"/>
        <v>0</v>
      </c>
      <c r="Q134" s="158">
        <f t="shared" si="35"/>
        <v>0</v>
      </c>
      <c r="R134" s="158">
        <f t="shared" si="35"/>
        <v>0</v>
      </c>
      <c r="S134" s="158">
        <f t="shared" si="35"/>
        <v>0</v>
      </c>
      <c r="T134" s="158">
        <f t="shared" si="35"/>
        <v>0</v>
      </c>
      <c r="U134" s="158">
        <f t="shared" si="35"/>
        <v>0</v>
      </c>
      <c r="V134" s="158">
        <f t="shared" si="35"/>
        <v>0</v>
      </c>
      <c r="W134" s="158">
        <f t="shared" si="35"/>
        <v>0</v>
      </c>
      <c r="X134" s="158">
        <f t="shared" si="35"/>
        <v>0</v>
      </c>
      <c r="Y134" s="158">
        <f t="shared" si="35"/>
        <v>0</v>
      </c>
      <c r="Z134" s="158">
        <f t="shared" si="35"/>
        <v>0</v>
      </c>
      <c r="AA134" s="158">
        <f t="shared" si="35"/>
        <v>0</v>
      </c>
      <c r="AB134" s="158">
        <f t="shared" si="35"/>
        <v>0</v>
      </c>
      <c r="AC134" s="159"/>
      <c r="AD134" s="357" t="str">
        <f>CONCATENATE(AC134,AC135,AC136,AC137,AC138,AC139)</f>
        <v/>
      </c>
      <c r="AE134" s="160"/>
      <c r="AF134" s="366"/>
      <c r="AG134" s="127">
        <v>155</v>
      </c>
    </row>
    <row r="135" spans="1:33" s="4" customFormat="1" ht="38.25" customHeight="1" thickBot="1" x14ac:dyDescent="0.5">
      <c r="A135" s="235" t="s">
        <v>80</v>
      </c>
      <c r="B135" s="172" t="s">
        <v>196</v>
      </c>
      <c r="C135" s="214" t="s">
        <v>326</v>
      </c>
      <c r="D135" s="50"/>
      <c r="E135" s="35"/>
      <c r="F135" s="49"/>
      <c r="G135" s="35"/>
      <c r="H135" s="49"/>
      <c r="I135" s="35"/>
      <c r="J135" s="49"/>
      <c r="K135" s="35"/>
      <c r="L135" s="35"/>
      <c r="M135" s="36"/>
      <c r="N135" s="35"/>
      <c r="O135" s="36"/>
      <c r="P135" s="35"/>
      <c r="Q135" s="36"/>
      <c r="R135" s="35"/>
      <c r="S135" s="36"/>
      <c r="T135" s="35"/>
      <c r="U135" s="36"/>
      <c r="V135" s="35"/>
      <c r="W135" s="36"/>
      <c r="X135" s="35"/>
      <c r="Y135" s="36"/>
      <c r="Z135" s="35"/>
      <c r="AA135" s="128"/>
      <c r="AB135" s="125">
        <f t="shared" ref="AB135:AB138" si="36">SUM(D135:AA135)</f>
        <v>0</v>
      </c>
      <c r="AC135" s="150"/>
      <c r="AD135" s="358"/>
      <c r="AE135" s="141"/>
      <c r="AF135" s="367"/>
      <c r="AG135" s="127">
        <v>156</v>
      </c>
    </row>
    <row r="136" spans="1:33" s="4" customFormat="1" ht="38.25" customHeight="1" x14ac:dyDescent="0.45">
      <c r="A136" s="230" t="s">
        <v>78</v>
      </c>
      <c r="B136" s="170" t="s">
        <v>192</v>
      </c>
      <c r="C136" s="215" t="s">
        <v>327</v>
      </c>
      <c r="D136" s="129"/>
      <c r="E136" s="34"/>
      <c r="F136" s="48"/>
      <c r="G136" s="34"/>
      <c r="H136" s="48"/>
      <c r="I136" s="34"/>
      <c r="J136" s="48"/>
      <c r="K136" s="34"/>
      <c r="L136" s="32"/>
      <c r="M136" s="35"/>
      <c r="N136" s="32"/>
      <c r="O136" s="35"/>
      <c r="P136" s="32"/>
      <c r="Q136" s="35"/>
      <c r="R136" s="32"/>
      <c r="S136" s="35"/>
      <c r="T136" s="32"/>
      <c r="U136" s="35"/>
      <c r="V136" s="32"/>
      <c r="W136" s="35"/>
      <c r="X136" s="32"/>
      <c r="Y136" s="35"/>
      <c r="Z136" s="32"/>
      <c r="AA136" s="35"/>
      <c r="AB136" s="118">
        <f t="shared" si="36"/>
        <v>0</v>
      </c>
      <c r="AC136" s="151"/>
      <c r="AD136" s="358"/>
      <c r="AE136" s="141"/>
      <c r="AF136" s="367"/>
      <c r="AG136" s="127">
        <v>157</v>
      </c>
    </row>
    <row r="137" spans="1:33" s="4" customFormat="1" ht="38.25" customHeight="1" x14ac:dyDescent="0.45">
      <c r="A137" s="230" t="s">
        <v>170</v>
      </c>
      <c r="B137" s="170" t="s">
        <v>193</v>
      </c>
      <c r="C137" s="215" t="s">
        <v>328</v>
      </c>
      <c r="D137" s="129"/>
      <c r="E137" s="34"/>
      <c r="F137" s="48"/>
      <c r="G137" s="34"/>
      <c r="H137" s="48"/>
      <c r="I137" s="34"/>
      <c r="J137" s="48"/>
      <c r="K137" s="34"/>
      <c r="L137" s="32"/>
      <c r="M137" s="32"/>
      <c r="N137" s="32"/>
      <c r="O137" s="32"/>
      <c r="P137" s="32"/>
      <c r="Q137" s="32"/>
      <c r="R137" s="32"/>
      <c r="S137" s="32"/>
      <c r="T137" s="32"/>
      <c r="U137" s="32"/>
      <c r="V137" s="32"/>
      <c r="W137" s="32"/>
      <c r="X137" s="32"/>
      <c r="Y137" s="32"/>
      <c r="Z137" s="32"/>
      <c r="AA137" s="130"/>
      <c r="AB137" s="118">
        <f t="shared" si="36"/>
        <v>0</v>
      </c>
      <c r="AC137" s="151"/>
      <c r="AD137" s="358"/>
      <c r="AE137" s="141"/>
      <c r="AF137" s="367"/>
      <c r="AG137" s="127">
        <v>159</v>
      </c>
    </row>
    <row r="138" spans="1:33" s="4" customFormat="1" ht="38.25" customHeight="1" thickBot="1" x14ac:dyDescent="0.5">
      <c r="A138" s="230" t="s">
        <v>77</v>
      </c>
      <c r="B138" s="170" t="s">
        <v>194</v>
      </c>
      <c r="C138" s="215" t="s">
        <v>329</v>
      </c>
      <c r="D138" s="129"/>
      <c r="E138" s="34"/>
      <c r="F138" s="48"/>
      <c r="G138" s="34"/>
      <c r="H138" s="48"/>
      <c r="I138" s="34"/>
      <c r="J138" s="48"/>
      <c r="K138" s="34"/>
      <c r="L138" s="32"/>
      <c r="M138" s="32"/>
      <c r="N138" s="32"/>
      <c r="O138" s="32"/>
      <c r="P138" s="32"/>
      <c r="Q138" s="32"/>
      <c r="R138" s="32"/>
      <c r="S138" s="32"/>
      <c r="T138" s="32"/>
      <c r="U138" s="32"/>
      <c r="V138" s="32"/>
      <c r="W138" s="32"/>
      <c r="X138" s="32"/>
      <c r="Y138" s="32"/>
      <c r="Z138" s="32"/>
      <c r="AA138" s="130"/>
      <c r="AB138" s="119">
        <f t="shared" si="36"/>
        <v>0</v>
      </c>
      <c r="AC138" s="152"/>
      <c r="AD138" s="358"/>
      <c r="AE138" s="141"/>
      <c r="AF138" s="367"/>
      <c r="AG138" s="127">
        <v>160</v>
      </c>
    </row>
    <row r="139" spans="1:33" s="4" customFormat="1" ht="38.25" customHeight="1" thickBot="1" x14ac:dyDescent="0.5">
      <c r="A139" s="236" t="s">
        <v>79</v>
      </c>
      <c r="B139" s="171" t="s">
        <v>195</v>
      </c>
      <c r="C139" s="220" t="s">
        <v>330</v>
      </c>
      <c r="D139" s="131"/>
      <c r="E139" s="115"/>
      <c r="F139" s="114"/>
      <c r="G139" s="115"/>
      <c r="H139" s="114"/>
      <c r="I139" s="115"/>
      <c r="J139" s="114"/>
      <c r="K139" s="115"/>
      <c r="L139" s="115"/>
      <c r="M139" s="115"/>
      <c r="N139" s="115"/>
      <c r="O139" s="115"/>
      <c r="P139" s="115"/>
      <c r="Q139" s="115"/>
      <c r="R139" s="115"/>
      <c r="S139" s="115"/>
      <c r="T139" s="115"/>
      <c r="U139" s="115"/>
      <c r="V139" s="115"/>
      <c r="W139" s="115"/>
      <c r="X139" s="115"/>
      <c r="Y139" s="115"/>
      <c r="Z139" s="115"/>
      <c r="AA139" s="251"/>
      <c r="AB139" s="252"/>
      <c r="AC139" s="151"/>
      <c r="AD139" s="358"/>
      <c r="AE139" s="141"/>
      <c r="AF139" s="368"/>
      <c r="AG139" s="127">
        <v>161</v>
      </c>
    </row>
    <row r="140" spans="1:33" s="4" customFormat="1" ht="38.25" customHeight="1" thickBot="1" x14ac:dyDescent="0.5">
      <c r="A140" s="361" t="s">
        <v>243</v>
      </c>
      <c r="B140" s="362"/>
      <c r="C140" s="364"/>
      <c r="D140" s="362"/>
      <c r="E140" s="362"/>
      <c r="F140" s="362"/>
      <c r="G140" s="362"/>
      <c r="H140" s="362"/>
      <c r="I140" s="362"/>
      <c r="J140" s="362"/>
      <c r="K140" s="362"/>
      <c r="L140" s="362"/>
      <c r="M140" s="362"/>
      <c r="N140" s="362"/>
      <c r="O140" s="362"/>
      <c r="P140" s="362"/>
      <c r="Q140" s="362"/>
      <c r="R140" s="362"/>
      <c r="S140" s="362"/>
      <c r="T140" s="362"/>
      <c r="U140" s="362"/>
      <c r="V140" s="362"/>
      <c r="W140" s="362"/>
      <c r="X140" s="362"/>
      <c r="Y140" s="362"/>
      <c r="Z140" s="362"/>
      <c r="AA140" s="362"/>
      <c r="AB140" s="364"/>
      <c r="AC140" s="362"/>
      <c r="AD140" s="362"/>
      <c r="AE140" s="362"/>
      <c r="AF140" s="365"/>
      <c r="AG140" s="127">
        <v>154</v>
      </c>
    </row>
    <row r="141" spans="1:33" s="6" customFormat="1" ht="38.25" customHeight="1" thickBot="1" x14ac:dyDescent="0.5">
      <c r="A141" s="234" t="s">
        <v>197</v>
      </c>
      <c r="B141" s="234" t="s">
        <v>197</v>
      </c>
      <c r="C141" s="199" t="s">
        <v>331</v>
      </c>
      <c r="D141" s="158">
        <f t="shared" ref="D141:L141" si="37">SUM(D142:D146)</f>
        <v>0</v>
      </c>
      <c r="E141" s="158">
        <f t="shared" si="37"/>
        <v>0</v>
      </c>
      <c r="F141" s="158">
        <f t="shared" si="37"/>
        <v>0</v>
      </c>
      <c r="G141" s="158">
        <f t="shared" si="37"/>
        <v>0</v>
      </c>
      <c r="H141" s="158">
        <f t="shared" si="37"/>
        <v>0</v>
      </c>
      <c r="I141" s="158">
        <f t="shared" si="37"/>
        <v>0</v>
      </c>
      <c r="J141" s="158">
        <f t="shared" si="37"/>
        <v>0</v>
      </c>
      <c r="K141" s="158">
        <f t="shared" si="37"/>
        <v>0</v>
      </c>
      <c r="L141" s="158">
        <f t="shared" si="37"/>
        <v>0</v>
      </c>
      <c r="M141" s="158">
        <f t="shared" ref="M141:AA141" si="38">SUM(M142:M146)</f>
        <v>0</v>
      </c>
      <c r="N141" s="158">
        <f t="shared" si="38"/>
        <v>0</v>
      </c>
      <c r="O141" s="158">
        <f t="shared" si="38"/>
        <v>0</v>
      </c>
      <c r="P141" s="158">
        <f t="shared" si="38"/>
        <v>0</v>
      </c>
      <c r="Q141" s="158">
        <f t="shared" si="38"/>
        <v>0</v>
      </c>
      <c r="R141" s="158">
        <f t="shared" si="38"/>
        <v>0</v>
      </c>
      <c r="S141" s="158">
        <f t="shared" si="38"/>
        <v>0</v>
      </c>
      <c r="T141" s="158">
        <f t="shared" si="38"/>
        <v>0</v>
      </c>
      <c r="U141" s="158">
        <f t="shared" si="38"/>
        <v>0</v>
      </c>
      <c r="V141" s="158">
        <f t="shared" si="38"/>
        <v>0</v>
      </c>
      <c r="W141" s="158">
        <f t="shared" si="38"/>
        <v>0</v>
      </c>
      <c r="X141" s="158">
        <f t="shared" si="38"/>
        <v>0</v>
      </c>
      <c r="Y141" s="158">
        <f t="shared" si="38"/>
        <v>0</v>
      </c>
      <c r="Z141" s="158">
        <f t="shared" si="38"/>
        <v>0</v>
      </c>
      <c r="AA141" s="158">
        <f t="shared" si="38"/>
        <v>0</v>
      </c>
      <c r="AB141" s="158">
        <f>SUM(AB142:AB146)</f>
        <v>0</v>
      </c>
      <c r="AC141" s="255" t="str">
        <f>CONCATENATE(IF(D155&gt;D141," * VL Done "&amp;$D$19&amp;" "&amp;$D$20&amp;" is more than TX_Curr"&amp;CHAR(10),""),IF(E155&gt;E141," * VL Done "&amp;$D$19&amp;" "&amp;$E$20&amp;" is more than TX_Curr"&amp;CHAR(10),""),IF(F155&gt;F141," * VL Done "&amp;$F$19&amp;" "&amp;$F$20&amp;" is more than TX_Curr"&amp;CHAR(10),""),IF(G155&gt;G141," * VL Done "&amp;$F$19&amp;" "&amp;$G$20&amp;" is more than TX_Curr"&amp;CHAR(10),""),IF(H155&gt;H141," * VL Done "&amp;$H$19&amp;" "&amp;$H$20&amp;" is more than TX_Curr"&amp;CHAR(10),""),IF(I155&gt;I141," * VL Done "&amp;$H$19&amp;" "&amp;$I$20&amp;" is more than TX_Curr"&amp;CHAR(10),""),IF(J155&gt;J141," * VL Done "&amp;$J$19&amp;" "&amp;$J$20&amp;" is more than TX_Curr"&amp;CHAR(10),""),IF(K155&gt;K141," * VL Done "&amp;$J$19&amp;" "&amp;$K$20&amp;" is more than TX_Curr"&amp;CHAR(10),""),IF(L155&gt;L141," * VL Done "&amp;$L$19&amp;" "&amp;$L$20&amp;" is more than TX_Curr"&amp;CHAR(10),""),IF(M155&gt;M141," * VL Done "&amp;$L$19&amp;" "&amp;$M$20&amp;" is more than TX_Curr"&amp;CHAR(10),""),IF(N155&gt;N141," * VL Done "&amp;$N$19&amp;" "&amp;$N$20&amp;" is more than TX_Curr"&amp;CHAR(10),""),IF(O155&gt;O141," * VL Done "&amp;$N$19&amp;" "&amp;$O$20&amp;" is more than TX_Curr"&amp;CHAR(10),""),IF(P155&gt;P141," * VL Done "&amp;$P$19&amp;" "&amp;$P$20&amp;" is more than TX_Curr"&amp;CHAR(10),""),IF(Q155&gt;Q141," * VL Done "&amp;$P$19&amp;" "&amp;$Q$20&amp;" is more than TX_Curr"&amp;CHAR(10),""),IF(R155&gt;R141," * VL Done "&amp;$R$19&amp;" "&amp;$R$20&amp;" is more than TX_Curr"&amp;CHAR(10),""),IF(S155&gt;S141," * VL Done "&amp;$R$19&amp;" "&amp;$S$20&amp;" is more than TX_Curr"&amp;CHAR(10),""),IF(T155&gt;T141," * VL Done "&amp;$T$19&amp;" "&amp;$T$20&amp;" is more than TX_Curr"&amp;CHAR(10),""),IF(U155&gt;U141," * VL Done "&amp;$T$19&amp;" "&amp;$U$20&amp;" is more than TX_Curr"&amp;CHAR(10),""),IF(V155&gt;V141," * VL Done "&amp;$V$19&amp;" "&amp;$V$20&amp;" is more than TX_Curr"&amp;CHAR(10),""),IF(W155&gt;W141," * VL Done "&amp;$V$19&amp;" "&amp;$W$20&amp;" is more than TX_Curr"&amp;CHAR(10),""),IF(X155&gt;X141," * VL Done "&amp;$X$19&amp;" "&amp;$X$20&amp;" is more than TX_Curr"&amp;CHAR(10),""),IF(Y155&gt;Y141," * VL Done "&amp;$X$19&amp;" "&amp;$Y$20&amp;" is more than TX_Curr"&amp;CHAR(10),""),IF(Z155&gt;Z141," * VL Done "&amp;$Z$19&amp;" "&amp;$Z$20&amp;" is more than TX_Curr"&amp;CHAR(10),""),IF(AA155&gt;AA141," * VL Done "&amp;$Z$19&amp;" "&amp;$AA$20&amp;" is more than TX_Curr"&amp;CHAR(10),""),IF(AB155&gt;AB168141," * VL Done "&amp;$Z$19&amp;" "&amp;$AA$20&amp;" is more than TX_Curr"&amp;CHAR(10),""))</f>
        <v/>
      </c>
      <c r="AD141" s="357" t="str">
        <f>CONCATENATE(AC141,AC142,AC143,AC144,AC145,AC146)</f>
        <v/>
      </c>
      <c r="AE141" s="160"/>
      <c r="AF141" s="366"/>
      <c r="AG141" s="127">
        <v>155</v>
      </c>
    </row>
    <row r="142" spans="1:33" s="4" customFormat="1" ht="38.25" customHeight="1" thickBot="1" x14ac:dyDescent="0.5">
      <c r="A142" s="235" t="s">
        <v>80</v>
      </c>
      <c r="B142" s="172" t="s">
        <v>202</v>
      </c>
      <c r="C142" s="214" t="s">
        <v>332</v>
      </c>
      <c r="D142" s="50"/>
      <c r="E142" s="35"/>
      <c r="F142" s="49"/>
      <c r="G142" s="35"/>
      <c r="H142" s="49"/>
      <c r="I142" s="35"/>
      <c r="J142" s="49"/>
      <c r="K142" s="35"/>
      <c r="L142" s="35"/>
      <c r="M142" s="36"/>
      <c r="N142" s="35"/>
      <c r="O142" s="36"/>
      <c r="P142" s="35"/>
      <c r="Q142" s="36"/>
      <c r="R142" s="35"/>
      <c r="S142" s="36"/>
      <c r="T142" s="35"/>
      <c r="U142" s="36"/>
      <c r="V142" s="35"/>
      <c r="W142" s="36"/>
      <c r="X142" s="35"/>
      <c r="Y142" s="36"/>
      <c r="Z142" s="35"/>
      <c r="AA142" s="128"/>
      <c r="AB142" s="125">
        <f t="shared" ref="AB142:AB145" si="39">SUM(D142:AA142)</f>
        <v>0</v>
      </c>
      <c r="AC142" s="150"/>
      <c r="AD142" s="358"/>
      <c r="AE142" s="141"/>
      <c r="AF142" s="367"/>
      <c r="AG142" s="127">
        <v>156</v>
      </c>
    </row>
    <row r="143" spans="1:33" s="4" customFormat="1" ht="38.25" customHeight="1" x14ac:dyDescent="0.45">
      <c r="A143" s="230" t="s">
        <v>78</v>
      </c>
      <c r="B143" s="170" t="s">
        <v>198</v>
      </c>
      <c r="C143" s="215" t="s">
        <v>333</v>
      </c>
      <c r="D143" s="129"/>
      <c r="E143" s="34"/>
      <c r="F143" s="48"/>
      <c r="G143" s="34"/>
      <c r="H143" s="48"/>
      <c r="I143" s="34"/>
      <c r="J143" s="48"/>
      <c r="K143" s="34"/>
      <c r="L143" s="32"/>
      <c r="M143" s="35"/>
      <c r="N143" s="32"/>
      <c r="O143" s="35"/>
      <c r="P143" s="32"/>
      <c r="Q143" s="35"/>
      <c r="R143" s="32"/>
      <c r="S143" s="35"/>
      <c r="T143" s="32"/>
      <c r="U143" s="35"/>
      <c r="V143" s="32"/>
      <c r="W143" s="35"/>
      <c r="X143" s="32"/>
      <c r="Y143" s="35"/>
      <c r="Z143" s="32"/>
      <c r="AA143" s="35"/>
      <c r="AB143" s="118">
        <f t="shared" si="39"/>
        <v>0</v>
      </c>
      <c r="AC143" s="151"/>
      <c r="AD143" s="358"/>
      <c r="AE143" s="141"/>
      <c r="AF143" s="367"/>
      <c r="AG143" s="127">
        <v>157</v>
      </c>
    </row>
    <row r="144" spans="1:33" s="4" customFormat="1" ht="38.25" customHeight="1" x14ac:dyDescent="0.45">
      <c r="A144" s="230" t="s">
        <v>170</v>
      </c>
      <c r="B144" s="170" t="s">
        <v>199</v>
      </c>
      <c r="C144" s="215" t="s">
        <v>334</v>
      </c>
      <c r="D144" s="129"/>
      <c r="E144" s="34"/>
      <c r="F144" s="48"/>
      <c r="G144" s="34"/>
      <c r="H144" s="48"/>
      <c r="I144" s="34"/>
      <c r="J144" s="48"/>
      <c r="K144" s="34"/>
      <c r="L144" s="32"/>
      <c r="M144" s="32"/>
      <c r="N144" s="32"/>
      <c r="O144" s="32"/>
      <c r="P144" s="32"/>
      <c r="Q144" s="32"/>
      <c r="R144" s="32"/>
      <c r="S144" s="32"/>
      <c r="T144" s="32"/>
      <c r="U144" s="32"/>
      <c r="V144" s="32"/>
      <c r="W144" s="32"/>
      <c r="X144" s="32"/>
      <c r="Y144" s="32"/>
      <c r="Z144" s="32"/>
      <c r="AA144" s="130"/>
      <c r="AB144" s="118">
        <f t="shared" si="39"/>
        <v>0</v>
      </c>
      <c r="AC144" s="151"/>
      <c r="AD144" s="358"/>
      <c r="AE144" s="141"/>
      <c r="AF144" s="367"/>
      <c r="AG144" s="127">
        <v>159</v>
      </c>
    </row>
    <row r="145" spans="1:33" s="4" customFormat="1" ht="38.25" customHeight="1" thickBot="1" x14ac:dyDescent="0.5">
      <c r="A145" s="230" t="s">
        <v>77</v>
      </c>
      <c r="B145" s="170" t="s">
        <v>200</v>
      </c>
      <c r="C145" s="215" t="s">
        <v>335</v>
      </c>
      <c r="D145" s="129"/>
      <c r="E145" s="34"/>
      <c r="F145" s="48"/>
      <c r="G145" s="34"/>
      <c r="H145" s="48"/>
      <c r="I145" s="34"/>
      <c r="J145" s="48"/>
      <c r="K145" s="34"/>
      <c r="L145" s="32"/>
      <c r="M145" s="32"/>
      <c r="N145" s="32"/>
      <c r="O145" s="32"/>
      <c r="P145" s="32"/>
      <c r="Q145" s="32"/>
      <c r="R145" s="32"/>
      <c r="S145" s="32"/>
      <c r="T145" s="32"/>
      <c r="U145" s="32"/>
      <c r="V145" s="32"/>
      <c r="W145" s="32"/>
      <c r="X145" s="32"/>
      <c r="Y145" s="32"/>
      <c r="Z145" s="32"/>
      <c r="AA145" s="130"/>
      <c r="AB145" s="119">
        <f t="shared" si="39"/>
        <v>0</v>
      </c>
      <c r="AC145" s="152"/>
      <c r="AD145" s="358"/>
      <c r="AE145" s="141"/>
      <c r="AF145" s="367"/>
      <c r="AG145" s="127">
        <v>160</v>
      </c>
    </row>
    <row r="146" spans="1:33" s="4" customFormat="1" ht="38.25" customHeight="1" thickBot="1" x14ac:dyDescent="0.5">
      <c r="A146" s="236" t="s">
        <v>79</v>
      </c>
      <c r="B146" s="171" t="s">
        <v>201</v>
      </c>
      <c r="C146" s="220" t="s">
        <v>336</v>
      </c>
      <c r="D146" s="131"/>
      <c r="E146" s="115"/>
      <c r="F146" s="114"/>
      <c r="G146" s="115"/>
      <c r="H146" s="114"/>
      <c r="I146" s="115"/>
      <c r="J146" s="114"/>
      <c r="K146" s="115"/>
      <c r="L146" s="115"/>
      <c r="M146" s="115"/>
      <c r="N146" s="115"/>
      <c r="O146" s="115"/>
      <c r="P146" s="115"/>
      <c r="Q146" s="115"/>
      <c r="R146" s="115"/>
      <c r="S146" s="115"/>
      <c r="T146" s="115"/>
      <c r="U146" s="115"/>
      <c r="V146" s="115"/>
      <c r="W146" s="115"/>
      <c r="X146" s="115"/>
      <c r="Y146" s="115"/>
      <c r="Z146" s="115"/>
      <c r="AA146" s="251"/>
      <c r="AB146" s="252"/>
      <c r="AC146" s="151"/>
      <c r="AD146" s="358"/>
      <c r="AE146" s="141"/>
      <c r="AF146" s="368"/>
      <c r="AG146" s="127">
        <v>161</v>
      </c>
    </row>
    <row r="147" spans="1:33" s="4" customFormat="1" ht="38.25" customHeight="1" thickBot="1" x14ac:dyDescent="0.5">
      <c r="A147" s="361" t="s">
        <v>244</v>
      </c>
      <c r="B147" s="362"/>
      <c r="C147" s="364"/>
      <c r="D147" s="362"/>
      <c r="E147" s="362"/>
      <c r="F147" s="362"/>
      <c r="G147" s="362"/>
      <c r="H147" s="362"/>
      <c r="I147" s="362"/>
      <c r="J147" s="362"/>
      <c r="K147" s="362"/>
      <c r="L147" s="362"/>
      <c r="M147" s="362"/>
      <c r="N147" s="362"/>
      <c r="O147" s="362"/>
      <c r="P147" s="362"/>
      <c r="Q147" s="362"/>
      <c r="R147" s="362"/>
      <c r="S147" s="362"/>
      <c r="T147" s="362"/>
      <c r="U147" s="362"/>
      <c r="V147" s="362"/>
      <c r="W147" s="362"/>
      <c r="X147" s="362"/>
      <c r="Y147" s="362"/>
      <c r="Z147" s="362"/>
      <c r="AA147" s="362"/>
      <c r="AB147" s="364"/>
      <c r="AC147" s="362"/>
      <c r="AD147" s="362"/>
      <c r="AE147" s="362"/>
      <c r="AF147" s="365"/>
      <c r="AG147" s="127">
        <v>154</v>
      </c>
    </row>
    <row r="148" spans="1:33" s="6" customFormat="1" ht="38.25" customHeight="1" thickBot="1" x14ac:dyDescent="0.5">
      <c r="A148" s="234" t="s">
        <v>203</v>
      </c>
      <c r="B148" s="168" t="s">
        <v>203</v>
      </c>
      <c r="C148" s="199" t="s">
        <v>337</v>
      </c>
      <c r="D148" s="158">
        <f t="shared" ref="D148:AB148" si="40">SUM(D149:D153)</f>
        <v>0</v>
      </c>
      <c r="E148" s="158">
        <f t="shared" si="40"/>
        <v>0</v>
      </c>
      <c r="F148" s="158">
        <f t="shared" si="40"/>
        <v>0</v>
      </c>
      <c r="G148" s="158">
        <f t="shared" si="40"/>
        <v>0</v>
      </c>
      <c r="H148" s="158">
        <f t="shared" si="40"/>
        <v>0</v>
      </c>
      <c r="I148" s="158">
        <f t="shared" si="40"/>
        <v>0</v>
      </c>
      <c r="J148" s="158">
        <f t="shared" si="40"/>
        <v>0</v>
      </c>
      <c r="K148" s="158">
        <f t="shared" si="40"/>
        <v>0</v>
      </c>
      <c r="L148" s="158">
        <f t="shared" si="40"/>
        <v>0</v>
      </c>
      <c r="M148" s="158">
        <f t="shared" si="40"/>
        <v>0</v>
      </c>
      <c r="N148" s="158">
        <f t="shared" si="40"/>
        <v>0</v>
      </c>
      <c r="O148" s="158">
        <f t="shared" si="40"/>
        <v>0</v>
      </c>
      <c r="P148" s="158">
        <f t="shared" si="40"/>
        <v>0</v>
      </c>
      <c r="Q148" s="158">
        <f t="shared" si="40"/>
        <v>0</v>
      </c>
      <c r="R148" s="158">
        <f t="shared" si="40"/>
        <v>0</v>
      </c>
      <c r="S148" s="158">
        <f t="shared" si="40"/>
        <v>0</v>
      </c>
      <c r="T148" s="158">
        <f t="shared" si="40"/>
        <v>0</v>
      </c>
      <c r="U148" s="158">
        <f t="shared" si="40"/>
        <v>0</v>
      </c>
      <c r="V148" s="158">
        <f t="shared" si="40"/>
        <v>0</v>
      </c>
      <c r="W148" s="158">
        <f t="shared" si="40"/>
        <v>0</v>
      </c>
      <c r="X148" s="158">
        <f t="shared" si="40"/>
        <v>0</v>
      </c>
      <c r="Y148" s="158">
        <f t="shared" si="40"/>
        <v>0</v>
      </c>
      <c r="Z148" s="158">
        <f t="shared" si="40"/>
        <v>0</v>
      </c>
      <c r="AA148" s="158">
        <f t="shared" si="40"/>
        <v>0</v>
      </c>
      <c r="AB148" s="158">
        <f t="shared" si="40"/>
        <v>0</v>
      </c>
      <c r="AC148" s="159"/>
      <c r="AD148" s="357" t="str">
        <f>CONCATENATE(AC148,AC149,AC150,AC151,AC152,AC153)</f>
        <v/>
      </c>
      <c r="AE148" s="160"/>
      <c r="AF148" s="366"/>
      <c r="AG148" s="127">
        <v>155</v>
      </c>
    </row>
    <row r="149" spans="1:33" s="4" customFormat="1" ht="38.25" customHeight="1" thickBot="1" x14ac:dyDescent="0.5">
      <c r="A149" s="235" t="s">
        <v>80</v>
      </c>
      <c r="B149" s="172" t="s">
        <v>208</v>
      </c>
      <c r="C149" s="214" t="s">
        <v>338</v>
      </c>
      <c r="D149" s="50"/>
      <c r="E149" s="35"/>
      <c r="F149" s="49"/>
      <c r="G149" s="35"/>
      <c r="H149" s="49"/>
      <c r="I149" s="35"/>
      <c r="J149" s="49"/>
      <c r="K149" s="35"/>
      <c r="L149" s="35"/>
      <c r="M149" s="36"/>
      <c r="N149" s="35"/>
      <c r="O149" s="36"/>
      <c r="P149" s="35"/>
      <c r="Q149" s="36"/>
      <c r="R149" s="35"/>
      <c r="S149" s="36"/>
      <c r="T149" s="35"/>
      <c r="U149" s="36"/>
      <c r="V149" s="35"/>
      <c r="W149" s="36"/>
      <c r="X149" s="35"/>
      <c r="Y149" s="36"/>
      <c r="Z149" s="35"/>
      <c r="AA149" s="128"/>
      <c r="AB149" s="125">
        <f t="shared" ref="AB149:AB152" si="41">SUM(D149:AA149)</f>
        <v>0</v>
      </c>
      <c r="AC149" s="150"/>
      <c r="AD149" s="358"/>
      <c r="AE149" s="141"/>
      <c r="AF149" s="367"/>
      <c r="AG149" s="127">
        <v>156</v>
      </c>
    </row>
    <row r="150" spans="1:33" s="4" customFormat="1" ht="38.25" customHeight="1" x14ac:dyDescent="0.45">
      <c r="A150" s="230" t="s">
        <v>78</v>
      </c>
      <c r="B150" s="170" t="s">
        <v>204</v>
      </c>
      <c r="C150" s="215" t="s">
        <v>339</v>
      </c>
      <c r="D150" s="129"/>
      <c r="E150" s="34"/>
      <c r="F150" s="48"/>
      <c r="G150" s="34"/>
      <c r="H150" s="48"/>
      <c r="I150" s="34"/>
      <c r="J150" s="48"/>
      <c r="K150" s="34"/>
      <c r="L150" s="32"/>
      <c r="M150" s="35"/>
      <c r="N150" s="32"/>
      <c r="O150" s="35"/>
      <c r="P150" s="32"/>
      <c r="Q150" s="35"/>
      <c r="R150" s="32"/>
      <c r="S150" s="35"/>
      <c r="T150" s="32"/>
      <c r="U150" s="35"/>
      <c r="V150" s="32"/>
      <c r="W150" s="35"/>
      <c r="X150" s="32"/>
      <c r="Y150" s="35"/>
      <c r="Z150" s="32"/>
      <c r="AA150" s="35"/>
      <c r="AB150" s="118">
        <f t="shared" si="41"/>
        <v>0</v>
      </c>
      <c r="AC150" s="151"/>
      <c r="AD150" s="358"/>
      <c r="AE150" s="141"/>
      <c r="AF150" s="367"/>
      <c r="AG150" s="127">
        <v>157</v>
      </c>
    </row>
    <row r="151" spans="1:33" s="4" customFormat="1" ht="38.25" customHeight="1" x14ac:dyDescent="0.45">
      <c r="A151" s="230" t="s">
        <v>170</v>
      </c>
      <c r="B151" s="170" t="s">
        <v>205</v>
      </c>
      <c r="C151" s="215" t="s">
        <v>340</v>
      </c>
      <c r="D151" s="129"/>
      <c r="E151" s="34"/>
      <c r="F151" s="48"/>
      <c r="G151" s="34"/>
      <c r="H151" s="48"/>
      <c r="I151" s="34"/>
      <c r="J151" s="48"/>
      <c r="K151" s="34"/>
      <c r="L151" s="32"/>
      <c r="M151" s="32"/>
      <c r="N151" s="32"/>
      <c r="O151" s="32"/>
      <c r="P151" s="32"/>
      <c r="Q151" s="32"/>
      <c r="R151" s="32"/>
      <c r="S151" s="32"/>
      <c r="T151" s="32"/>
      <c r="U151" s="32"/>
      <c r="V151" s="32"/>
      <c r="W151" s="32"/>
      <c r="X151" s="32"/>
      <c r="Y151" s="32"/>
      <c r="Z151" s="32"/>
      <c r="AA151" s="130"/>
      <c r="AB151" s="118">
        <f t="shared" si="41"/>
        <v>0</v>
      </c>
      <c r="AC151" s="151"/>
      <c r="AD151" s="358"/>
      <c r="AE151" s="141"/>
      <c r="AF151" s="367"/>
      <c r="AG151" s="127">
        <v>159</v>
      </c>
    </row>
    <row r="152" spans="1:33" s="4" customFormat="1" ht="38.25" customHeight="1" thickBot="1" x14ac:dyDescent="0.5">
      <c r="A152" s="230" t="s">
        <v>77</v>
      </c>
      <c r="B152" s="170" t="s">
        <v>206</v>
      </c>
      <c r="C152" s="215" t="s">
        <v>341</v>
      </c>
      <c r="D152" s="129"/>
      <c r="E152" s="34"/>
      <c r="F152" s="48"/>
      <c r="G152" s="34"/>
      <c r="H152" s="48"/>
      <c r="I152" s="34"/>
      <c r="J152" s="48"/>
      <c r="K152" s="34"/>
      <c r="L152" s="32"/>
      <c r="M152" s="32"/>
      <c r="N152" s="32"/>
      <c r="O152" s="32"/>
      <c r="P152" s="32"/>
      <c r="Q152" s="32"/>
      <c r="R152" s="32"/>
      <c r="S152" s="32"/>
      <c r="T152" s="32"/>
      <c r="U152" s="32"/>
      <c r="V152" s="32"/>
      <c r="W152" s="32"/>
      <c r="X152" s="32"/>
      <c r="Y152" s="32"/>
      <c r="Z152" s="32"/>
      <c r="AA152" s="130"/>
      <c r="AB152" s="119">
        <f t="shared" si="41"/>
        <v>0</v>
      </c>
      <c r="AC152" s="152"/>
      <c r="AD152" s="358"/>
      <c r="AE152" s="141"/>
      <c r="AF152" s="367"/>
      <c r="AG152" s="127">
        <v>160</v>
      </c>
    </row>
    <row r="153" spans="1:33" s="4" customFormat="1" ht="38.25" customHeight="1" thickBot="1" x14ac:dyDescent="0.5">
      <c r="A153" s="236" t="s">
        <v>79</v>
      </c>
      <c r="B153" s="171" t="s">
        <v>207</v>
      </c>
      <c r="C153" s="220" t="s">
        <v>342</v>
      </c>
      <c r="D153" s="131"/>
      <c r="E153" s="115"/>
      <c r="F153" s="114"/>
      <c r="G153" s="115"/>
      <c r="H153" s="114"/>
      <c r="I153" s="115"/>
      <c r="J153" s="114"/>
      <c r="K153" s="115"/>
      <c r="L153" s="115"/>
      <c r="M153" s="115"/>
      <c r="N153" s="115"/>
      <c r="O153" s="115"/>
      <c r="P153" s="115"/>
      <c r="Q153" s="115"/>
      <c r="R153" s="115"/>
      <c r="S153" s="115"/>
      <c r="T153" s="115"/>
      <c r="U153" s="115"/>
      <c r="V153" s="115"/>
      <c r="W153" s="115"/>
      <c r="X153" s="115"/>
      <c r="Y153" s="115"/>
      <c r="Z153" s="115"/>
      <c r="AA153" s="251"/>
      <c r="AB153" s="252"/>
      <c r="AC153" s="151"/>
      <c r="AD153" s="358"/>
      <c r="AE153" s="141"/>
      <c r="AF153" s="368"/>
      <c r="AG153" s="127">
        <v>161</v>
      </c>
    </row>
    <row r="154" spans="1:33" s="4" customFormat="1" ht="38.25" customHeight="1" thickBot="1" x14ac:dyDescent="0.5">
      <c r="A154" s="361" t="s">
        <v>245</v>
      </c>
      <c r="B154" s="362"/>
      <c r="C154" s="363"/>
      <c r="D154" s="362"/>
      <c r="E154" s="362"/>
      <c r="F154" s="362"/>
      <c r="G154" s="362"/>
      <c r="H154" s="362"/>
      <c r="I154" s="362"/>
      <c r="J154" s="362"/>
      <c r="K154" s="362"/>
      <c r="L154" s="362"/>
      <c r="M154" s="362"/>
      <c r="N154" s="362"/>
      <c r="O154" s="362"/>
      <c r="P154" s="362"/>
      <c r="Q154" s="362"/>
      <c r="R154" s="362"/>
      <c r="S154" s="362"/>
      <c r="T154" s="362"/>
      <c r="U154" s="362"/>
      <c r="V154" s="362"/>
      <c r="W154" s="362"/>
      <c r="X154" s="362"/>
      <c r="Y154" s="362"/>
      <c r="Z154" s="362"/>
      <c r="AA154" s="362"/>
      <c r="AB154" s="364"/>
      <c r="AC154" s="362"/>
      <c r="AD154" s="362"/>
      <c r="AE154" s="362"/>
      <c r="AF154" s="365"/>
      <c r="AG154" s="127">
        <v>154</v>
      </c>
    </row>
    <row r="155" spans="1:33" s="4" customFormat="1" ht="38.25" customHeight="1" thickBot="1" x14ac:dyDescent="0.5">
      <c r="A155" s="213" t="s">
        <v>209</v>
      </c>
      <c r="B155" s="213" t="s">
        <v>222</v>
      </c>
      <c r="C155" s="197" t="s">
        <v>343</v>
      </c>
      <c r="D155" s="267">
        <f>SUM(D156,D162)</f>
        <v>0</v>
      </c>
      <c r="E155" s="158">
        <f t="shared" ref="E155:AB155" si="42">SUM(E156,E162)</f>
        <v>0</v>
      </c>
      <c r="F155" s="158">
        <f t="shared" si="42"/>
        <v>0</v>
      </c>
      <c r="G155" s="158">
        <f t="shared" si="42"/>
        <v>0</v>
      </c>
      <c r="H155" s="158">
        <f t="shared" si="42"/>
        <v>0</v>
      </c>
      <c r="I155" s="158">
        <f t="shared" si="42"/>
        <v>0</v>
      </c>
      <c r="J155" s="158">
        <f t="shared" si="42"/>
        <v>0</v>
      </c>
      <c r="K155" s="158">
        <f t="shared" si="42"/>
        <v>0</v>
      </c>
      <c r="L155" s="158">
        <f t="shared" si="42"/>
        <v>0</v>
      </c>
      <c r="M155" s="158">
        <f t="shared" ref="M155" si="43">SUM(M156,M162)</f>
        <v>0</v>
      </c>
      <c r="N155" s="158">
        <f t="shared" ref="N155" si="44">SUM(N156,N162)</f>
        <v>0</v>
      </c>
      <c r="O155" s="158">
        <f t="shared" ref="O155" si="45">SUM(O156,O162)</f>
        <v>0</v>
      </c>
      <c r="P155" s="158">
        <f t="shared" ref="P155" si="46">SUM(P156,P162)</f>
        <v>0</v>
      </c>
      <c r="Q155" s="158">
        <f t="shared" ref="Q155" si="47">SUM(Q156,Q162)</f>
        <v>0</v>
      </c>
      <c r="R155" s="158">
        <f t="shared" ref="R155" si="48">SUM(R156,R162)</f>
        <v>0</v>
      </c>
      <c r="S155" s="158">
        <f t="shared" ref="S155" si="49">SUM(S156,S162)</f>
        <v>0</v>
      </c>
      <c r="T155" s="158">
        <f t="shared" ref="T155" si="50">SUM(T156,T162)</f>
        <v>0</v>
      </c>
      <c r="U155" s="158">
        <f t="shared" ref="U155" si="51">SUM(U156,U162)</f>
        <v>0</v>
      </c>
      <c r="V155" s="158">
        <f t="shared" ref="V155" si="52">SUM(V156,V162)</f>
        <v>0</v>
      </c>
      <c r="W155" s="158">
        <f t="shared" ref="W155" si="53">SUM(W156,W162)</f>
        <v>0</v>
      </c>
      <c r="X155" s="158">
        <f t="shared" ref="X155" si="54">SUM(X156,X162)</f>
        <v>0</v>
      </c>
      <c r="Y155" s="158">
        <f t="shared" ref="Y155" si="55">SUM(Y156,Y162)</f>
        <v>0</v>
      </c>
      <c r="Z155" s="158">
        <f t="shared" ref="Z155" si="56">SUM(Z156,Z162)</f>
        <v>0</v>
      </c>
      <c r="AA155" s="158">
        <f t="shared" ref="AA155" si="57">SUM(AA156,AA162)</f>
        <v>0</v>
      </c>
      <c r="AB155" s="254">
        <f t="shared" si="42"/>
        <v>0</v>
      </c>
      <c r="AC155" s="255" t="str">
        <f>CONCATENATE(IF(D168&gt;D155," * VL Suppressed "&amp;$D$19&amp;" "&amp;$D$20&amp;" is more than VL Done"&amp;CHAR(10),""),IF(E168&gt;E155," * VL Suppressed "&amp;$D$19&amp;" "&amp;$E$20&amp;" is more than VL Done"&amp;CHAR(10),""),IF(F168&gt;F155," * VL Suppressed "&amp;$F$19&amp;" "&amp;$F$20&amp;" is more than VL Done"&amp;CHAR(10),""),IF(G168&gt;G155," * VL Suppressed "&amp;$F$19&amp;" "&amp;$G$20&amp;" is more than VL Done"&amp;CHAR(10),""),IF(H168&gt;H155," * VL Suppressed "&amp;$H$19&amp;" "&amp;$H$20&amp;" is more than VL Done"&amp;CHAR(10),""),IF(I168&gt;I155," * VL Suppressed "&amp;$H$19&amp;" "&amp;$I$20&amp;" is more than VL Done"&amp;CHAR(10),""),IF(J168&gt;J155," * VL Suppressed "&amp;$J$19&amp;" "&amp;$J$20&amp;" is more than VL Done"&amp;CHAR(10),""),IF(K168&gt;K155," * VL Suppressed "&amp;$J$19&amp;" "&amp;$K$20&amp;" is more than VL Done"&amp;CHAR(10),""),IF(L168&gt;L155," * VL Suppressed "&amp;$L$19&amp;" "&amp;$L$20&amp;" is more than VL Done"&amp;CHAR(10),""),IF(M168&gt;M155," * VL Suppressed "&amp;$L$19&amp;" "&amp;$M$20&amp;" is more than VL Done"&amp;CHAR(10),""),IF(N168&gt;N155," * VL Suppressed "&amp;$N$19&amp;" "&amp;$N$20&amp;" is more than VL Done"&amp;CHAR(10),""),IF(O168&gt;O155," * VL Suppressed "&amp;$N$19&amp;" "&amp;$O$20&amp;" is more than VL Done"&amp;CHAR(10),""),IF(P168&gt;P155," * VL Suppressed "&amp;$P$19&amp;" "&amp;$P$20&amp;" is more than VL Done"&amp;CHAR(10),""),IF(Q168&gt;Q155," * VL Suppressed "&amp;$P$19&amp;" "&amp;$Q$20&amp;" is more than VL Done"&amp;CHAR(10),""),IF(R168&gt;R155," * VL Suppressed "&amp;$R$19&amp;" "&amp;$R$20&amp;" is more than VL Done"&amp;CHAR(10),""),IF(S168&gt;S155," * VL Suppressed "&amp;$R$19&amp;" "&amp;$S$20&amp;" is more than VL Done"&amp;CHAR(10),""),IF(T168&gt;T155," * VL Suppressed "&amp;$T$19&amp;" "&amp;$T$20&amp;" is more than VL Done"&amp;CHAR(10),""),IF(U168&gt;U155," * VL Suppressed "&amp;$T$19&amp;" "&amp;$U$20&amp;" is more than VL Done"&amp;CHAR(10),""),IF(V168&gt;V155," * VL Suppressed "&amp;$V$19&amp;" "&amp;$V$20&amp;" is more than VL Done"&amp;CHAR(10),""),IF(W168&gt;W155," * VL Suppressed "&amp;$V$19&amp;" "&amp;$W$20&amp;" is more than VL Done"&amp;CHAR(10),""),IF(X168&gt;X155," * VL Suppressed "&amp;$X$19&amp;" "&amp;$X$20&amp;" is more than VL Done"&amp;CHAR(10),""),IF(Y168&gt;Y155," * VL Suppressed "&amp;$X$19&amp;" "&amp;$Y$20&amp;" is more than VL Done"&amp;CHAR(10),""),IF(Z168&gt;Z155," * VL Suppressed "&amp;$Z$19&amp;" "&amp;$Z$20&amp;" is more than VL Done"&amp;CHAR(10),""),IF(AA168&gt;AA155," * VL Suppressed "&amp;$Z$19&amp;" "&amp;$AA$20&amp;" is more than VL Done"&amp;CHAR(10),""),IF(AB168&gt;AB168155," * VL Suppressed "&amp;$Z$19&amp;" "&amp;$AA$20&amp;" is more than VL Done"&amp;CHAR(10),""))</f>
        <v/>
      </c>
      <c r="AD155" s="218"/>
      <c r="AE155" s="253"/>
      <c r="AF155" s="219"/>
      <c r="AG155" s="127"/>
    </row>
    <row r="156" spans="1:33" s="6" customFormat="1" ht="38.25" customHeight="1" thickBot="1" x14ac:dyDescent="0.5">
      <c r="A156" s="234" t="s">
        <v>210</v>
      </c>
      <c r="B156" s="272" t="s">
        <v>210</v>
      </c>
      <c r="C156" s="197" t="s">
        <v>344</v>
      </c>
      <c r="D156" s="267">
        <f t="shared" ref="D156:L156" si="58">SUM(D157:D161)</f>
        <v>0</v>
      </c>
      <c r="E156" s="158">
        <f t="shared" si="58"/>
        <v>0</v>
      </c>
      <c r="F156" s="158">
        <f t="shared" si="58"/>
        <v>0</v>
      </c>
      <c r="G156" s="158">
        <f t="shared" si="58"/>
        <v>0</v>
      </c>
      <c r="H156" s="158">
        <f t="shared" si="58"/>
        <v>0</v>
      </c>
      <c r="I156" s="158">
        <f t="shared" si="58"/>
        <v>0</v>
      </c>
      <c r="J156" s="158">
        <f t="shared" si="58"/>
        <v>0</v>
      </c>
      <c r="K156" s="158">
        <f t="shared" si="58"/>
        <v>0</v>
      </c>
      <c r="L156" s="158">
        <f t="shared" si="58"/>
        <v>0</v>
      </c>
      <c r="M156" s="158">
        <f t="shared" ref="M156:AB156" si="59">SUM(M157:M161)</f>
        <v>0</v>
      </c>
      <c r="N156" s="158">
        <f t="shared" si="59"/>
        <v>0</v>
      </c>
      <c r="O156" s="158">
        <f t="shared" si="59"/>
        <v>0</v>
      </c>
      <c r="P156" s="158">
        <f t="shared" si="59"/>
        <v>0</v>
      </c>
      <c r="Q156" s="158">
        <f t="shared" si="59"/>
        <v>0</v>
      </c>
      <c r="R156" s="158">
        <f t="shared" si="59"/>
        <v>0</v>
      </c>
      <c r="S156" s="158">
        <f t="shared" si="59"/>
        <v>0</v>
      </c>
      <c r="T156" s="158">
        <f t="shared" si="59"/>
        <v>0</v>
      </c>
      <c r="U156" s="158">
        <f t="shared" si="59"/>
        <v>0</v>
      </c>
      <c r="V156" s="158">
        <f t="shared" si="59"/>
        <v>0</v>
      </c>
      <c r="W156" s="158">
        <f t="shared" si="59"/>
        <v>0</v>
      </c>
      <c r="X156" s="158">
        <f t="shared" si="59"/>
        <v>0</v>
      </c>
      <c r="Y156" s="158">
        <f t="shared" si="59"/>
        <v>0</v>
      </c>
      <c r="Z156" s="158">
        <f t="shared" si="59"/>
        <v>0</v>
      </c>
      <c r="AA156" s="158">
        <f t="shared" si="59"/>
        <v>0</v>
      </c>
      <c r="AB156" s="158">
        <f t="shared" si="59"/>
        <v>0</v>
      </c>
      <c r="AC156" s="216" t="str">
        <f>CONCATENATE(IF(D169&gt;D156," * VL suppressed Routine"&amp;$D$19&amp;" "&amp;$D$20&amp;" is more than VL Done Routine"&amp;CHAR(10),""),IF(E169&gt;E156," * VL suppressed Routine "&amp;$D$19&amp;" "&amp;$E$20&amp;" is more than VL Done Routine"&amp;CHAR(10),""),IF(F169&gt;F156," * VL suppressed Routine "&amp;$F$19&amp;" "&amp;$F$20&amp;" is more than VL Done Routine"&amp;CHAR(10),""),IF(G169&gt;G156," * VL suppressed Routine "&amp;$F$19&amp;" "&amp;$G$20&amp;" is more than VL Done Routine"&amp;CHAR(10),""),IF(H169&gt;H156," * VL suppressed Routine "&amp;$H$19&amp;" "&amp;$H$20&amp;" is more than VL Done Routine"&amp;CHAR(10),""),IF(I169&gt;I156," * VL suppressed Routine "&amp;$H$19&amp;" "&amp;$I$20&amp;" is more than VL Done Routine"&amp;CHAR(10),""),IF(J169&gt;J156," * VL suppressed Routine "&amp;$J$19&amp;" "&amp;$J$20&amp;" is more than VL Done Routine"&amp;CHAR(10),""),IF(K169&gt;K156," * VL suppressed Routine "&amp;$J$19&amp;" "&amp;$K$20&amp;" is more than VL Done Routine"&amp;CHAR(10),""),IF(L169&gt;L156," * VL suppressed Routine "&amp;$L$19&amp;" "&amp;$L$20&amp;" is more than VL Done Routine"&amp;CHAR(10),""),IF(M169&gt;M156," * VL suppressed Routine "&amp;$L$19&amp;" "&amp;$M$20&amp;" is more than VL Done Routine"&amp;CHAR(10),""),IF(N169&gt;N156," * VL suppressed Routine "&amp;$N$19&amp;" "&amp;$N$20&amp;" is more than VL Done Routine"&amp;CHAR(10),""),IF(O169&gt;O156," * VL suppressed Routine "&amp;$N$19&amp;" "&amp;$O$20&amp;" is more than VL Done Routine"&amp;CHAR(10),""),IF(P169&gt;P156," * VL suppressed Routine "&amp;$P$19&amp;" "&amp;$P$20&amp;" is more than VL Done Routine"&amp;CHAR(10),""),IF(Q169&gt;Q156," * VL suppressed Routine "&amp;$P$19&amp;" "&amp;$Q$20&amp;" is more than VL Done Routine"&amp;CHAR(10),""),IF(R169&gt;R156," * VL suppressed Routine "&amp;$R$19&amp;" "&amp;$R$20&amp;" is more than VL Done Routine"&amp;CHAR(10),""),IF(S169&gt;S156," * VL suppressed Routine "&amp;$R$19&amp;" "&amp;$S$20&amp;" is more than VL Done Routine"&amp;CHAR(10),""),IF(T169&gt;T156," * VL suppressed Routine "&amp;$T$19&amp;" "&amp;$T$20&amp;" is more than VL Done Routine"&amp;CHAR(10),""),IF(U169&gt;U156," * VL suppressed Routine "&amp;$T$19&amp;" "&amp;$U$20&amp;" is more than VL Done Routine"&amp;CHAR(10),""),IF(V169&gt;V156," * VL suppressed Routine "&amp;$V$19&amp;" "&amp;$V$20&amp;" is more than VL Done Routine"&amp;CHAR(10),""),IF(W169&gt;W156," * VL suppressed Routine "&amp;$V$19&amp;" "&amp;$W$20&amp;" is more than VL Done Routine"&amp;CHAR(10),""),IF(X169&gt;X156," * VL suppressed Routine "&amp;$X$19&amp;" "&amp;$X$20&amp;" is more than VL Done Routine"&amp;CHAR(10),""),IF(Y169&gt;Y156," * VL suppressed Routine "&amp;$X$19&amp;" "&amp;$Y$20&amp;" is more than VL Done Routine"&amp;CHAR(10),""),IF(Z169&gt;Z156," * VL suppressed Routine "&amp;$Z$19&amp;" "&amp;$Z$20&amp;" is more than VL Done Routine"&amp;CHAR(10),""),IF(AA169&gt;AA156," * VL suppressed Routine "&amp;$Z$19&amp;" "&amp;$AA$20&amp;" is more than VL Done Routine"&amp;CHAR(10),""),IF(AB169&gt;AB156," * VL suppressed Routine "&amp;$AB$19&amp;" "&amp;$AB$20&amp;" is more than VL Done Routine"&amp;CHAR(10),""))</f>
        <v/>
      </c>
      <c r="AD156" s="357" t="str">
        <f>CONCATENATE(AC156,AC157,AC158,AC159,AC160,AC161,AC162,AC163,AC164,AC165,AC166,AC167,AC168,AC169,AC170,AC171,AC172,AC173,AC174,AC175,AC176,AC177,AC178,AC179,AC180)</f>
        <v/>
      </c>
      <c r="AE156" s="160"/>
      <c r="AF156" s="359"/>
      <c r="AG156" s="127">
        <v>155</v>
      </c>
    </row>
    <row r="157" spans="1:33" s="4" customFormat="1" ht="38.25" customHeight="1" thickBot="1" x14ac:dyDescent="0.5">
      <c r="A157" s="235" t="s">
        <v>80</v>
      </c>
      <c r="B157" s="172" t="s">
        <v>211</v>
      </c>
      <c r="C157" s="215" t="s">
        <v>345</v>
      </c>
      <c r="D157" s="49"/>
      <c r="E157" s="35"/>
      <c r="F157" s="49"/>
      <c r="G157" s="35"/>
      <c r="H157" s="49"/>
      <c r="I157" s="35"/>
      <c r="J157" s="49"/>
      <c r="K157" s="35"/>
      <c r="L157" s="35"/>
      <c r="M157" s="36"/>
      <c r="N157" s="35"/>
      <c r="O157" s="36"/>
      <c r="P157" s="35"/>
      <c r="Q157" s="36"/>
      <c r="R157" s="35"/>
      <c r="S157" s="36"/>
      <c r="T157" s="35"/>
      <c r="U157" s="36"/>
      <c r="V157" s="35"/>
      <c r="W157" s="36"/>
      <c r="X157" s="35"/>
      <c r="Y157" s="36"/>
      <c r="Z157" s="35"/>
      <c r="AA157" s="36"/>
      <c r="AB157" s="125">
        <f t="shared" ref="AB157:AB160" si="60">SUM(D157:AA157)</f>
        <v>0</v>
      </c>
      <c r="AC157" s="216" t="str">
        <f>CONCATENATE(IF(D170&gt;D157," * VL suppressed Routine FSW "&amp;$D$19&amp;" "&amp;$D$20&amp;" is more than VL Done Routine"&amp;CHAR(10),""),IF(E170&gt;E157," * VL suppressed Routine FSW "&amp;$D$19&amp;" "&amp;$E$20&amp;" is more than VL Done Routine"&amp;CHAR(10),""),IF(F170&gt;F157," * VL suppressed Routine FSW "&amp;$F$19&amp;" "&amp;$F$20&amp;" is more than VL Done Routine"&amp;CHAR(10),""),IF(G170&gt;G157," * VL suppressed Routine FSW "&amp;$F$19&amp;" "&amp;$G$20&amp;" is more than VL Done Routine"&amp;CHAR(10),""),IF(H170&gt;H157," * VL suppressed Routine FSW "&amp;$H$19&amp;" "&amp;$H$20&amp;" is more than VL Done Routine"&amp;CHAR(10),""),IF(I170&gt;I157," * VL suppressed Routine FSW "&amp;$H$19&amp;" "&amp;$I$20&amp;" is more than VL Done Routine"&amp;CHAR(10),""),IF(J170&gt;J157," * VL suppressed Routine FSW "&amp;$J$19&amp;" "&amp;$J$20&amp;" is more than VL Done Routine"&amp;CHAR(10),""),IF(K170&gt;K157," * VL suppressed Routine FSW "&amp;$J$19&amp;" "&amp;$K$20&amp;" is more than VL Done Routine"&amp;CHAR(10),""),IF(L170&gt;L157," * VL suppressed Routine FSW "&amp;$L$19&amp;" "&amp;$L$20&amp;" is more than VL Done Routine"&amp;CHAR(10),""),IF(M170&gt;M157," * VL suppressed Routine FSW "&amp;$L$19&amp;" "&amp;$M$20&amp;" is more than VL Done Routine"&amp;CHAR(10),""),IF(N170&gt;N157," * VL suppressed Routine FSW "&amp;$N$19&amp;" "&amp;$N$20&amp;" is more than VL Done Routine"&amp;CHAR(10),""),IF(O170&gt;O157," * VL suppressed Routine FSW "&amp;$N$19&amp;" "&amp;$O$20&amp;" is more than VL Done Routine"&amp;CHAR(10),""),IF(P170&gt;P157," * VL suppressed Routine FSW "&amp;$P$19&amp;" "&amp;$P$20&amp;" is more than VL Done Routine"&amp;CHAR(10),""),IF(Q170&gt;Q157," * VL suppressed Routine FSW "&amp;$P$19&amp;" "&amp;$Q$20&amp;" is more than VL Done Routine"&amp;CHAR(10),""),IF(R170&gt;R157," * VL suppressed Routine FSW "&amp;$R$19&amp;" "&amp;$R$20&amp;" is more than VL Done Routine"&amp;CHAR(10),""),IF(S170&gt;S157," * VL suppressed Routine FSW "&amp;$R$19&amp;" "&amp;$S$20&amp;" is more than VL Done Routine"&amp;CHAR(10),""),IF(T170&gt;T157," * VL suppressed Routine FSW "&amp;$T$19&amp;" "&amp;$T$20&amp;" is more than VL Done Routine"&amp;CHAR(10),""),IF(U170&gt;U157," * VL suppressed Routine FSW "&amp;$T$19&amp;" "&amp;$U$20&amp;" is more than VL Done Routine"&amp;CHAR(10),""),IF(V170&gt;V157," * VL suppressed Routine FSW "&amp;$V$19&amp;" "&amp;$V$20&amp;" is more than VL Done Routine"&amp;CHAR(10),""),IF(W170&gt;W157," * VL suppressed Routine FSW "&amp;$V$19&amp;" "&amp;$W$20&amp;" is more than VL Done Routine"&amp;CHAR(10),""),IF(X170&gt;X157," * VL suppressed Routine FSW "&amp;$X$19&amp;" "&amp;$X$20&amp;" is more than VL Done Routine"&amp;CHAR(10),""),IF(Y170&gt;Y157," * VL suppressed Routine FSW "&amp;$X$19&amp;" "&amp;$Y$20&amp;" is more than VL Done Routine"&amp;CHAR(10),""),IF(Z170&gt;Z157," * VL suppressed Routine FSW "&amp;$Z$19&amp;" "&amp;$Z$20&amp;" is more than VL Done Routine"&amp;CHAR(10),""),IF(AA170&gt;AA157," * VL suppressed Routine FSW "&amp;$Z$19&amp;" "&amp;$AA$20&amp;" is more than VL Done Routine"&amp;CHAR(10),""),IF(AB170&gt;AB157," * VL suppressed Routine FSW "&amp;$AB$19&amp;" "&amp;$AB$20&amp;" is more than VL Done Routine"&amp;CHAR(10),""))</f>
        <v/>
      </c>
      <c r="AD157" s="358"/>
      <c r="AE157" s="141"/>
      <c r="AF157" s="360"/>
      <c r="AG157" s="127">
        <v>156</v>
      </c>
    </row>
    <row r="158" spans="1:33" s="4" customFormat="1" ht="38.25" customHeight="1" x14ac:dyDescent="0.45">
      <c r="A158" s="230" t="s">
        <v>78</v>
      </c>
      <c r="B158" s="170" t="s">
        <v>212</v>
      </c>
      <c r="C158" s="215" t="s">
        <v>346</v>
      </c>
      <c r="D158" s="48"/>
      <c r="E158" s="34"/>
      <c r="F158" s="48"/>
      <c r="G158" s="34"/>
      <c r="H158" s="48"/>
      <c r="I158" s="34"/>
      <c r="J158" s="48"/>
      <c r="K158" s="34"/>
      <c r="L158" s="32"/>
      <c r="M158" s="35"/>
      <c r="N158" s="32"/>
      <c r="O158" s="35"/>
      <c r="P158" s="32"/>
      <c r="Q158" s="35"/>
      <c r="R158" s="32"/>
      <c r="S158" s="35"/>
      <c r="T158" s="32"/>
      <c r="U158" s="35"/>
      <c r="V158" s="32"/>
      <c r="W158" s="35"/>
      <c r="X158" s="32"/>
      <c r="Y158" s="35"/>
      <c r="Z158" s="32"/>
      <c r="AA158" s="35"/>
      <c r="AB158" s="118">
        <f t="shared" si="60"/>
        <v>0</v>
      </c>
      <c r="AC158" s="216" t="str">
        <f>CONCATENATE(IF(D171&gt;D158," * VL suppressed Routine MSM "&amp;$D$19&amp;" "&amp;$D$20&amp;" is more than VL Done Routine"&amp;CHAR(10),""),IF(E171&gt;E158," * VL suppressed Routine MSM "&amp;$D$19&amp;" "&amp;$E$20&amp;" is more than VL Done Routine"&amp;CHAR(10),""),IF(F171&gt;F158," * VL suppressed Routine MSM "&amp;$F$19&amp;" "&amp;$F$20&amp;" is more than VL Done Routine"&amp;CHAR(10),""),IF(G171&gt;G158," * VL suppressed Routine MSM "&amp;$F$19&amp;" "&amp;$G$20&amp;" is more than VL Done Routine"&amp;CHAR(10),""),IF(H171&gt;H158," * VL suppressed Routine MSM "&amp;$H$19&amp;" "&amp;$H$20&amp;" is more than VL Done Routine"&amp;CHAR(10),""),IF(I171&gt;I158," * VL suppressed Routine MSM "&amp;$H$19&amp;" "&amp;$I$20&amp;" is more than VL Done Routine"&amp;CHAR(10),""),IF(J171&gt;J158," * VL suppressed Routine MSM "&amp;$J$19&amp;" "&amp;$J$20&amp;" is more than VL Done Routine"&amp;CHAR(10),""),IF(K171&gt;K158," * VL suppressed Routine MSM "&amp;$J$19&amp;" "&amp;$K$20&amp;" is more than VL Done Routine"&amp;CHAR(10),""),IF(L171&gt;L158," * VL suppressed Routine MSM "&amp;$L$19&amp;" "&amp;$L$20&amp;" is more than VL Done Routine"&amp;CHAR(10),""),IF(M171&gt;M158," * VL suppressed Routine MSM "&amp;$L$19&amp;" "&amp;$M$20&amp;" is more than VL Done Routine"&amp;CHAR(10),""),IF(N171&gt;N158," * VL suppressed Routine MSM "&amp;$N$19&amp;" "&amp;$N$20&amp;" is more than VL Done Routine"&amp;CHAR(10),""),IF(O171&gt;O158," * VL suppressed Routine MSM "&amp;$N$19&amp;" "&amp;$O$20&amp;" is more than VL Done Routine"&amp;CHAR(10),""),IF(P171&gt;P158," * VL suppressed Routine MSM "&amp;$P$19&amp;" "&amp;$P$20&amp;" is more than VL Done Routine"&amp;CHAR(10),""),IF(Q171&gt;Q158," * VL suppressed Routine MSM "&amp;$P$19&amp;" "&amp;$Q$20&amp;" is more than VL Done Routine"&amp;CHAR(10),""),IF(R171&gt;R158," * VL suppressed Routine MSM "&amp;$R$19&amp;" "&amp;$R$20&amp;" is more than VL Done Routine"&amp;CHAR(10),""),IF(S171&gt;S158," * VL suppressed Routine MSM "&amp;$R$19&amp;" "&amp;$S$20&amp;" is more than VL Done Routine"&amp;CHAR(10),""),IF(T171&gt;T158," * VL suppressed Routine MSM "&amp;$T$19&amp;" "&amp;$T$20&amp;" is more than VL Done Routine"&amp;CHAR(10),""),IF(U171&gt;U158," * VL suppressed Routine MSM "&amp;$T$19&amp;" "&amp;$U$20&amp;" is more than VL Done Routine"&amp;CHAR(10),""),IF(V171&gt;V158," * VL suppressed Routine MSM "&amp;$V$19&amp;" "&amp;$V$20&amp;" is more than VL Done Routine"&amp;CHAR(10),""),IF(W171&gt;W158," * VL suppressed Routine MSM "&amp;$V$19&amp;" "&amp;$W$20&amp;" is more than VL Done Routine"&amp;CHAR(10),""),IF(X171&gt;X158," * VL suppressed Routine MSM "&amp;$X$19&amp;" "&amp;$X$20&amp;" is more than VL Done Routine"&amp;CHAR(10),""),IF(Y171&gt;Y158," * VL suppressed Routine MSM "&amp;$X$19&amp;" "&amp;$Y$20&amp;" is more than VL Done Routine"&amp;CHAR(10),""),IF(Z171&gt;Z158," * VL suppressed Routine MSM "&amp;$Z$19&amp;" "&amp;$Z$20&amp;" is more than VL Done Routine"&amp;CHAR(10),""),IF(AA171&gt;AA158," * VL suppressed Routine MSM "&amp;$Z$19&amp;" "&amp;$AA$20&amp;" is more than VL Done Routine"&amp;CHAR(10),""),IF(AB171&gt;AB158," * VL suppressed Routine MSM "&amp;$AB$19&amp;" "&amp;$AB$20&amp;" is more than VL Done Routine"&amp;CHAR(10),""))</f>
        <v/>
      </c>
      <c r="AD158" s="358"/>
      <c r="AE158" s="141"/>
      <c r="AF158" s="360"/>
      <c r="AG158" s="127">
        <v>157</v>
      </c>
    </row>
    <row r="159" spans="1:33" s="4" customFormat="1" ht="38.25" customHeight="1" x14ac:dyDescent="0.45">
      <c r="A159" s="230" t="s">
        <v>170</v>
      </c>
      <c r="B159" s="170" t="s">
        <v>213</v>
      </c>
      <c r="C159" s="215" t="s">
        <v>347</v>
      </c>
      <c r="D159" s="48"/>
      <c r="E159" s="34"/>
      <c r="F159" s="48"/>
      <c r="G159" s="34"/>
      <c r="H159" s="48"/>
      <c r="I159" s="34"/>
      <c r="J159" s="48"/>
      <c r="K159" s="34"/>
      <c r="L159" s="32"/>
      <c r="M159" s="32"/>
      <c r="N159" s="32"/>
      <c r="O159" s="32"/>
      <c r="P159" s="32"/>
      <c r="Q159" s="32"/>
      <c r="R159" s="32"/>
      <c r="S159" s="32"/>
      <c r="T159" s="32"/>
      <c r="U159" s="32"/>
      <c r="V159" s="32"/>
      <c r="W159" s="32"/>
      <c r="X159" s="32"/>
      <c r="Y159" s="32"/>
      <c r="Z159" s="32"/>
      <c r="AA159" s="32"/>
      <c r="AB159" s="118">
        <f t="shared" si="60"/>
        <v>0</v>
      </c>
      <c r="AC159" s="216" t="str">
        <f>CONCATENATE(IF(D172&gt;D159," * VL suppressed Routine People In Prison "&amp;$D$19&amp;" "&amp;$D$20&amp;" is more than VL Done Routine People In Prison Routine"&amp;CHAR(10),""),IF(E172&gt;E159," * VL suppressed Routine People In Prison "&amp;$D$19&amp;" "&amp;$E$20&amp;" is more than VL Done Routine People In Prison Routine"&amp;CHAR(10),""),IF(F172&gt;F159," * VL suppressed Routine People In Prison "&amp;$F$19&amp;" "&amp;$F$20&amp;" is more than VL Done Routine People In Prison Routine"&amp;CHAR(10),""),IF(G172&gt;G159," * VL suppressed Routine People In Prison "&amp;$F$19&amp;" "&amp;$G$20&amp;" is more than VL Done Routine People In Prison Routine"&amp;CHAR(10),""),IF(H172&gt;H159," * VL suppressed Routine People In Prison "&amp;$H$19&amp;" "&amp;$H$20&amp;" is more than VL Done Routine People In Prison Routine"&amp;CHAR(10),""),IF(I172&gt;I159," * VL suppressed Routine People In Prison "&amp;$H$19&amp;" "&amp;$I$20&amp;" is more than VL Done Routine People In Prison Routine"&amp;CHAR(10),""),IF(J172&gt;J159," * VL suppressed Routine People In Prison "&amp;$J$19&amp;" "&amp;$J$20&amp;" is more than VL Done Routine People In Prison Routine"&amp;CHAR(10),""),IF(K172&gt;K159," * VL suppressed Routine People In Prison "&amp;$J$19&amp;" "&amp;$K$20&amp;" is more than VL Done Routine People In Prison Routine"&amp;CHAR(10),""),IF(L172&gt;L159," * VL suppressed Routine People In Prison "&amp;$L$19&amp;" "&amp;$L$20&amp;" is more than VL Done Routine People In Prison Routine"&amp;CHAR(10),""),IF(M172&gt;M159," * VL suppressed Routine People In Prison "&amp;$L$19&amp;" "&amp;$M$20&amp;" is more than VL Done Routine People In Prison Routine"&amp;CHAR(10),""),IF(N172&gt;N159," * VL suppressed Routine People In Prison "&amp;$N$19&amp;" "&amp;$N$20&amp;" is more than VL Done Routine People In Prison Routine"&amp;CHAR(10),""),IF(O172&gt;O159," * VL suppressed Routine People In Prison "&amp;$N$19&amp;" "&amp;$O$20&amp;" is more than VL Done Routine People In Prison Routine"&amp;CHAR(10),""),IF(P172&gt;P159," * VL suppressed Routine People In Prison "&amp;$P$19&amp;" "&amp;$P$20&amp;" is more than VL Done Routine People In Prison Routine"&amp;CHAR(10),""),IF(Q172&gt;Q159," * VL suppressed Routine People In Prison "&amp;$P$19&amp;" "&amp;$Q$20&amp;" is more than VL Done Routine People In Prison Routine"&amp;CHAR(10),""),IF(R172&gt;R159," * VL suppressed Routine People In Prison "&amp;$R$19&amp;" "&amp;$R$20&amp;" is more than VL Done Routine People In Prison Routine"&amp;CHAR(10),""),IF(S172&gt;S159," * VL suppressed Routine People In Prison "&amp;$R$19&amp;" "&amp;$S$20&amp;" is more than VL Done Routine People In Prison Routine"&amp;CHAR(10),""),IF(T172&gt;T159," * VL suppressed Routine People In Prison "&amp;$T$19&amp;" "&amp;$T$20&amp;" is more than VL Done Routine People In Prison Routine"&amp;CHAR(10),""),IF(U172&gt;U159," * VL suppressed Routine People In Prison "&amp;$T$19&amp;" "&amp;$U$20&amp;" is more than VL Done Routine People In Prison Routine"&amp;CHAR(10),""),IF(V172&gt;V159," * VL suppressed Routine People In Prison "&amp;$V$19&amp;" "&amp;$V$20&amp;" is more than VL Done Routine People In Prison Routine"&amp;CHAR(10),""),IF(W172&gt;W159," * VL suppressed Routine People In Prison "&amp;$V$19&amp;" "&amp;$W$20&amp;" is more than VL Done Routine People In Prison Routine"&amp;CHAR(10),""),IF(X172&gt;X159," * VL suppressed Routine People In Prison "&amp;$X$19&amp;" "&amp;$X$20&amp;" is more than VL Done Routine People In Prison Routine"&amp;CHAR(10),""),IF(Y172&gt;Y159," * VL suppressed Routine People In Prison "&amp;$X$19&amp;" "&amp;$Y$20&amp;" is more than VL Done Routine People In Prison Routine"&amp;CHAR(10),""),IF(Z172&gt;Z159," * VL suppressed Routine People In Prison "&amp;$Z$19&amp;" "&amp;$Z$20&amp;" is more than VL Done Routine People In Prison Routine"&amp;CHAR(10),""),IF(AA172&gt;AA159," * VL suppressed Routine People In Prison "&amp;$Z$19&amp;" "&amp;$AA$20&amp;" is more than VL Done Routine People In Prison Routine"&amp;CHAR(10),""),IF(AB172&gt;AB159," * VL suppressed Routine People In Prison "&amp;$AB$19&amp;" "&amp;$AB$20&amp;" is more than VL Done Routine People In Prison Routine"&amp;CHAR(10),""))</f>
        <v/>
      </c>
      <c r="AD159" s="358"/>
      <c r="AE159" s="141"/>
      <c r="AF159" s="360"/>
      <c r="AG159" s="127">
        <v>159</v>
      </c>
    </row>
    <row r="160" spans="1:33" s="4" customFormat="1" ht="38.25" customHeight="1" thickBot="1" x14ac:dyDescent="0.5">
      <c r="A160" s="230" t="s">
        <v>77</v>
      </c>
      <c r="B160" s="170" t="s">
        <v>214</v>
      </c>
      <c r="C160" s="215" t="s">
        <v>348</v>
      </c>
      <c r="D160" s="48"/>
      <c r="E160" s="34"/>
      <c r="F160" s="48"/>
      <c r="G160" s="34"/>
      <c r="H160" s="48"/>
      <c r="I160" s="34"/>
      <c r="J160" s="48"/>
      <c r="K160" s="34"/>
      <c r="L160" s="32"/>
      <c r="M160" s="32"/>
      <c r="N160" s="32"/>
      <c r="O160" s="32"/>
      <c r="P160" s="32"/>
      <c r="Q160" s="32"/>
      <c r="R160" s="32"/>
      <c r="S160" s="32"/>
      <c r="T160" s="32"/>
      <c r="U160" s="32"/>
      <c r="V160" s="32"/>
      <c r="W160" s="32"/>
      <c r="X160" s="32"/>
      <c r="Y160" s="32"/>
      <c r="Z160" s="32"/>
      <c r="AA160" s="32"/>
      <c r="AB160" s="119">
        <f t="shared" si="60"/>
        <v>0</v>
      </c>
      <c r="AC160" s="216" t="str">
        <f>CONCATENATE(IF(D173&gt;D160," * VL suppressed Routine PWID "&amp;$D$19&amp;" "&amp;$D$20&amp;" is more than VL Done Routine PWID Routine"&amp;CHAR(10),""),IF(E173&gt;E160," * VL suppressed Routine PWID "&amp;$D$19&amp;" "&amp;$E$20&amp;" is more than VL Done Routine PWID Routine"&amp;CHAR(10),""),IF(F173&gt;F160," * VL suppressed Routine PWID "&amp;$F$19&amp;" "&amp;$F$20&amp;" is more than VL Done Routine PWID Routine"&amp;CHAR(10),""),IF(G173&gt;G160," * VL suppressed Routine PWID "&amp;$F$19&amp;" "&amp;$G$20&amp;" is more than VL Done Routine PWID Routine"&amp;CHAR(10),""),IF(H173&gt;H160," * VL suppressed Routine PWID "&amp;$H$19&amp;" "&amp;$H$20&amp;" is more than VL Done Routine PWID Routine"&amp;CHAR(10),""),IF(I173&gt;I160," * VL suppressed Routine PWID "&amp;$H$19&amp;" "&amp;$I$20&amp;" is more than VL Done Routine PWID Routine"&amp;CHAR(10),""),IF(J173&gt;J160," * VL suppressed Routine PWID "&amp;$J$19&amp;" "&amp;$J$20&amp;" is more than VL Done Routine PWID Routine"&amp;CHAR(10),""),IF(K173&gt;K160," * VL suppressed Routine PWID "&amp;$J$19&amp;" "&amp;$K$20&amp;" is more than VL Done Routine PWID Routine"&amp;CHAR(10),""),IF(L173&gt;L160," * VL suppressed Routine PWID "&amp;$L$19&amp;" "&amp;$L$20&amp;" is more than VL Done Routine PWID Routine"&amp;CHAR(10),""),IF(M173&gt;M160," * VL suppressed Routine PWID "&amp;$L$19&amp;" "&amp;$M$20&amp;" is more than VL Done Routine PWID Routine"&amp;CHAR(10),""),IF(N173&gt;N160," * VL suppressed Routine PWID "&amp;$N$19&amp;" "&amp;$N$20&amp;" is more than VL Done Routine PWID Routine"&amp;CHAR(10),""),IF(O173&gt;O160," * VL suppressed Routine PWID "&amp;$N$19&amp;" "&amp;$O$20&amp;" is more than VL Done Routine PWID Routine"&amp;CHAR(10),""),IF(P173&gt;P160," * VL suppressed Routine PWID "&amp;$P$19&amp;" "&amp;$P$20&amp;" is more than VL Done Routine PWID Routine"&amp;CHAR(10),""),IF(Q173&gt;Q160," * VL suppressed Routine PWID "&amp;$P$19&amp;" "&amp;$Q$20&amp;" is more than VL Done Routine PWID Routine"&amp;CHAR(10),""),IF(R173&gt;R160," * VL suppressed Routine PWID "&amp;$R$19&amp;" "&amp;$R$20&amp;" is more than VL Done Routine PWID Routine"&amp;CHAR(10),""),IF(S173&gt;S160," * VL suppressed Routine PWID "&amp;$R$19&amp;" "&amp;$S$20&amp;" is more than VL Done Routine PWID Routine"&amp;CHAR(10),""),IF(T173&gt;T160," * VL suppressed Routine PWID "&amp;$T$19&amp;" "&amp;$T$20&amp;" is more than VL Done Routine PWID Routine"&amp;CHAR(10),""),IF(U173&gt;U160," * VL suppressed Routine PWID "&amp;$T$19&amp;" "&amp;$U$20&amp;" is more than VL Done Routine PWID Routine"&amp;CHAR(10),""),IF(V173&gt;V160," * VL suppressed Routine PWID "&amp;$V$19&amp;" "&amp;$V$20&amp;" is more than VL Done Routine PWID Routine"&amp;CHAR(10),""),IF(W173&gt;W160," * VL suppressed Routine PWID "&amp;$V$19&amp;" "&amp;$W$20&amp;" is more than VL Done Routine PWID Routine"&amp;CHAR(10),""),IF(X173&gt;X160," * VL suppressed Routine PWID "&amp;$X$19&amp;" "&amp;$X$20&amp;" is more than VL Done Routine PWID Routine"&amp;CHAR(10),""),IF(Y173&gt;Y160," * VL suppressed Routine PWID "&amp;$X$19&amp;" "&amp;$Y$20&amp;" is more than VL Done Routine PWID Routine"&amp;CHAR(10),""),IF(Z173&gt;Z160," * VL suppressed Routine PWID "&amp;$Z$19&amp;" "&amp;$Z$20&amp;" is more than VL Done Routine PWID Routine"&amp;CHAR(10),""),IF(AA173&gt;AA160," * VL suppressed Routine PWID "&amp;$Z$19&amp;" "&amp;$AA$20&amp;" is more than VL Done Routine PWID Routine"&amp;CHAR(10),""),IF(AB173&gt;AB160," * VL suppressed Routine PWID "&amp;$AB$19&amp;" "&amp;$AB$20&amp;" is more than VL Done Routine PWID Routine"&amp;CHAR(10),""))</f>
        <v/>
      </c>
      <c r="AD160" s="358"/>
      <c r="AE160" s="141"/>
      <c r="AF160" s="360"/>
      <c r="AG160" s="127">
        <v>160</v>
      </c>
    </row>
    <row r="161" spans="1:33" s="4" customFormat="1" ht="38.25" customHeight="1" thickBot="1" x14ac:dyDescent="0.5">
      <c r="A161" s="236" t="s">
        <v>79</v>
      </c>
      <c r="B161" s="171" t="s">
        <v>215</v>
      </c>
      <c r="C161" s="215" t="s">
        <v>349</v>
      </c>
      <c r="D161" s="114"/>
      <c r="E161" s="115"/>
      <c r="F161" s="114"/>
      <c r="G161" s="115"/>
      <c r="H161" s="114"/>
      <c r="I161" s="115"/>
      <c r="J161" s="114"/>
      <c r="K161" s="115"/>
      <c r="L161" s="115"/>
      <c r="M161" s="115"/>
      <c r="N161" s="115"/>
      <c r="O161" s="115"/>
      <c r="P161" s="115"/>
      <c r="Q161" s="115"/>
      <c r="R161" s="115"/>
      <c r="S161" s="115"/>
      <c r="T161" s="115"/>
      <c r="U161" s="115"/>
      <c r="V161" s="115"/>
      <c r="W161" s="115"/>
      <c r="X161" s="115"/>
      <c r="Y161" s="115"/>
      <c r="Z161" s="115"/>
      <c r="AA161" s="251"/>
      <c r="AB161" s="252"/>
      <c r="AC161" s="216" t="str">
        <f>CONCATENATE(IF(D174&gt;D161," * VL suppressed Routine TG "&amp;$D$19&amp;" "&amp;$D$20&amp;" is more than VL Done Routine TG Routine"&amp;CHAR(10),""),IF(E174&gt;E161," * VL suppressed Routine TG "&amp;$D$19&amp;" "&amp;$E$20&amp;" is more than VL Done Routine TG Routine"&amp;CHAR(10),""),IF(F174&gt;F161," * VL suppressed Routine TG "&amp;$F$19&amp;" "&amp;$F$20&amp;" is more than VL Done Routine TG Routine"&amp;CHAR(10),""),IF(G174&gt;G161," * VL suppressed Routine TG "&amp;$F$19&amp;" "&amp;$G$20&amp;" is more than VL Done Routine TG Routine"&amp;CHAR(10),""),IF(H174&gt;H161," * VL suppressed Routine TG "&amp;$H$19&amp;" "&amp;$H$20&amp;" is more than VL Done Routine TG Routine"&amp;CHAR(10),""),IF(I174&gt;I161," * VL suppressed Routine TG "&amp;$H$19&amp;" "&amp;$I$20&amp;" is more than VL Done Routine TG Routine"&amp;CHAR(10),""),IF(J174&gt;J161," * VL suppressed Routine TG "&amp;$J$19&amp;" "&amp;$J$20&amp;" is more than VL Done Routine TG Routine"&amp;CHAR(10),""),IF(K174&gt;K161," * VL suppressed Routine TG "&amp;$J$19&amp;" "&amp;$K$20&amp;" is more than VL Done Routine TG Routine"&amp;CHAR(10),""),IF(L174&gt;L161," * VL suppressed Routine TG "&amp;$L$19&amp;" "&amp;$L$20&amp;" is more than VL Done Routine TG Routine"&amp;CHAR(10),""),IF(M174&gt;M161," * VL suppressed Routine TG "&amp;$L$19&amp;" "&amp;$M$20&amp;" is more than VL Done Routine TG Routine"&amp;CHAR(10),""),IF(N174&gt;N161," * VL suppressed Routine TG "&amp;$N$19&amp;" "&amp;$N$20&amp;" is more than VL Done Routine TG Routine"&amp;CHAR(10),""),IF(O174&gt;O161," * VL suppressed Routine TG "&amp;$N$19&amp;" "&amp;$O$20&amp;" is more than VL Done Routine TG Routine"&amp;CHAR(10),""),IF(P174&gt;P161," * VL suppressed Routine TG "&amp;$P$19&amp;" "&amp;$P$20&amp;" is more than VL Done Routine TG Routine"&amp;CHAR(10),""),IF(Q174&gt;Q161," * VL suppressed Routine TG "&amp;$P$19&amp;" "&amp;$Q$20&amp;" is more than VL Done Routine TG Routine"&amp;CHAR(10),""),IF(R174&gt;R161," * VL suppressed Routine TG "&amp;$R$19&amp;" "&amp;$R$20&amp;" is more than VL Done Routine TG Routine"&amp;CHAR(10),""),IF(S174&gt;S161," * VL suppressed Routine TG "&amp;$R$19&amp;" "&amp;$S$20&amp;" is more than VL Done Routine TG Routine"&amp;CHAR(10),""),IF(T174&gt;T161," * VL suppressed Routine TG "&amp;$T$19&amp;" "&amp;$T$20&amp;" is more than VL Done Routine TG Routine"&amp;CHAR(10),""),IF(U174&gt;U161," * VL suppressed Routine TG "&amp;$T$19&amp;" "&amp;$U$20&amp;" is more than VL Done Routine TG Routine"&amp;CHAR(10),""),IF(V174&gt;V161," * VL suppressed Routine TG "&amp;$V$19&amp;" "&amp;$V$20&amp;" is more than VL Done Routine TG Routine"&amp;CHAR(10),""),IF(W174&gt;W161," * VL suppressed Routine TG "&amp;$V$19&amp;" "&amp;$W$20&amp;" is more than VL Done Routine TG Routine"&amp;CHAR(10),""),IF(X174&gt;X161," * VL suppressed Routine TG "&amp;$X$19&amp;" "&amp;$X$20&amp;" is more than VL Done Routine TG Routine"&amp;CHAR(10),""),IF(Y174&gt;Y161," * VL suppressed Routine TG "&amp;$X$19&amp;" "&amp;$Y$20&amp;" is more than VL Done Routine TG Routine"&amp;CHAR(10),""),IF(Z174&gt;Z161," * VL suppressed Routine TG "&amp;$Z$19&amp;" "&amp;$Z$20&amp;" is more than VL Done Routine TG Routine"&amp;CHAR(10),""),IF(AA174&gt;AA161," * VL suppressed Routine TG "&amp;$Z$19&amp;" "&amp;$AA$20&amp;" is more than VL Done Routine TG Routine"&amp;CHAR(10),""),IF(AB174&gt;AB161," * VL suppressed Routine TG "&amp;$AB$19&amp;" "&amp;$AB$20&amp;" is more than VL Done Routine TG Routine"&amp;CHAR(10),""))</f>
        <v/>
      </c>
      <c r="AD161" s="358"/>
      <c r="AE161" s="141"/>
      <c r="AF161" s="360"/>
      <c r="AG161" s="127">
        <v>161</v>
      </c>
    </row>
    <row r="162" spans="1:33" s="6" customFormat="1" ht="38.25" customHeight="1" thickBot="1" x14ac:dyDescent="0.5">
      <c r="A162" s="234" t="s">
        <v>216</v>
      </c>
      <c r="B162" s="272" t="s">
        <v>216</v>
      </c>
      <c r="C162" s="197" t="s">
        <v>350</v>
      </c>
      <c r="D162" s="267">
        <f t="shared" ref="D162:L162" si="61">SUM(D163:D167)</f>
        <v>0</v>
      </c>
      <c r="E162" s="158">
        <f t="shared" si="61"/>
        <v>0</v>
      </c>
      <c r="F162" s="158">
        <f t="shared" si="61"/>
        <v>0</v>
      </c>
      <c r="G162" s="158">
        <f t="shared" si="61"/>
        <v>0</v>
      </c>
      <c r="H162" s="158">
        <f t="shared" si="61"/>
        <v>0</v>
      </c>
      <c r="I162" s="158">
        <f t="shared" si="61"/>
        <v>0</v>
      </c>
      <c r="J162" s="158">
        <f t="shared" si="61"/>
        <v>0</v>
      </c>
      <c r="K162" s="158">
        <f t="shared" si="61"/>
        <v>0</v>
      </c>
      <c r="L162" s="158">
        <f t="shared" si="61"/>
        <v>0</v>
      </c>
      <c r="M162" s="158">
        <f t="shared" ref="M162:AA162" si="62">SUM(M163:M167)</f>
        <v>0</v>
      </c>
      <c r="N162" s="158">
        <f t="shared" si="62"/>
        <v>0</v>
      </c>
      <c r="O162" s="158">
        <f t="shared" si="62"/>
        <v>0</v>
      </c>
      <c r="P162" s="158">
        <f t="shared" si="62"/>
        <v>0</v>
      </c>
      <c r="Q162" s="158">
        <f t="shared" si="62"/>
        <v>0</v>
      </c>
      <c r="R162" s="158">
        <f t="shared" si="62"/>
        <v>0</v>
      </c>
      <c r="S162" s="158">
        <f t="shared" si="62"/>
        <v>0</v>
      </c>
      <c r="T162" s="158">
        <f t="shared" si="62"/>
        <v>0</v>
      </c>
      <c r="U162" s="158">
        <f t="shared" si="62"/>
        <v>0</v>
      </c>
      <c r="V162" s="158">
        <f t="shared" si="62"/>
        <v>0</v>
      </c>
      <c r="W162" s="158">
        <f t="shared" si="62"/>
        <v>0</v>
      </c>
      <c r="X162" s="158">
        <f t="shared" si="62"/>
        <v>0</v>
      </c>
      <c r="Y162" s="158">
        <f t="shared" si="62"/>
        <v>0</v>
      </c>
      <c r="Z162" s="158">
        <f t="shared" si="62"/>
        <v>0</v>
      </c>
      <c r="AA162" s="158">
        <f t="shared" si="62"/>
        <v>0</v>
      </c>
      <c r="AB162" s="158">
        <f>SUM(AB163:AB167)</f>
        <v>0</v>
      </c>
      <c r="AC162" s="216" t="str">
        <f>CONCATENATE(IF(D175&gt;D162," * VL suppressed Targeted"&amp;$D$19&amp;" "&amp;$D$20&amp;" is more than VL Done Targeted"&amp;CHAR(10),""),IF(E175&gt;E162," * VL suppressed Targeted "&amp;$D$19&amp;" "&amp;$E$20&amp;" is more than VL Done Targeted"&amp;CHAR(10),""),IF(F175&gt;F162," * VL suppressed Targeted "&amp;$F$19&amp;" "&amp;$F$20&amp;" is more than VL Done Targeted"&amp;CHAR(10),""),IF(G175&gt;G162," * VL suppressed Targeted "&amp;$F$19&amp;" "&amp;$G$20&amp;" is more than VL Done Targeted"&amp;CHAR(10),""),IF(H175&gt;H162," * VL suppressed Targeted "&amp;$H$19&amp;" "&amp;$H$20&amp;" is more than VL Done Targeted"&amp;CHAR(10),""),IF(I175&gt;I162," * VL suppressed Targeted "&amp;$H$19&amp;" "&amp;$I$20&amp;" is more than VL Done Targeted"&amp;CHAR(10),""),IF(J175&gt;J162," * VL suppressed Targeted "&amp;$J$19&amp;" "&amp;$J$20&amp;" is more than VL Done Targeted"&amp;CHAR(10),""),IF(K175&gt;K162," * VL suppressed Targeted "&amp;$J$19&amp;" "&amp;$K$20&amp;" is more than VL Done Targeted"&amp;CHAR(10),""),IF(L175&gt;L162," * VL suppressed Targeted "&amp;$L$19&amp;" "&amp;$L$20&amp;" is more than VL Done Targeted"&amp;CHAR(10),""),IF(M175&gt;M162," * VL suppressed Targeted "&amp;$L$19&amp;" "&amp;$M$20&amp;" is more than VL Done Targeted"&amp;CHAR(10),""),IF(N175&gt;N162," * VL suppressed Targeted "&amp;$N$19&amp;" "&amp;$N$20&amp;" is more than VL Done Targeted"&amp;CHAR(10),""),IF(O175&gt;O162," * VL suppressed Targeted "&amp;$N$19&amp;" "&amp;$O$20&amp;" is more than VL Done Targeted"&amp;CHAR(10),""),IF(P175&gt;P162," * VL suppressed Targeted "&amp;$P$19&amp;" "&amp;$P$20&amp;" is more than VL Done Targeted"&amp;CHAR(10),""),IF(Q175&gt;Q162," * VL suppressed Targeted "&amp;$P$19&amp;" "&amp;$Q$20&amp;" is more than VL Done Targeted"&amp;CHAR(10),""),IF(R175&gt;R162," * VL suppressed Targeted "&amp;$R$19&amp;" "&amp;$R$20&amp;" is more than VL Done Targeted"&amp;CHAR(10),""),IF(S175&gt;S162," * VL suppressed Targeted "&amp;$R$19&amp;" "&amp;$S$20&amp;" is more than VL Done Targeted"&amp;CHAR(10),""),IF(T175&gt;T162," * VL suppressed Targeted "&amp;$T$19&amp;" "&amp;$T$20&amp;" is more than VL Done Targeted"&amp;CHAR(10),""),IF(U175&gt;U162," * VL suppressed Targeted "&amp;$T$19&amp;" "&amp;$U$20&amp;" is more than VL Done Targeted"&amp;CHAR(10),""),IF(V175&gt;V162," * VL suppressed Targeted "&amp;$V$19&amp;" "&amp;$V$20&amp;" is more than VL Done Targeted"&amp;CHAR(10),""),IF(W175&gt;W162," * VL suppressed Targeted "&amp;$V$19&amp;" "&amp;$W$20&amp;" is more than VL Done Targeted"&amp;CHAR(10),""),IF(X175&gt;X162," * VL suppressed Targeted "&amp;$X$19&amp;" "&amp;$X$20&amp;" is more than VL Done Targeted"&amp;CHAR(10),""),IF(Y175&gt;Y162," * VL suppressed Targeted "&amp;$X$19&amp;" "&amp;$Y$20&amp;" is more than VL Done Targeted"&amp;CHAR(10),""),IF(Z175&gt;Z162," * VL suppressed Targeted "&amp;$Z$19&amp;" "&amp;$Z$20&amp;" is more than VL Done Targeted"&amp;CHAR(10),""),IF(AA175&gt;AA162," * VL suppressed Targeted "&amp;$Z$19&amp;" "&amp;$AA$20&amp;" is more than VL Done Targeted"&amp;CHAR(10),""),IF(AB175&gt;AB162," * VL suppressed Targeted "&amp;$AB$19&amp;" "&amp;$AB$20&amp;" is more than VL Done Targeted"&amp;CHAR(10),""))</f>
        <v/>
      </c>
      <c r="AD162" s="358"/>
      <c r="AE162" s="160"/>
      <c r="AF162" s="360"/>
      <c r="AG162" s="127">
        <v>155</v>
      </c>
    </row>
    <row r="163" spans="1:33" s="4" customFormat="1" ht="38.25" customHeight="1" thickBot="1" x14ac:dyDescent="0.5">
      <c r="A163" s="235" t="s">
        <v>80</v>
      </c>
      <c r="B163" s="172" t="s">
        <v>217</v>
      </c>
      <c r="C163" s="215" t="s">
        <v>351</v>
      </c>
      <c r="D163" s="49"/>
      <c r="E163" s="35"/>
      <c r="F163" s="49"/>
      <c r="G163" s="35"/>
      <c r="H163" s="49"/>
      <c r="I163" s="35"/>
      <c r="J163" s="49"/>
      <c r="K163" s="35"/>
      <c r="L163" s="35"/>
      <c r="M163" s="36"/>
      <c r="N163" s="35"/>
      <c r="O163" s="36"/>
      <c r="P163" s="35"/>
      <c r="Q163" s="36"/>
      <c r="R163" s="35"/>
      <c r="S163" s="36"/>
      <c r="T163" s="35"/>
      <c r="U163" s="36"/>
      <c r="V163" s="35"/>
      <c r="W163" s="36"/>
      <c r="X163" s="35"/>
      <c r="Y163" s="36"/>
      <c r="Z163" s="35"/>
      <c r="AA163" s="36"/>
      <c r="AB163" s="125">
        <f t="shared" ref="AB163:AB166" si="63">SUM(D163:AA163)</f>
        <v>0</v>
      </c>
      <c r="AC163" s="216" t="str">
        <f>CONCATENATE(IF(D176&gt;D163," * VL suppressed Targeted FSW "&amp;$D$19&amp;" "&amp;$D$20&amp;" is more than VL Done Targeted"&amp;CHAR(10),""),IF(E176&gt;E163," * VL suppressed Targeted FSW "&amp;$D$19&amp;" "&amp;$E$20&amp;" is more than VL Done Targeted"&amp;CHAR(10),""),IF(F176&gt;F163," * VL suppressed Targeted FSW "&amp;$F$19&amp;" "&amp;$F$20&amp;" is more than VL Done Targeted"&amp;CHAR(10),""),IF(G176&gt;G163," * VL suppressed Targeted FSW "&amp;$F$19&amp;" "&amp;$G$20&amp;" is more than VL Done Targeted"&amp;CHAR(10),""),IF(H176&gt;H163," * VL suppressed Targeted FSW "&amp;$H$19&amp;" "&amp;$H$20&amp;" is more than VL Done Targeted"&amp;CHAR(10),""),IF(I176&gt;I163," * VL suppressed Targeted FSW "&amp;$H$19&amp;" "&amp;$I$20&amp;" is more than VL Done Targeted"&amp;CHAR(10),""),IF(J176&gt;J163," * VL suppressed Targeted FSW "&amp;$J$19&amp;" "&amp;$J$20&amp;" is more than VL Done Targeted"&amp;CHAR(10),""),IF(K176&gt;K163," * VL suppressed Targeted FSW "&amp;$J$19&amp;" "&amp;$K$20&amp;" is more than VL Done Targeted"&amp;CHAR(10),""),IF(L176&gt;L163," * VL suppressed Targeted FSW "&amp;$L$19&amp;" "&amp;$L$20&amp;" is more than VL Done Targeted"&amp;CHAR(10),""),IF(M176&gt;M163," * VL suppressed Targeted FSW "&amp;$L$19&amp;" "&amp;$M$20&amp;" is more than VL Done Targeted"&amp;CHAR(10),""),IF(N176&gt;N163," * VL suppressed Targeted FSW "&amp;$N$19&amp;" "&amp;$N$20&amp;" is more than VL Done Targeted"&amp;CHAR(10),""),IF(O176&gt;O163," * VL suppressed Targeted FSW "&amp;$N$19&amp;" "&amp;$O$20&amp;" is more than VL Done Targeted"&amp;CHAR(10),""),IF(P176&gt;P163," * VL suppressed Targeted FSW "&amp;$P$19&amp;" "&amp;$P$20&amp;" is more than VL Done Targeted"&amp;CHAR(10),""),IF(Q176&gt;Q163," * VL suppressed Targeted FSW "&amp;$P$19&amp;" "&amp;$Q$20&amp;" is more than VL Done Targeted"&amp;CHAR(10),""),IF(R176&gt;R163," * VL suppressed Targeted FSW "&amp;$R$19&amp;" "&amp;$R$20&amp;" is more than VL Done Targeted"&amp;CHAR(10),""),IF(S176&gt;S163," * VL suppressed Targeted FSW "&amp;$R$19&amp;" "&amp;$S$20&amp;" is more than VL Done Targeted"&amp;CHAR(10),""),IF(T176&gt;T163," * VL suppressed Targeted FSW "&amp;$T$19&amp;" "&amp;$T$20&amp;" is more than VL Done Targeted"&amp;CHAR(10),""),IF(U176&gt;U163," * VL suppressed Targeted FSW "&amp;$T$19&amp;" "&amp;$U$20&amp;" is more than VL Done Targeted"&amp;CHAR(10),""),IF(V176&gt;V163," * VL suppressed Targeted FSW "&amp;$V$19&amp;" "&amp;$V$20&amp;" is more than VL Done Targeted"&amp;CHAR(10),""),IF(W176&gt;W163," * VL suppressed Targeted FSW "&amp;$V$19&amp;" "&amp;$W$20&amp;" is more than VL Done Targeted"&amp;CHAR(10),""),IF(X176&gt;X163," * VL suppressed Targeted FSW "&amp;$X$19&amp;" "&amp;$X$20&amp;" is more than VL Done Targeted"&amp;CHAR(10),""),IF(Y176&gt;Y163," * VL suppressed Targeted FSW "&amp;$X$19&amp;" "&amp;$Y$20&amp;" is more than VL Done Targeted"&amp;CHAR(10),""),IF(Z176&gt;Z163," * VL suppressed Targeted FSW "&amp;$Z$19&amp;" "&amp;$Z$20&amp;" is more than VL Done Targeted"&amp;CHAR(10),""),IF(AA176&gt;AA163," * VL suppressed Targeted FSW "&amp;$Z$19&amp;" "&amp;$AA$20&amp;" is more than VL Done Targeted"&amp;CHAR(10),""),IF(AB176&gt;AB163," * VL suppressed Targeted FSW "&amp;$AB$19&amp;" "&amp;$AB$20&amp;" is more than VL Done Targeted"&amp;CHAR(10),""))</f>
        <v/>
      </c>
      <c r="AD163" s="358"/>
      <c r="AE163" s="141"/>
      <c r="AF163" s="360"/>
      <c r="AG163" s="127">
        <v>156</v>
      </c>
    </row>
    <row r="164" spans="1:33" s="4" customFormat="1" ht="38.25" customHeight="1" x14ac:dyDescent="0.45">
      <c r="A164" s="230" t="s">
        <v>78</v>
      </c>
      <c r="B164" s="170" t="s">
        <v>218</v>
      </c>
      <c r="C164" s="215" t="s">
        <v>352</v>
      </c>
      <c r="D164" s="48"/>
      <c r="E164" s="34"/>
      <c r="F164" s="48"/>
      <c r="G164" s="34"/>
      <c r="H164" s="48"/>
      <c r="I164" s="34"/>
      <c r="J164" s="48"/>
      <c r="K164" s="34"/>
      <c r="L164" s="32"/>
      <c r="M164" s="35"/>
      <c r="N164" s="32"/>
      <c r="O164" s="35"/>
      <c r="P164" s="32"/>
      <c r="Q164" s="35"/>
      <c r="R164" s="32"/>
      <c r="S164" s="35"/>
      <c r="T164" s="32"/>
      <c r="U164" s="35"/>
      <c r="V164" s="32"/>
      <c r="W164" s="35"/>
      <c r="X164" s="32"/>
      <c r="Y164" s="35"/>
      <c r="Z164" s="32"/>
      <c r="AA164" s="35"/>
      <c r="AB164" s="118">
        <f t="shared" si="63"/>
        <v>0</v>
      </c>
      <c r="AC164" s="216" t="str">
        <f>CONCATENATE(IF(D177&gt;D164," * VL suppressed Targeted MSM "&amp;$D$19&amp;" "&amp;$D$20&amp;" is more than VL Done Targeted"&amp;CHAR(10),""),IF(E177&gt;E164," * VL suppressed Targeted MSM "&amp;$D$19&amp;" "&amp;$E$20&amp;" is more than VL Done Targeted"&amp;CHAR(10),""),IF(F177&gt;F164," * VL suppressed Targeted MSM "&amp;$F$19&amp;" "&amp;$F$20&amp;" is more than VL Done Targeted"&amp;CHAR(10),""),IF(G177&gt;G164," * VL suppressed Targeted MSM "&amp;$F$19&amp;" "&amp;$G$20&amp;" is more than VL Done Targeted"&amp;CHAR(10),""),IF(H177&gt;H164," * VL suppressed Targeted MSM "&amp;$H$19&amp;" "&amp;$H$20&amp;" is more than VL Done Targeted"&amp;CHAR(10),""),IF(I177&gt;I164," * VL suppressed Targeted MSM "&amp;$H$19&amp;" "&amp;$I$20&amp;" is more than VL Done Targeted"&amp;CHAR(10),""),IF(J177&gt;J164," * VL suppressed Targeted MSM "&amp;$J$19&amp;" "&amp;$J$20&amp;" is more than VL Done Targeted"&amp;CHAR(10),""),IF(K177&gt;K164," * VL suppressed Targeted MSM "&amp;$J$19&amp;" "&amp;$K$20&amp;" is more than VL Done Targeted"&amp;CHAR(10),""),IF(L177&gt;L164," * VL suppressed Targeted MSM "&amp;$L$19&amp;" "&amp;$L$20&amp;" is more than VL Done Targeted"&amp;CHAR(10),""),IF(M177&gt;M164," * VL suppressed Targeted MSM "&amp;$L$19&amp;" "&amp;$M$20&amp;" is more than VL Done Targeted"&amp;CHAR(10),""),IF(N177&gt;N164," * VL suppressed Targeted MSM "&amp;$N$19&amp;" "&amp;$N$20&amp;" is more than VL Done Targeted"&amp;CHAR(10),""),IF(O177&gt;O164," * VL suppressed Targeted MSM "&amp;$N$19&amp;" "&amp;$O$20&amp;" is more than VL Done Targeted"&amp;CHAR(10),""),IF(P177&gt;P164," * VL suppressed Targeted MSM "&amp;$P$19&amp;" "&amp;$P$20&amp;" is more than VL Done Targeted"&amp;CHAR(10),""),IF(Q177&gt;Q164," * VL suppressed Targeted MSM "&amp;$P$19&amp;" "&amp;$Q$20&amp;" is more than VL Done Targeted"&amp;CHAR(10),""),IF(R177&gt;R164," * VL suppressed Targeted MSM "&amp;$R$19&amp;" "&amp;$R$20&amp;" is more than VL Done Targeted"&amp;CHAR(10),""),IF(S177&gt;S164," * VL suppressed Targeted MSM "&amp;$R$19&amp;" "&amp;$S$20&amp;" is more than VL Done Targeted"&amp;CHAR(10),""),IF(T177&gt;T164," * VL suppressed Targeted MSM "&amp;$T$19&amp;" "&amp;$T$20&amp;" is more than VL Done Targeted"&amp;CHAR(10),""),IF(U177&gt;U164," * VL suppressed Targeted MSM "&amp;$T$19&amp;" "&amp;$U$20&amp;" is more than VL Done Targeted"&amp;CHAR(10),""),IF(V177&gt;V164," * VL suppressed Targeted MSM "&amp;$V$19&amp;" "&amp;$V$20&amp;" is more than VL Done Targeted"&amp;CHAR(10),""),IF(W177&gt;W164," * VL suppressed Targeted MSM "&amp;$V$19&amp;" "&amp;$W$20&amp;" is more than VL Done Targeted"&amp;CHAR(10),""),IF(X177&gt;X164," * VL suppressed Targeted MSM "&amp;$X$19&amp;" "&amp;$X$20&amp;" is more than VL Done Targeted"&amp;CHAR(10),""),IF(Y177&gt;Y164," * VL suppressed Targeted MSM "&amp;$X$19&amp;" "&amp;$Y$20&amp;" is more than VL Done Targeted"&amp;CHAR(10),""),IF(Z177&gt;Z164," * VL suppressed Targeted MSM "&amp;$Z$19&amp;" "&amp;$Z$20&amp;" is more than VL Done Targeted"&amp;CHAR(10),""),IF(AA177&gt;AA164," * VL suppressed Targeted MSM "&amp;$Z$19&amp;" "&amp;$AA$20&amp;" is more than VL Done Targeted"&amp;CHAR(10),""),IF(AB177&gt;AB164," * VL suppressed Targeted MSM "&amp;$AB$19&amp;" "&amp;$AB$20&amp;" is more than VL Done Targeted"&amp;CHAR(10),""))</f>
        <v/>
      </c>
      <c r="AD164" s="358"/>
      <c r="AE164" s="141"/>
      <c r="AF164" s="360"/>
      <c r="AG164" s="127">
        <v>157</v>
      </c>
    </row>
    <row r="165" spans="1:33" s="4" customFormat="1" ht="38.25" customHeight="1" x14ac:dyDescent="0.45">
      <c r="A165" s="230" t="s">
        <v>170</v>
      </c>
      <c r="B165" s="170" t="s">
        <v>219</v>
      </c>
      <c r="C165" s="215" t="s">
        <v>353</v>
      </c>
      <c r="D165" s="48"/>
      <c r="E165" s="34"/>
      <c r="F165" s="48"/>
      <c r="G165" s="34"/>
      <c r="H165" s="48"/>
      <c r="I165" s="34"/>
      <c r="J165" s="48"/>
      <c r="K165" s="34"/>
      <c r="L165" s="32"/>
      <c r="M165" s="32"/>
      <c r="N165" s="32"/>
      <c r="O165" s="32"/>
      <c r="P165" s="32"/>
      <c r="Q165" s="32"/>
      <c r="R165" s="32"/>
      <c r="S165" s="32"/>
      <c r="T165" s="32"/>
      <c r="U165" s="32"/>
      <c r="V165" s="32"/>
      <c r="W165" s="32"/>
      <c r="X165" s="32"/>
      <c r="Y165" s="32"/>
      <c r="Z165" s="32"/>
      <c r="AA165" s="32"/>
      <c r="AB165" s="118">
        <f t="shared" si="63"/>
        <v>0</v>
      </c>
      <c r="AC165" s="216" t="str">
        <f>CONCATENATE(IF(D178&gt;D165," * VL suppressed Targeted People In Prison "&amp;$D$19&amp;" "&amp;$D$20&amp;" is more than VL Done Targeted People In Prison"&amp;CHAR(10),""),IF(E178&gt;E165," * VL suppressed Targeted People In Prison "&amp;$D$19&amp;" "&amp;$E$20&amp;" is more than VL Done Targeted People In Prison"&amp;CHAR(10),""),IF(F178&gt;F165," * VL suppressed Targeted People In Prison "&amp;$F$19&amp;" "&amp;$F$20&amp;" is more than VL Done Targeted People In Prison"&amp;CHAR(10),""),IF(G178&gt;G165," * VL suppressed Targeted People In Prison "&amp;$F$19&amp;" "&amp;$G$20&amp;" is more than VL Done Targeted People In Prison"&amp;CHAR(10),""),IF(H178&gt;H165," * VL suppressed Targeted People In Prison "&amp;$H$19&amp;" "&amp;$H$20&amp;" is more than VL Done Targeted People In Prison"&amp;CHAR(10),""),IF(I178&gt;I165," * VL suppressed Targeted People In Prison "&amp;$H$19&amp;" "&amp;$I$20&amp;" is more than VL Done Targeted People In Prison"&amp;CHAR(10),""),IF(J178&gt;J165," * VL suppressed Targeted People In Prison "&amp;$J$19&amp;" "&amp;$J$20&amp;" is more than VL Done Targeted People In Prison"&amp;CHAR(10),""),IF(K178&gt;K165," * VL suppressed Targeted People In Prison "&amp;$J$19&amp;" "&amp;$K$20&amp;" is more than VL Done Targeted People In Prison"&amp;CHAR(10),""),IF(L178&gt;L165," * VL suppressed Targeted People In Prison "&amp;$L$19&amp;" "&amp;$L$20&amp;" is more than VL Done Targeted People In Prison"&amp;CHAR(10),""),IF(M178&gt;M165," * VL suppressed Targeted People In Prison "&amp;$L$19&amp;" "&amp;$M$20&amp;" is more than VL Done Targeted People In Prison"&amp;CHAR(10),""),IF(N178&gt;N165," * VL suppressed Targeted People In Prison "&amp;$N$19&amp;" "&amp;$N$20&amp;" is more than VL Done Targeted People In Prison"&amp;CHAR(10),""),IF(O178&gt;O165," * VL suppressed Targeted People In Prison "&amp;$N$19&amp;" "&amp;$O$20&amp;" is more than VL Done Targeted People In Prison"&amp;CHAR(10),""),IF(P178&gt;P165," * VL suppressed Targeted People In Prison "&amp;$P$19&amp;" "&amp;$P$20&amp;" is more than VL Done Targeted People In Prison"&amp;CHAR(10),""),IF(Q178&gt;Q165," * VL suppressed Targeted People In Prison "&amp;$P$19&amp;" "&amp;$Q$20&amp;" is more than VL Done Targeted People In Prison"&amp;CHAR(10),""),IF(R178&gt;R165," * VL suppressed Targeted People In Prison "&amp;$R$19&amp;" "&amp;$R$20&amp;" is more than VL Done Targeted People In Prison"&amp;CHAR(10),""),IF(S178&gt;S165," * VL suppressed Targeted People In Prison "&amp;$R$19&amp;" "&amp;$S$20&amp;" is more than VL Done Targeted People In Prison"&amp;CHAR(10),""),IF(T178&gt;T165," * VL suppressed Targeted People In Prison "&amp;$T$19&amp;" "&amp;$T$20&amp;" is more than VL Done Targeted People In Prison"&amp;CHAR(10),""),IF(U178&gt;U165," * VL suppressed Targeted People In Prison "&amp;$T$19&amp;" "&amp;$U$20&amp;" is more than VL Done Targeted People In Prison"&amp;CHAR(10),""),IF(V178&gt;V165," * VL suppressed Targeted People In Prison "&amp;$V$19&amp;" "&amp;$V$20&amp;" is more than VL Done Targeted People In Prison"&amp;CHAR(10),""),IF(W178&gt;W165," * VL suppressed Targeted People In Prison "&amp;$V$19&amp;" "&amp;$W$20&amp;" is more than VL Done Targeted People In Prison"&amp;CHAR(10),""),IF(X178&gt;X165," * VL suppressed Targeted People In Prison "&amp;$X$19&amp;" "&amp;$X$20&amp;" is more than VL Done Targeted People In Prison"&amp;CHAR(10),""),IF(Y178&gt;Y165," * VL suppressed Targeted People In Prison "&amp;$X$19&amp;" "&amp;$Y$20&amp;" is more than VL Done Targeted People In Prison"&amp;CHAR(10),""),IF(Z178&gt;Z165," * VL suppressed Targeted People In Prison "&amp;$Z$19&amp;" "&amp;$Z$20&amp;" is more than VL Done Targeted People In Prison"&amp;CHAR(10),""),IF(AA178&gt;AA165," * VL suppressed Targeted People In Prison "&amp;$Z$19&amp;" "&amp;$AA$20&amp;" is more than VL Done Targeted People In Prison"&amp;CHAR(10),""),IF(AB178&gt;AB165," * VL suppressed Targeted People In Prison "&amp;$AB$19&amp;" "&amp;$AB$20&amp;" is more than VL Done Targeted People In Prison"&amp;CHAR(10),""))</f>
        <v/>
      </c>
      <c r="AD165" s="358"/>
      <c r="AE165" s="141"/>
      <c r="AF165" s="360"/>
      <c r="AG165" s="127">
        <v>159</v>
      </c>
    </row>
    <row r="166" spans="1:33" s="4" customFormat="1" ht="38.25" customHeight="1" thickBot="1" x14ac:dyDescent="0.5">
      <c r="A166" s="230" t="s">
        <v>77</v>
      </c>
      <c r="B166" s="170" t="s">
        <v>220</v>
      </c>
      <c r="C166" s="215" t="s">
        <v>354</v>
      </c>
      <c r="D166" s="48"/>
      <c r="E166" s="34"/>
      <c r="F166" s="48"/>
      <c r="G166" s="34"/>
      <c r="H166" s="48"/>
      <c r="I166" s="34"/>
      <c r="J166" s="48"/>
      <c r="K166" s="34"/>
      <c r="L166" s="32"/>
      <c r="M166" s="32"/>
      <c r="N166" s="32"/>
      <c r="O166" s="32"/>
      <c r="P166" s="32"/>
      <c r="Q166" s="32"/>
      <c r="R166" s="32"/>
      <c r="S166" s="32"/>
      <c r="T166" s="32"/>
      <c r="U166" s="32"/>
      <c r="V166" s="32"/>
      <c r="W166" s="32"/>
      <c r="X166" s="32"/>
      <c r="Y166" s="32"/>
      <c r="Z166" s="32"/>
      <c r="AA166" s="32"/>
      <c r="AB166" s="119">
        <f t="shared" si="63"/>
        <v>0</v>
      </c>
      <c r="AC166" s="216" t="str">
        <f>CONCATENATE(IF(D179&gt;D166," * VL suppressed Targeted PWID "&amp;$D$19&amp;" "&amp;$D$20&amp;" is more than VL Done Targeted Targeted"&amp;CHAR(10),""),IF(E179&gt;E166," * VL suppressed Targeted PWID "&amp;$D$19&amp;" "&amp;$E$20&amp;" is more than VL Done Targeted Targeted"&amp;CHAR(10),""),IF(F179&gt;F166," * VL suppressed Targeted PWID "&amp;$F$19&amp;" "&amp;$F$20&amp;" is more than VL Done Targeted Targeted"&amp;CHAR(10),""),IF(G179&gt;G166," * VL suppressed Targeted PWID "&amp;$F$19&amp;" "&amp;$G$20&amp;" is more than VL Done Targeted Targeted"&amp;CHAR(10),""),IF(H179&gt;H166," * VL suppressed Targeted PWID "&amp;$H$19&amp;" "&amp;$H$20&amp;" is more than VL Done Targeted Targeted"&amp;CHAR(10),""),IF(I179&gt;I166," * VL suppressed Targeted PWID "&amp;$H$19&amp;" "&amp;$I$20&amp;" is more than VL Done Targeted Targeted"&amp;CHAR(10),""),IF(J179&gt;J166," * VL suppressed Targeted PWID "&amp;$J$19&amp;" "&amp;$J$20&amp;" is more than VL Done Targeted Targeted"&amp;CHAR(10),""),IF(K179&gt;K166," * VL suppressed Targeted PWID "&amp;$J$19&amp;" "&amp;$K$20&amp;" is more than VL Done Targeted Targeted"&amp;CHAR(10),""),IF(L179&gt;L166," * VL suppressed Targeted PWID "&amp;$L$19&amp;" "&amp;$L$20&amp;" is more than VL Done Targeted Targeted"&amp;CHAR(10),""),IF(M179&gt;M166," * VL suppressed Targeted PWID "&amp;$L$19&amp;" "&amp;$M$20&amp;" is more than VL Done Targeted Targeted"&amp;CHAR(10),""),IF(N179&gt;N166," * VL suppressed Targeted PWID "&amp;$N$19&amp;" "&amp;$N$20&amp;" is more than VL Done Targeted Targeted"&amp;CHAR(10),""),IF(O179&gt;O166," * VL suppressed Targeted PWID "&amp;$N$19&amp;" "&amp;$O$20&amp;" is more than VL Done Targeted Targeted"&amp;CHAR(10),""),IF(P179&gt;P166," * VL suppressed Targeted PWID "&amp;$P$19&amp;" "&amp;$P$20&amp;" is more than VL Done Targeted Targeted"&amp;CHAR(10),""),IF(Q179&gt;Q166," * VL suppressed Targeted PWID "&amp;$P$19&amp;" "&amp;$Q$20&amp;" is more than VL Done Targeted Targeted"&amp;CHAR(10),""),IF(R179&gt;R166," * VL suppressed Targeted PWID "&amp;$R$19&amp;" "&amp;$R$20&amp;" is more than VL Done Targeted Targeted"&amp;CHAR(10),""),IF(S179&gt;S166," * VL suppressed Targeted PWID "&amp;$R$19&amp;" "&amp;$S$20&amp;" is more than VL Done Targeted Targeted"&amp;CHAR(10),""),IF(T179&gt;T166," * VL suppressed Targeted PWID "&amp;$T$19&amp;" "&amp;$T$20&amp;" is more than VL Done Targeted Targeted"&amp;CHAR(10),""),IF(U179&gt;U166," * VL suppressed Targeted PWID "&amp;$T$19&amp;" "&amp;$U$20&amp;" is more than VL Done Targeted Targeted"&amp;CHAR(10),""),IF(V179&gt;V166," * VL suppressed Targeted PWID "&amp;$V$19&amp;" "&amp;$V$20&amp;" is more than VL Done Targeted Targeted"&amp;CHAR(10),""),IF(W179&gt;W166," * VL suppressed Targeted PWID "&amp;$V$19&amp;" "&amp;$W$20&amp;" is more than VL Done Targeted Targeted"&amp;CHAR(10),""),IF(X179&gt;X166," * VL suppressed Targeted PWID "&amp;$X$19&amp;" "&amp;$X$20&amp;" is more than VL Done Targeted Targeted"&amp;CHAR(10),""),IF(Y179&gt;Y166," * VL suppressed Targeted PWID "&amp;$X$19&amp;" "&amp;$Y$20&amp;" is more than VL Done Targeted Targeted"&amp;CHAR(10),""),IF(Z179&gt;Z166," * VL suppressed Targeted PWID "&amp;$Z$19&amp;" "&amp;$Z$20&amp;" is more than VL Done Targeted Targeted"&amp;CHAR(10),""),IF(AA179&gt;AA166," * VL suppressed Targeted PWID "&amp;$Z$19&amp;" "&amp;$AA$20&amp;" is more than VL Done Targeted Targeted"&amp;CHAR(10),""),IF(AB179&gt;AB166," * VL suppressed Targeted PWID "&amp;$AB$19&amp;" "&amp;$AB$20&amp;" is more than VL Done Targeted Targeted"&amp;CHAR(10),""))</f>
        <v/>
      </c>
      <c r="AD166" s="358"/>
      <c r="AE166" s="141"/>
      <c r="AF166" s="360"/>
      <c r="AG166" s="127">
        <v>160</v>
      </c>
    </row>
    <row r="167" spans="1:33" s="4" customFormat="1" ht="38.25" customHeight="1" thickBot="1" x14ac:dyDescent="0.5">
      <c r="A167" s="236" t="s">
        <v>79</v>
      </c>
      <c r="B167" s="171" t="s">
        <v>221</v>
      </c>
      <c r="C167" s="215" t="s">
        <v>355</v>
      </c>
      <c r="D167" s="114"/>
      <c r="E167" s="115"/>
      <c r="F167" s="114"/>
      <c r="G167" s="115"/>
      <c r="H167" s="114"/>
      <c r="I167" s="115"/>
      <c r="J167" s="114"/>
      <c r="K167" s="115"/>
      <c r="L167" s="115"/>
      <c r="M167" s="115"/>
      <c r="N167" s="115"/>
      <c r="O167" s="115"/>
      <c r="P167" s="115"/>
      <c r="Q167" s="115"/>
      <c r="R167" s="115"/>
      <c r="S167" s="115"/>
      <c r="T167" s="115"/>
      <c r="U167" s="115"/>
      <c r="V167" s="115"/>
      <c r="W167" s="115"/>
      <c r="X167" s="115"/>
      <c r="Y167" s="115"/>
      <c r="Z167" s="115"/>
      <c r="AA167" s="251"/>
      <c r="AB167" s="252"/>
      <c r="AC167" s="216" t="str">
        <f>CONCATENATE(IF(D180&gt;D167," * VL suppressed Targeted TG "&amp;$D$19&amp;" "&amp;$D$20&amp;" is more than VL Done Targeted Targeted"&amp;CHAR(10),""),IF(E180&gt;E167," * VL suppressed Targeted TG "&amp;$D$19&amp;" "&amp;$E$20&amp;" is more than VL Done Targeted Targeted"&amp;CHAR(10),""),IF(F180&gt;F167," * VL suppressed Targeted TG "&amp;$F$19&amp;" "&amp;$F$20&amp;" is more than VL Done Targeted Targeted"&amp;CHAR(10),""),IF(G180&gt;G167," * VL suppressed Targeted TG "&amp;$F$19&amp;" "&amp;$G$20&amp;" is more than VL Done Targeted Targeted"&amp;CHAR(10),""),IF(H180&gt;H167," * VL suppressed Targeted TG "&amp;$H$19&amp;" "&amp;$H$20&amp;" is more than VL Done Targeted Targeted"&amp;CHAR(10),""),IF(I180&gt;I167," * VL suppressed Targeted TG "&amp;$H$19&amp;" "&amp;$I$20&amp;" is more than VL Done Targeted Targeted"&amp;CHAR(10),""),IF(J180&gt;J167," * VL suppressed Targeted TG "&amp;$J$19&amp;" "&amp;$J$20&amp;" is more than VL Done Targeted Targeted"&amp;CHAR(10),""),IF(K180&gt;K167," * VL suppressed Targeted TG "&amp;$J$19&amp;" "&amp;$K$20&amp;" is more than VL Done Targeted Targeted"&amp;CHAR(10),""),IF(L180&gt;L167," * VL suppressed Targeted TG "&amp;$L$19&amp;" "&amp;$L$20&amp;" is more than VL Done Targeted Targeted"&amp;CHAR(10),""),IF(M180&gt;M167," * VL suppressed Targeted TG "&amp;$L$19&amp;" "&amp;$M$20&amp;" is more than VL Done Targeted Targeted"&amp;CHAR(10),""),IF(N180&gt;N167," * VL suppressed Targeted TG "&amp;$N$19&amp;" "&amp;$N$20&amp;" is more than VL Done Targeted Targeted"&amp;CHAR(10),""),IF(O180&gt;O167," * VL suppressed Targeted TG "&amp;$N$19&amp;" "&amp;$O$20&amp;" is more than VL Done Targeted Targeted"&amp;CHAR(10),""),IF(P180&gt;P167," * VL suppressed Targeted TG "&amp;$P$19&amp;" "&amp;$P$20&amp;" is more than VL Done Targeted Targeted"&amp;CHAR(10),""),IF(Q180&gt;Q167," * VL suppressed Targeted TG "&amp;$P$19&amp;" "&amp;$Q$20&amp;" is more than VL Done Targeted Targeted"&amp;CHAR(10),""),IF(R180&gt;R167," * VL suppressed Targeted TG "&amp;$R$19&amp;" "&amp;$R$20&amp;" is more than VL Done Targeted Targeted"&amp;CHAR(10),""),IF(S180&gt;S167," * VL suppressed Targeted TG "&amp;$R$19&amp;" "&amp;$S$20&amp;" is more than VL Done Targeted Targeted"&amp;CHAR(10),""),IF(T180&gt;T167," * VL suppressed Targeted TG "&amp;$T$19&amp;" "&amp;$T$20&amp;" is more than VL Done Targeted Targeted"&amp;CHAR(10),""),IF(U180&gt;U167," * VL suppressed Targeted TG "&amp;$T$19&amp;" "&amp;$U$20&amp;" is more than VL Done Targeted Targeted"&amp;CHAR(10),""),IF(V180&gt;V167," * VL suppressed Targeted TG "&amp;$V$19&amp;" "&amp;$V$20&amp;" is more than VL Done Targeted Targeted"&amp;CHAR(10),""),IF(W180&gt;W167," * VL suppressed Targeted TG "&amp;$V$19&amp;" "&amp;$W$20&amp;" is more than VL Done Targeted Targeted"&amp;CHAR(10),""),IF(X180&gt;X167," * VL suppressed Targeted TG "&amp;$X$19&amp;" "&amp;$X$20&amp;" is more than VL Done Targeted Targeted"&amp;CHAR(10),""),IF(Y180&gt;Y167," * VL suppressed Targeted TG "&amp;$X$19&amp;" "&amp;$Y$20&amp;" is more than VL Done Targeted Targeted"&amp;CHAR(10),""),IF(Z180&gt;Z167," * VL suppressed Targeted TG "&amp;$Z$19&amp;" "&amp;$Z$20&amp;" is more than VL Done Targeted Targeted"&amp;CHAR(10),""),IF(AA180&gt;AA167," * VL suppressed Targeted TG "&amp;$Z$19&amp;" "&amp;$AA$20&amp;" is more than VL Done Targeted Targeted"&amp;CHAR(10),""),IF(AB180&gt;AB167," * VL suppressed Targeted TG "&amp;$AB$19&amp;" "&amp;$AB$20&amp;" is more than VL Done Targeted Targeted"&amp;CHAR(10),""))</f>
        <v/>
      </c>
      <c r="AD167" s="358"/>
      <c r="AE167" s="141"/>
      <c r="AF167" s="360"/>
      <c r="AG167" s="127">
        <v>161</v>
      </c>
    </row>
    <row r="168" spans="1:33" s="4" customFormat="1" ht="38.25" customHeight="1" thickBot="1" x14ac:dyDescent="0.5">
      <c r="A168" s="213" t="s">
        <v>236</v>
      </c>
      <c r="B168" s="213" t="s">
        <v>225</v>
      </c>
      <c r="C168" s="197" t="s">
        <v>356</v>
      </c>
      <c r="D168" s="267">
        <f>SUM(D169,D175)</f>
        <v>0</v>
      </c>
      <c r="E168" s="158">
        <f t="shared" ref="E168" si="64">SUM(E169,E175)</f>
        <v>0</v>
      </c>
      <c r="F168" s="158">
        <f t="shared" ref="F168" si="65">SUM(F169,F175)</f>
        <v>0</v>
      </c>
      <c r="G168" s="158">
        <f t="shared" ref="G168" si="66">SUM(G169,G175)</f>
        <v>0</v>
      </c>
      <c r="H168" s="158">
        <f t="shared" ref="H168" si="67">SUM(H169,H175)</f>
        <v>0</v>
      </c>
      <c r="I168" s="158">
        <f t="shared" ref="I168" si="68">SUM(I169,I175)</f>
        <v>0</v>
      </c>
      <c r="J168" s="158">
        <f t="shared" ref="J168" si="69">SUM(J169,J175)</f>
        <v>0</v>
      </c>
      <c r="K168" s="158">
        <f t="shared" ref="K168" si="70">SUM(K169,K175)</f>
        <v>0</v>
      </c>
      <c r="L168" s="158">
        <f t="shared" ref="L168" si="71">SUM(L169,L175)</f>
        <v>0</v>
      </c>
      <c r="M168" s="158">
        <f t="shared" ref="M168" si="72">SUM(M169,M175)</f>
        <v>0</v>
      </c>
      <c r="N168" s="158">
        <f t="shared" ref="N168" si="73">SUM(N169,N175)</f>
        <v>0</v>
      </c>
      <c r="O168" s="158">
        <f t="shared" ref="O168" si="74">SUM(O169,O175)</f>
        <v>0</v>
      </c>
      <c r="P168" s="158">
        <f t="shared" ref="P168" si="75">SUM(P169,P175)</f>
        <v>0</v>
      </c>
      <c r="Q168" s="158">
        <f t="shared" ref="Q168" si="76">SUM(Q169,Q175)</f>
        <v>0</v>
      </c>
      <c r="R168" s="158">
        <f t="shared" ref="R168" si="77">SUM(R169,R175)</f>
        <v>0</v>
      </c>
      <c r="S168" s="158">
        <f t="shared" ref="S168" si="78">SUM(S169,S175)</f>
        <v>0</v>
      </c>
      <c r="T168" s="158">
        <f t="shared" ref="T168" si="79">SUM(T169,T175)</f>
        <v>0</v>
      </c>
      <c r="U168" s="158">
        <f t="shared" ref="U168" si="80">SUM(U169,U175)</f>
        <v>0</v>
      </c>
      <c r="V168" s="158">
        <f t="shared" ref="V168" si="81">SUM(V169,V175)</f>
        <v>0</v>
      </c>
      <c r="W168" s="158">
        <f t="shared" ref="W168" si="82">SUM(W169,W175)</f>
        <v>0</v>
      </c>
      <c r="X168" s="158">
        <f t="shared" ref="X168" si="83">SUM(X169,X175)</f>
        <v>0</v>
      </c>
      <c r="Y168" s="158">
        <f t="shared" ref="Y168" si="84">SUM(Y169,Y175)</f>
        <v>0</v>
      </c>
      <c r="Z168" s="158">
        <f t="shared" ref="Z168" si="85">SUM(Z169,Z175)</f>
        <v>0</v>
      </c>
      <c r="AA168" s="158">
        <f t="shared" ref="AA168" si="86">SUM(AA169,AA175)</f>
        <v>0</v>
      </c>
      <c r="AB168" s="158">
        <f t="shared" ref="AB168" si="87">SUM(AB169,AB175)</f>
        <v>0</v>
      </c>
      <c r="AC168" s="253"/>
      <c r="AD168" s="358"/>
      <c r="AE168" s="253"/>
      <c r="AF168" s="360"/>
      <c r="AG168" s="127"/>
    </row>
    <row r="169" spans="1:33" s="6" customFormat="1" ht="38.25" customHeight="1" thickBot="1" x14ac:dyDescent="0.5">
      <c r="A169" s="234" t="s">
        <v>223</v>
      </c>
      <c r="B169" s="272" t="s">
        <v>223</v>
      </c>
      <c r="C169" s="197" t="s">
        <v>357</v>
      </c>
      <c r="D169" s="267">
        <f t="shared" ref="D169:L169" si="88">SUM(D170:D174)</f>
        <v>0</v>
      </c>
      <c r="E169" s="158">
        <f t="shared" si="88"/>
        <v>0</v>
      </c>
      <c r="F169" s="158">
        <f t="shared" si="88"/>
        <v>0</v>
      </c>
      <c r="G169" s="158">
        <f t="shared" si="88"/>
        <v>0</v>
      </c>
      <c r="H169" s="158">
        <f t="shared" si="88"/>
        <v>0</v>
      </c>
      <c r="I169" s="158">
        <f t="shared" si="88"/>
        <v>0</v>
      </c>
      <c r="J169" s="158">
        <f t="shared" si="88"/>
        <v>0</v>
      </c>
      <c r="K169" s="158">
        <f t="shared" si="88"/>
        <v>0</v>
      </c>
      <c r="L169" s="158">
        <f t="shared" si="88"/>
        <v>0</v>
      </c>
      <c r="M169" s="158">
        <f t="shared" ref="M169:AB169" si="89">SUM(M170:M174)</f>
        <v>0</v>
      </c>
      <c r="N169" s="158">
        <f t="shared" si="89"/>
        <v>0</v>
      </c>
      <c r="O169" s="158">
        <f t="shared" si="89"/>
        <v>0</v>
      </c>
      <c r="P169" s="158">
        <f t="shared" si="89"/>
        <v>0</v>
      </c>
      <c r="Q169" s="158">
        <f t="shared" si="89"/>
        <v>0</v>
      </c>
      <c r="R169" s="158">
        <f t="shared" si="89"/>
        <v>0</v>
      </c>
      <c r="S169" s="158">
        <f t="shared" si="89"/>
        <v>0</v>
      </c>
      <c r="T169" s="158">
        <f t="shared" si="89"/>
        <v>0</v>
      </c>
      <c r="U169" s="158">
        <f t="shared" si="89"/>
        <v>0</v>
      </c>
      <c r="V169" s="158">
        <f t="shared" si="89"/>
        <v>0</v>
      </c>
      <c r="W169" s="158">
        <f t="shared" si="89"/>
        <v>0</v>
      </c>
      <c r="X169" s="158">
        <f t="shared" si="89"/>
        <v>0</v>
      </c>
      <c r="Y169" s="158">
        <f t="shared" si="89"/>
        <v>0</v>
      </c>
      <c r="Z169" s="158">
        <f t="shared" si="89"/>
        <v>0</v>
      </c>
      <c r="AA169" s="158">
        <f t="shared" si="89"/>
        <v>0</v>
      </c>
      <c r="AB169" s="158">
        <f t="shared" si="89"/>
        <v>0</v>
      </c>
      <c r="AC169" s="217"/>
      <c r="AD169" s="358"/>
      <c r="AE169" s="160"/>
      <c r="AF169" s="360"/>
      <c r="AG169" s="127">
        <v>155</v>
      </c>
    </row>
    <row r="170" spans="1:33" s="4" customFormat="1" ht="38.25" customHeight="1" thickBot="1" x14ac:dyDescent="0.5">
      <c r="A170" s="235" t="s">
        <v>80</v>
      </c>
      <c r="B170" s="172" t="s">
        <v>226</v>
      </c>
      <c r="C170" s="214" t="s">
        <v>358</v>
      </c>
      <c r="D170" s="49"/>
      <c r="E170" s="35"/>
      <c r="F170" s="49"/>
      <c r="G170" s="35"/>
      <c r="H170" s="49"/>
      <c r="I170" s="35"/>
      <c r="J170" s="49"/>
      <c r="K170" s="35"/>
      <c r="L170" s="35"/>
      <c r="M170" s="36"/>
      <c r="N170" s="35"/>
      <c r="O170" s="36"/>
      <c r="P170" s="35"/>
      <c r="Q170" s="36"/>
      <c r="R170" s="35"/>
      <c r="S170" s="36"/>
      <c r="T170" s="35"/>
      <c r="U170" s="36"/>
      <c r="V170" s="35"/>
      <c r="W170" s="36"/>
      <c r="X170" s="35"/>
      <c r="Y170" s="36"/>
      <c r="Z170" s="35"/>
      <c r="AA170" s="36"/>
      <c r="AB170" s="125">
        <f t="shared" ref="AB170:AB173" si="90">SUM(D170:AA170)</f>
        <v>0</v>
      </c>
      <c r="AC170" s="276"/>
      <c r="AD170" s="358"/>
      <c r="AE170" s="141"/>
      <c r="AF170" s="360"/>
      <c r="AG170" s="127">
        <v>156</v>
      </c>
    </row>
    <row r="171" spans="1:33" s="4" customFormat="1" ht="38.25" customHeight="1" x14ac:dyDescent="0.45">
      <c r="A171" s="230" t="s">
        <v>78</v>
      </c>
      <c r="B171" s="170" t="s">
        <v>227</v>
      </c>
      <c r="C171" s="215" t="s">
        <v>359</v>
      </c>
      <c r="D171" s="48"/>
      <c r="E171" s="34"/>
      <c r="F171" s="48"/>
      <c r="G171" s="34"/>
      <c r="H171" s="48"/>
      <c r="I171" s="34"/>
      <c r="J171" s="48"/>
      <c r="K171" s="34"/>
      <c r="L171" s="32"/>
      <c r="M171" s="35"/>
      <c r="N171" s="32"/>
      <c r="O171" s="35"/>
      <c r="P171" s="32"/>
      <c r="Q171" s="35"/>
      <c r="R171" s="32"/>
      <c r="S171" s="35"/>
      <c r="T171" s="32"/>
      <c r="U171" s="35"/>
      <c r="V171" s="32"/>
      <c r="W171" s="35"/>
      <c r="X171" s="32"/>
      <c r="Y171" s="35"/>
      <c r="Z171" s="32"/>
      <c r="AA171" s="35"/>
      <c r="AB171" s="118">
        <f t="shared" si="90"/>
        <v>0</v>
      </c>
      <c r="AC171" s="145"/>
      <c r="AD171" s="358"/>
      <c r="AE171" s="141"/>
      <c r="AF171" s="360"/>
      <c r="AG171" s="127">
        <v>157</v>
      </c>
    </row>
    <row r="172" spans="1:33" s="4" customFormat="1" ht="38.25" customHeight="1" x14ac:dyDescent="0.45">
      <c r="A172" s="230" t="s">
        <v>170</v>
      </c>
      <c r="B172" s="170" t="s">
        <v>228</v>
      </c>
      <c r="C172" s="215" t="s">
        <v>360</v>
      </c>
      <c r="D172" s="48"/>
      <c r="E172" s="34"/>
      <c r="F172" s="48"/>
      <c r="G172" s="34"/>
      <c r="H172" s="48"/>
      <c r="I172" s="34"/>
      <c r="J172" s="48"/>
      <c r="K172" s="34"/>
      <c r="L172" s="32"/>
      <c r="M172" s="32"/>
      <c r="N172" s="32"/>
      <c r="O172" s="32"/>
      <c r="P172" s="32"/>
      <c r="Q172" s="32"/>
      <c r="R172" s="32"/>
      <c r="S172" s="32"/>
      <c r="T172" s="32"/>
      <c r="U172" s="32"/>
      <c r="V172" s="32"/>
      <c r="W172" s="32"/>
      <c r="X172" s="32"/>
      <c r="Y172" s="32"/>
      <c r="Z172" s="32"/>
      <c r="AA172" s="32"/>
      <c r="AB172" s="118">
        <f t="shared" si="90"/>
        <v>0</v>
      </c>
      <c r="AC172" s="145"/>
      <c r="AD172" s="358"/>
      <c r="AE172" s="141"/>
      <c r="AF172" s="360"/>
      <c r="AG172" s="127">
        <v>159</v>
      </c>
    </row>
    <row r="173" spans="1:33" s="4" customFormat="1" ht="38.25" customHeight="1" thickBot="1" x14ac:dyDescent="0.5">
      <c r="A173" s="230" t="s">
        <v>77</v>
      </c>
      <c r="B173" s="170" t="s">
        <v>229</v>
      </c>
      <c r="C173" s="215" t="s">
        <v>361</v>
      </c>
      <c r="D173" s="48"/>
      <c r="E173" s="34"/>
      <c r="F173" s="48"/>
      <c r="G173" s="34"/>
      <c r="H173" s="48"/>
      <c r="I173" s="34"/>
      <c r="J173" s="48"/>
      <c r="K173" s="34"/>
      <c r="L173" s="32"/>
      <c r="M173" s="32"/>
      <c r="N173" s="32"/>
      <c r="O173" s="32"/>
      <c r="P173" s="32"/>
      <c r="Q173" s="32"/>
      <c r="R173" s="32"/>
      <c r="S173" s="32"/>
      <c r="T173" s="32"/>
      <c r="U173" s="32"/>
      <c r="V173" s="32"/>
      <c r="W173" s="32"/>
      <c r="X173" s="32"/>
      <c r="Y173" s="32"/>
      <c r="Z173" s="32"/>
      <c r="AA173" s="32"/>
      <c r="AB173" s="119">
        <f t="shared" si="90"/>
        <v>0</v>
      </c>
      <c r="AC173" s="277"/>
      <c r="AD173" s="358"/>
      <c r="AE173" s="141"/>
      <c r="AF173" s="360"/>
      <c r="AG173" s="127">
        <v>160</v>
      </c>
    </row>
    <row r="174" spans="1:33" s="4" customFormat="1" ht="38.25" customHeight="1" thickBot="1" x14ac:dyDescent="0.5">
      <c r="A174" s="236" t="s">
        <v>79</v>
      </c>
      <c r="B174" s="171" t="s">
        <v>230</v>
      </c>
      <c r="C174" s="220" t="s">
        <v>362</v>
      </c>
      <c r="D174" s="114"/>
      <c r="E174" s="115"/>
      <c r="F174" s="114"/>
      <c r="G174" s="115"/>
      <c r="H174" s="114"/>
      <c r="I174" s="115"/>
      <c r="J174" s="114"/>
      <c r="K174" s="115"/>
      <c r="L174" s="115"/>
      <c r="M174" s="115"/>
      <c r="N174" s="115"/>
      <c r="O174" s="115"/>
      <c r="P174" s="115"/>
      <c r="Q174" s="115"/>
      <c r="R174" s="115"/>
      <c r="S174" s="115"/>
      <c r="T174" s="115"/>
      <c r="U174" s="115"/>
      <c r="V174" s="115"/>
      <c r="W174" s="115"/>
      <c r="X174" s="115"/>
      <c r="Y174" s="115"/>
      <c r="Z174" s="115"/>
      <c r="AA174" s="251"/>
      <c r="AB174" s="252"/>
      <c r="AC174" s="145"/>
      <c r="AD174" s="358"/>
      <c r="AE174" s="141"/>
      <c r="AF174" s="360"/>
      <c r="AG174" s="127">
        <v>161</v>
      </c>
    </row>
    <row r="175" spans="1:33" s="6" customFormat="1" ht="38.25" customHeight="1" thickBot="1" x14ac:dyDescent="0.5">
      <c r="A175" s="234" t="s">
        <v>224</v>
      </c>
      <c r="B175" s="272" t="s">
        <v>224</v>
      </c>
      <c r="C175" s="197" t="s">
        <v>363</v>
      </c>
      <c r="D175" s="267">
        <f t="shared" ref="D175:L175" si="91">SUM(D176:D180)</f>
        <v>0</v>
      </c>
      <c r="E175" s="158">
        <f t="shared" si="91"/>
        <v>0</v>
      </c>
      <c r="F175" s="158">
        <f t="shared" si="91"/>
        <v>0</v>
      </c>
      <c r="G175" s="158">
        <f t="shared" si="91"/>
        <v>0</v>
      </c>
      <c r="H175" s="158">
        <f t="shared" si="91"/>
        <v>0</v>
      </c>
      <c r="I175" s="158">
        <f t="shared" si="91"/>
        <v>0</v>
      </c>
      <c r="J175" s="158">
        <f t="shared" si="91"/>
        <v>0</v>
      </c>
      <c r="K175" s="158">
        <f t="shared" si="91"/>
        <v>0</v>
      </c>
      <c r="L175" s="158">
        <f t="shared" si="91"/>
        <v>0</v>
      </c>
      <c r="M175" s="158">
        <f t="shared" ref="M175:AA175" si="92">SUM(M176:M180)</f>
        <v>0</v>
      </c>
      <c r="N175" s="158">
        <f t="shared" si="92"/>
        <v>0</v>
      </c>
      <c r="O175" s="158">
        <f t="shared" si="92"/>
        <v>0</v>
      </c>
      <c r="P175" s="158">
        <f t="shared" si="92"/>
        <v>0</v>
      </c>
      <c r="Q175" s="158">
        <f t="shared" si="92"/>
        <v>0</v>
      </c>
      <c r="R175" s="158">
        <f t="shared" si="92"/>
        <v>0</v>
      </c>
      <c r="S175" s="158">
        <f t="shared" si="92"/>
        <v>0</v>
      </c>
      <c r="T175" s="158">
        <f t="shared" si="92"/>
        <v>0</v>
      </c>
      <c r="U175" s="158">
        <f t="shared" si="92"/>
        <v>0</v>
      </c>
      <c r="V175" s="158">
        <f t="shared" si="92"/>
        <v>0</v>
      </c>
      <c r="W175" s="158">
        <f t="shared" si="92"/>
        <v>0</v>
      </c>
      <c r="X175" s="158">
        <f t="shared" si="92"/>
        <v>0</v>
      </c>
      <c r="Y175" s="158">
        <f t="shared" si="92"/>
        <v>0</v>
      </c>
      <c r="Z175" s="158">
        <f t="shared" si="92"/>
        <v>0</v>
      </c>
      <c r="AA175" s="158">
        <f t="shared" si="92"/>
        <v>0</v>
      </c>
      <c r="AB175" s="158">
        <f>SUM(AB176:AB180)</f>
        <v>0</v>
      </c>
      <c r="AC175" s="217"/>
      <c r="AD175" s="358"/>
      <c r="AE175" s="160"/>
      <c r="AF175" s="360"/>
      <c r="AG175" s="127">
        <v>155</v>
      </c>
    </row>
    <row r="176" spans="1:33" s="4" customFormat="1" ht="38.25" customHeight="1" thickBot="1" x14ac:dyDescent="0.5">
      <c r="A176" s="235" t="s">
        <v>80</v>
      </c>
      <c r="B176" s="172" t="s">
        <v>231</v>
      </c>
      <c r="C176" s="215" t="s">
        <v>364</v>
      </c>
      <c r="D176" s="49"/>
      <c r="E176" s="35"/>
      <c r="F176" s="49"/>
      <c r="G176" s="35"/>
      <c r="H176" s="49"/>
      <c r="I176" s="35"/>
      <c r="J176" s="49"/>
      <c r="K176" s="35"/>
      <c r="L176" s="35"/>
      <c r="M176" s="36"/>
      <c r="N176" s="35"/>
      <c r="O176" s="36"/>
      <c r="P176" s="35"/>
      <c r="Q176" s="36"/>
      <c r="R176" s="35"/>
      <c r="S176" s="36"/>
      <c r="T176" s="35"/>
      <c r="U176" s="36"/>
      <c r="V176" s="35"/>
      <c r="W176" s="36"/>
      <c r="X176" s="35"/>
      <c r="Y176" s="36"/>
      <c r="Z176" s="35"/>
      <c r="AA176" s="36"/>
      <c r="AB176" s="125">
        <f t="shared" ref="AB176:AB179" si="93">SUM(D176:AA176)</f>
        <v>0</v>
      </c>
      <c r="AC176" s="276"/>
      <c r="AD176" s="358"/>
      <c r="AE176" s="141"/>
      <c r="AF176" s="360"/>
      <c r="AG176" s="127">
        <v>156</v>
      </c>
    </row>
    <row r="177" spans="1:33" s="4" customFormat="1" ht="38.25" customHeight="1" x14ac:dyDescent="0.45">
      <c r="A177" s="230" t="s">
        <v>78</v>
      </c>
      <c r="B177" s="170" t="s">
        <v>232</v>
      </c>
      <c r="C177" s="215" t="s">
        <v>365</v>
      </c>
      <c r="D177" s="48"/>
      <c r="E177" s="34"/>
      <c r="F177" s="48"/>
      <c r="G177" s="34"/>
      <c r="H177" s="48"/>
      <c r="I177" s="34"/>
      <c r="J177" s="48"/>
      <c r="K177" s="34"/>
      <c r="L177" s="32"/>
      <c r="M177" s="35"/>
      <c r="N177" s="32"/>
      <c r="O177" s="35"/>
      <c r="P177" s="32"/>
      <c r="Q177" s="35"/>
      <c r="R177" s="32"/>
      <c r="S177" s="35"/>
      <c r="T177" s="32"/>
      <c r="U177" s="35"/>
      <c r="V177" s="32"/>
      <c r="W177" s="35"/>
      <c r="X177" s="32"/>
      <c r="Y177" s="35"/>
      <c r="Z177" s="32"/>
      <c r="AA177" s="35"/>
      <c r="AB177" s="118">
        <f t="shared" si="93"/>
        <v>0</v>
      </c>
      <c r="AC177" s="145"/>
      <c r="AD177" s="358"/>
      <c r="AE177" s="141"/>
      <c r="AF177" s="360"/>
      <c r="AG177" s="127">
        <v>157</v>
      </c>
    </row>
    <row r="178" spans="1:33" s="4" customFormat="1" ht="38.25" customHeight="1" x14ac:dyDescent="0.45">
      <c r="A178" s="230" t="s">
        <v>170</v>
      </c>
      <c r="B178" s="170" t="s">
        <v>233</v>
      </c>
      <c r="C178" s="215" t="s">
        <v>366</v>
      </c>
      <c r="D178" s="48"/>
      <c r="E178" s="34"/>
      <c r="F178" s="48"/>
      <c r="G178" s="34"/>
      <c r="H178" s="48"/>
      <c r="I178" s="34"/>
      <c r="J178" s="48"/>
      <c r="K178" s="34"/>
      <c r="L178" s="32"/>
      <c r="M178" s="32"/>
      <c r="N178" s="32"/>
      <c r="O178" s="32"/>
      <c r="P178" s="32"/>
      <c r="Q178" s="32"/>
      <c r="R178" s="32"/>
      <c r="S178" s="32"/>
      <c r="T178" s="32"/>
      <c r="U178" s="32"/>
      <c r="V178" s="32"/>
      <c r="W178" s="32"/>
      <c r="X178" s="32"/>
      <c r="Y178" s="32"/>
      <c r="Z178" s="32"/>
      <c r="AA178" s="32"/>
      <c r="AB178" s="118">
        <f t="shared" si="93"/>
        <v>0</v>
      </c>
      <c r="AC178" s="145"/>
      <c r="AD178" s="358"/>
      <c r="AE178" s="141"/>
      <c r="AF178" s="360"/>
      <c r="AG178" s="127">
        <v>159</v>
      </c>
    </row>
    <row r="179" spans="1:33" s="4" customFormat="1" ht="38.25" customHeight="1" thickBot="1" x14ac:dyDescent="0.5">
      <c r="A179" s="230" t="s">
        <v>77</v>
      </c>
      <c r="B179" s="170" t="s">
        <v>234</v>
      </c>
      <c r="C179" s="215" t="s">
        <v>367</v>
      </c>
      <c r="D179" s="48"/>
      <c r="E179" s="34"/>
      <c r="F179" s="48"/>
      <c r="G179" s="34"/>
      <c r="H179" s="48"/>
      <c r="I179" s="34"/>
      <c r="J179" s="48"/>
      <c r="K179" s="34"/>
      <c r="L179" s="32"/>
      <c r="M179" s="32"/>
      <c r="N179" s="32"/>
      <c r="O179" s="32"/>
      <c r="P179" s="32"/>
      <c r="Q179" s="32"/>
      <c r="R179" s="32"/>
      <c r="S179" s="32"/>
      <c r="T179" s="32"/>
      <c r="U179" s="32"/>
      <c r="V179" s="32"/>
      <c r="W179" s="32"/>
      <c r="X179" s="32"/>
      <c r="Y179" s="32"/>
      <c r="Z179" s="32"/>
      <c r="AA179" s="32"/>
      <c r="AB179" s="119">
        <f t="shared" si="93"/>
        <v>0</v>
      </c>
      <c r="AC179" s="277"/>
      <c r="AD179" s="358"/>
      <c r="AE179" s="141"/>
      <c r="AF179" s="360"/>
      <c r="AG179" s="127">
        <v>160</v>
      </c>
    </row>
    <row r="180" spans="1:33" s="4" customFormat="1" ht="38.25" customHeight="1" thickBot="1" x14ac:dyDescent="0.5">
      <c r="A180" s="287" t="s">
        <v>79</v>
      </c>
      <c r="B180" s="173" t="s">
        <v>235</v>
      </c>
      <c r="C180" s="215" t="s">
        <v>368</v>
      </c>
      <c r="D180" s="112"/>
      <c r="E180" s="113"/>
      <c r="F180" s="112"/>
      <c r="G180" s="113"/>
      <c r="H180" s="112"/>
      <c r="I180" s="113"/>
      <c r="J180" s="112"/>
      <c r="K180" s="113"/>
      <c r="L180" s="113"/>
      <c r="M180" s="113"/>
      <c r="N180" s="113"/>
      <c r="O180" s="113"/>
      <c r="P180" s="113"/>
      <c r="Q180" s="113"/>
      <c r="R180" s="113"/>
      <c r="S180" s="113"/>
      <c r="T180" s="113"/>
      <c r="U180" s="113"/>
      <c r="V180" s="113"/>
      <c r="W180" s="113"/>
      <c r="X180" s="113"/>
      <c r="Y180" s="113"/>
      <c r="Z180" s="113"/>
      <c r="AA180" s="221"/>
      <c r="AB180" s="288"/>
      <c r="AC180" s="289"/>
      <c r="AD180" s="358"/>
      <c r="AE180" s="290"/>
      <c r="AF180" s="360"/>
      <c r="AG180" s="127">
        <v>161</v>
      </c>
    </row>
    <row r="181" spans="1:33" s="4" customFormat="1" ht="38.25" customHeight="1" thickBot="1" x14ac:dyDescent="0.5">
      <c r="A181" s="354" t="s">
        <v>246</v>
      </c>
      <c r="B181" s="355"/>
      <c r="C181" s="355"/>
      <c r="D181" s="355"/>
      <c r="E181" s="355"/>
      <c r="F181" s="355"/>
      <c r="G181" s="355"/>
      <c r="H181" s="355"/>
      <c r="I181" s="355"/>
      <c r="J181" s="355"/>
      <c r="K181" s="355"/>
      <c r="L181" s="355"/>
      <c r="M181" s="355"/>
      <c r="N181" s="355"/>
      <c r="O181" s="355"/>
      <c r="P181" s="355"/>
      <c r="Q181" s="355"/>
      <c r="R181" s="355"/>
      <c r="S181" s="355"/>
      <c r="T181" s="355"/>
      <c r="U181" s="355"/>
      <c r="V181" s="355"/>
      <c r="W181" s="355"/>
      <c r="X181" s="355"/>
      <c r="Y181" s="355"/>
      <c r="Z181" s="355"/>
      <c r="AA181" s="355"/>
      <c r="AB181" s="355"/>
      <c r="AC181" s="355"/>
      <c r="AD181" s="355"/>
      <c r="AE181" s="355"/>
      <c r="AF181" s="356"/>
      <c r="AG181" s="286">
        <v>93</v>
      </c>
    </row>
    <row r="182" spans="1:33" s="4" customFormat="1" ht="38.25" customHeight="1" thickBot="1" x14ac:dyDescent="0.5">
      <c r="A182" s="380" t="s">
        <v>247</v>
      </c>
      <c r="B182" s="364"/>
      <c r="C182" s="364"/>
      <c r="D182" s="364"/>
      <c r="E182" s="364"/>
      <c r="F182" s="364"/>
      <c r="G182" s="364"/>
      <c r="H182" s="364"/>
      <c r="I182" s="364"/>
      <c r="J182" s="364"/>
      <c r="K182" s="364"/>
      <c r="L182" s="364"/>
      <c r="M182" s="364"/>
      <c r="N182" s="364"/>
      <c r="O182" s="364"/>
      <c r="P182" s="364"/>
      <c r="Q182" s="364"/>
      <c r="R182" s="364"/>
      <c r="S182" s="364"/>
      <c r="T182" s="364"/>
      <c r="U182" s="364"/>
      <c r="V182" s="364"/>
      <c r="W182" s="364"/>
      <c r="X182" s="364"/>
      <c r="Y182" s="364"/>
      <c r="Z182" s="364"/>
      <c r="AA182" s="364"/>
      <c r="AB182" s="364"/>
      <c r="AC182" s="364"/>
      <c r="AD182" s="364"/>
      <c r="AE182" s="364"/>
      <c r="AF182" s="381"/>
      <c r="AG182" s="127">
        <v>93</v>
      </c>
    </row>
    <row r="183" spans="1:33" s="4" customFormat="1" ht="30.75" hidden="1" customHeight="1" thickBot="1" x14ac:dyDescent="0.5">
      <c r="A183" s="382" t="s">
        <v>17</v>
      </c>
      <c r="B183" s="384" t="s">
        <v>26</v>
      </c>
      <c r="C183" s="385" t="s">
        <v>25</v>
      </c>
      <c r="D183" s="386" t="s">
        <v>0</v>
      </c>
      <c r="E183" s="386"/>
      <c r="F183" s="386" t="s">
        <v>1</v>
      </c>
      <c r="G183" s="386"/>
      <c r="H183" s="386" t="s">
        <v>2</v>
      </c>
      <c r="I183" s="386"/>
      <c r="J183" s="386" t="s">
        <v>3</v>
      </c>
      <c r="K183" s="386"/>
      <c r="L183" s="387" t="s">
        <v>4</v>
      </c>
      <c r="M183" s="388"/>
      <c r="N183" s="387" t="s">
        <v>5</v>
      </c>
      <c r="O183" s="388"/>
      <c r="P183" s="387" t="s">
        <v>6</v>
      </c>
      <c r="Q183" s="388"/>
      <c r="R183" s="387" t="s">
        <v>7</v>
      </c>
      <c r="S183" s="388"/>
      <c r="T183" s="387" t="s">
        <v>8</v>
      </c>
      <c r="U183" s="388"/>
      <c r="V183" s="387" t="s">
        <v>14</v>
      </c>
      <c r="W183" s="388"/>
      <c r="X183" s="387" t="s">
        <v>15</v>
      </c>
      <c r="Y183" s="388"/>
      <c r="Z183" s="387" t="s">
        <v>9</v>
      </c>
      <c r="AA183" s="388"/>
      <c r="AB183" s="389" t="s">
        <v>12</v>
      </c>
      <c r="AC183" s="391" t="s">
        <v>27</v>
      </c>
      <c r="AD183" s="132"/>
      <c r="AE183" s="393" t="s">
        <v>33</v>
      </c>
      <c r="AF183" s="133"/>
      <c r="AG183" s="127">
        <v>94</v>
      </c>
    </row>
    <row r="184" spans="1:33" s="4" customFormat="1" ht="30.75" hidden="1" customHeight="1" thickBot="1" x14ac:dyDescent="0.5">
      <c r="A184" s="383"/>
      <c r="B184" s="374"/>
      <c r="C184" s="385"/>
      <c r="D184" s="14" t="s">
        <v>10</v>
      </c>
      <c r="E184" s="14" t="s">
        <v>11</v>
      </c>
      <c r="F184" s="14" t="s">
        <v>10</v>
      </c>
      <c r="G184" s="14" t="s">
        <v>11</v>
      </c>
      <c r="H184" s="14" t="s">
        <v>10</v>
      </c>
      <c r="I184" s="14" t="s">
        <v>11</v>
      </c>
      <c r="J184" s="14" t="s">
        <v>10</v>
      </c>
      <c r="K184" s="14" t="s">
        <v>11</v>
      </c>
      <c r="L184" s="14" t="s">
        <v>10</v>
      </c>
      <c r="M184" s="14" t="s">
        <v>11</v>
      </c>
      <c r="N184" s="14" t="s">
        <v>10</v>
      </c>
      <c r="O184" s="14" t="s">
        <v>11</v>
      </c>
      <c r="P184" s="14" t="s">
        <v>10</v>
      </c>
      <c r="Q184" s="14" t="s">
        <v>11</v>
      </c>
      <c r="R184" s="14" t="s">
        <v>10</v>
      </c>
      <c r="S184" s="14" t="s">
        <v>11</v>
      </c>
      <c r="T184" s="14" t="s">
        <v>10</v>
      </c>
      <c r="U184" s="14" t="s">
        <v>11</v>
      </c>
      <c r="V184" s="14" t="s">
        <v>10</v>
      </c>
      <c r="W184" s="14" t="s">
        <v>11</v>
      </c>
      <c r="X184" s="14" t="s">
        <v>10</v>
      </c>
      <c r="Y184" s="14" t="s">
        <v>11</v>
      </c>
      <c r="Z184" s="14" t="s">
        <v>10</v>
      </c>
      <c r="AA184" s="14" t="s">
        <v>11</v>
      </c>
      <c r="AB184" s="390"/>
      <c r="AC184" s="392"/>
      <c r="AD184" s="132"/>
      <c r="AE184" s="394"/>
      <c r="AF184" s="133"/>
      <c r="AG184" s="127">
        <v>95</v>
      </c>
    </row>
    <row r="185" spans="1:33" s="4" customFormat="1" ht="38.25" customHeight="1" thickBot="1" x14ac:dyDescent="0.5">
      <c r="A185" s="232" t="s">
        <v>124</v>
      </c>
      <c r="B185" s="272" t="s">
        <v>127</v>
      </c>
      <c r="C185" s="275" t="s">
        <v>369</v>
      </c>
      <c r="D185" s="273">
        <f t="shared" ref="D185:K185" si="94">SUM(D186:D188)</f>
        <v>0</v>
      </c>
      <c r="E185" s="154">
        <f t="shared" si="94"/>
        <v>0</v>
      </c>
      <c r="F185" s="154">
        <f t="shared" si="94"/>
        <v>0</v>
      </c>
      <c r="G185" s="154">
        <f t="shared" si="94"/>
        <v>0</v>
      </c>
      <c r="H185" s="154">
        <f t="shared" si="94"/>
        <v>0</v>
      </c>
      <c r="I185" s="154">
        <f t="shared" si="94"/>
        <v>0</v>
      </c>
      <c r="J185" s="154">
        <f t="shared" si="94"/>
        <v>0</v>
      </c>
      <c r="K185" s="154">
        <f t="shared" si="94"/>
        <v>0</v>
      </c>
      <c r="L185" s="154">
        <f>SUM(L189:L200)</f>
        <v>0</v>
      </c>
      <c r="M185" s="154">
        <f t="shared" ref="M185:AB185" si="95">SUM(M189:M200)</f>
        <v>0</v>
      </c>
      <c r="N185" s="154">
        <f t="shared" si="95"/>
        <v>0</v>
      </c>
      <c r="O185" s="154">
        <f t="shared" si="95"/>
        <v>0</v>
      </c>
      <c r="P185" s="154">
        <f t="shared" si="95"/>
        <v>0</v>
      </c>
      <c r="Q185" s="154">
        <f t="shared" si="95"/>
        <v>0</v>
      </c>
      <c r="R185" s="154">
        <f t="shared" si="95"/>
        <v>0</v>
      </c>
      <c r="S185" s="154">
        <f t="shared" si="95"/>
        <v>0</v>
      </c>
      <c r="T185" s="154">
        <f t="shared" si="95"/>
        <v>0</v>
      </c>
      <c r="U185" s="154">
        <f t="shared" si="95"/>
        <v>0</v>
      </c>
      <c r="V185" s="154">
        <f t="shared" si="95"/>
        <v>0</v>
      </c>
      <c r="W185" s="154">
        <f t="shared" si="95"/>
        <v>0</v>
      </c>
      <c r="X185" s="154">
        <f t="shared" si="95"/>
        <v>0</v>
      </c>
      <c r="Y185" s="154">
        <f t="shared" si="95"/>
        <v>0</v>
      </c>
      <c r="Z185" s="154">
        <f t="shared" si="95"/>
        <v>0</v>
      </c>
      <c r="AA185" s="154">
        <f t="shared" si="95"/>
        <v>0</v>
      </c>
      <c r="AB185" s="154">
        <f t="shared" si="95"/>
        <v>0</v>
      </c>
      <c r="AC185" s="146" t="str">
        <f>CONCATENATE(IF(D185&lt;&gt;(D186+D187+D188)," * sum of ARV Dispensing Quantity  "&amp;$D$19&amp;" "&amp;$D$20&amp;" is not equal to   TX_CURR_VERIFY ALL"&amp;CHAR(10),""),IF(E185&lt;&gt;(E186+E187+E188)," * sum of ARV Dispensing Quantity  "&amp;$D$19&amp;" "&amp;$E$20&amp;" is not equal to   TX_CURR_VERIFY ALL"&amp;CHAR(10),""),IF(F185&lt;&gt;(F186+F187+F188)," * sum of ARV Dispensing Quantity  "&amp;$F$19&amp;" "&amp;$F$20&amp;" is not equal to   TX_CURR_VERIFY ALL"&amp;CHAR(10),""),IF(G185&lt;&gt;(G186+G187+G188)," * sum of ARV Dispensing Quantity  "&amp;$F$19&amp;" "&amp;$G$20&amp;" is not equal to   TX_CURR_VERIFY ALL"&amp;CHAR(10),""),IF(H185&lt;&gt;(H186+H187+H188)," * sum of ARV Dispensing Quantity  "&amp;$H$19&amp;" "&amp;$H$20&amp;" is not equal to   TX_CURR_VERIFY ALL"&amp;CHAR(10),""),IF(I185&lt;&gt;(I186+I187+I188)," * sum of ARV Dispensing Quantity  "&amp;$H$19&amp;" "&amp;$I$20&amp;" is not equal to   TX_CURR_VERIFY ALL"&amp;CHAR(10),""),IF(J185&lt;&gt;(J186+J187+J188)," * sum of ARV Dispensing Quantity  "&amp;$J$19&amp;" "&amp;$J$20&amp;" is not equal to   TX_CURR_VERIFY ALL"&amp;CHAR(10),""),IF(K185&lt;&gt;(K186+K187+K188)," * sum of ARV Dispensing Quantity  "&amp;$J$19&amp;" "&amp;$K$20&amp;" is not equal to   TX_CURR_VERIFY ALL"&amp;CHAR(10),""),IF(L185&lt;&gt;(L186+L187+L188)," * sum of ARV Dispensing Quantity  "&amp;$L$19&amp;" "&amp;$L$20&amp;" is not equal to   TX_CURR_VERIFY ALL"&amp;CHAR(10),""),IF(M185&lt;&gt;(M186+M187+M188)," * sum of ARV Dispensing Quantity  "&amp;$L$19&amp;" "&amp;$M$20&amp;" is not equal to   TX_CURR_VERIFY ALL"&amp;CHAR(10),""),IF(N185&lt;&gt;(N186+N187+N188)," * sum of ARV Dispensing Quantity  "&amp;$N$19&amp;" "&amp;$N$20&amp;" is not equal to   TX_CURR_VERIFY ALL"&amp;CHAR(10),""),IF(O185&lt;&gt;(O186+O187+O188)," * sum of ARV Dispensing Quantity  "&amp;$N$19&amp;" "&amp;$O$20&amp;" is not equal to   TX_CURR_VERIFY ALL"&amp;CHAR(10),""),IF(P185&lt;&gt;(P186+P187+P188)," * sum of ARV Dispensing Quantity  "&amp;$P$19&amp;" "&amp;$P$20&amp;" is not equal to   TX_CURR_VERIFY ALL"&amp;CHAR(10),""),IF(Q185&lt;&gt;(Q186+Q187+Q188)," * sum of ARV Dispensing Quantity  "&amp;$P$19&amp;" "&amp;$Q$20&amp;" is not equal to   TX_CURR_VERIFY ALL"&amp;CHAR(10),""),IF(R185&lt;&gt;(R186+R187+R188)," * sum of ARV Dispensing Quantity  "&amp;$R$19&amp;" "&amp;$R$20&amp;" is not equal to   TX_CURR_VERIFY ALL"&amp;CHAR(10),""),IF(S185&lt;&gt;(S186+S187+S188)," * sum of ARV Dispensing Quantity  "&amp;$R$19&amp;" "&amp;$S$20&amp;" is not equal to   TX_CURR_VERIFY ALL"&amp;CHAR(10),""),IF(T185&lt;&gt;(T186+T187+T188)," * sum of ARV Dispensing Quantity  "&amp;$T$19&amp;" "&amp;$T$20&amp;" is not equal to   TX_CURR_VERIFY ALL"&amp;CHAR(10),""),IF(U185&lt;&gt;(U186+U187+U188)," * sum of ARV Dispensing Quantity  "&amp;$T$19&amp;" "&amp;$U$20&amp;" is not equal to   TX_CURR_VERIFY ALL"&amp;CHAR(10),""),IF(V185&lt;&gt;(V186+V187+V188)," * sum of ARV Dispensing Quantity  "&amp;$V$19&amp;" "&amp;$V$20&amp;" is not equal to   TX_CURR_VERIFY ALL"&amp;CHAR(10),""),IF(W185&lt;&gt;(W186+W187+W188)," * sum of ARV Dispensing Quantity  "&amp;$V$19&amp;" "&amp;$W$20&amp;" is not equal to   TX_CURR_VERIFY ALL"&amp;CHAR(10),""),IF(X185&lt;&gt;(X186+X187+X188)," * sum of ARV Dispensing Quantity  "&amp;$X$19&amp;" "&amp;$X$20&amp;" is not equal to   TX_CURR_VERIFY ALL"&amp;CHAR(10),""),IF(Y185&lt;&gt;(Y186+Y187+Y188)," * sum of ARV Dispensing Quantity  "&amp;$X$19&amp;" "&amp;$Y$20&amp;" is not equal to   TX_CURR_VERIFY ALL"&amp;CHAR(10),""),IF(Z185&lt;&gt;(Z186+Z187+Z188)," * sum of ARV Dispensing Quantity  "&amp;$Z$19&amp;" "&amp;$Z$20&amp;" is not equal to   TX_CURR_VERIFY ALL"&amp;CHAR(10),""),IF(AA185&lt;&gt;(AA186+AA187+AA188)," * sum of ARV Dispensing Quantity  "&amp;$Z$19&amp;" "&amp;$AA$20&amp;" is not equal to   TX_CURR_VERIFY ALL"&amp;CHAR(10),""))</f>
        <v/>
      </c>
      <c r="AD185" s="352" t="str">
        <f>CONCATENATE(AC185,AC186,AC187,AC188,AC189,AC190,AC191,AC192,AC193,AC194,AC195,AC196,AC197,AC198,AC199,AC200)</f>
        <v/>
      </c>
      <c r="AE185" s="141"/>
      <c r="AF185" s="349"/>
      <c r="AG185" s="127">
        <v>96</v>
      </c>
    </row>
    <row r="186" spans="1:33" s="4" customFormat="1" ht="38.25" customHeight="1" thickBot="1" x14ac:dyDescent="0.5">
      <c r="A186" s="337" t="s">
        <v>125</v>
      </c>
      <c r="B186" s="172" t="s">
        <v>128</v>
      </c>
      <c r="C186" s="215" t="s">
        <v>370</v>
      </c>
      <c r="D186" s="48"/>
      <c r="E186" s="34"/>
      <c r="F186" s="48"/>
      <c r="G186" s="34"/>
      <c r="H186" s="48"/>
      <c r="I186" s="34"/>
      <c r="J186" s="48"/>
      <c r="K186" s="34"/>
      <c r="L186" s="33"/>
      <c r="M186" s="33"/>
      <c r="N186" s="33"/>
      <c r="O186" s="33"/>
      <c r="P186" s="33"/>
      <c r="Q186" s="33"/>
      <c r="R186" s="33"/>
      <c r="S186" s="33"/>
      <c r="T186" s="33"/>
      <c r="U186" s="33"/>
      <c r="V186" s="33"/>
      <c r="W186" s="33"/>
      <c r="X186" s="33"/>
      <c r="Y186" s="33"/>
      <c r="Z186" s="33"/>
      <c r="AA186" s="33"/>
      <c r="AB186" s="118">
        <f t="shared" ref="AB186:AB204" si="96">SUM(D186:AA186)</f>
        <v>0</v>
      </c>
      <c r="AC186" s="149"/>
      <c r="AD186" s="352"/>
      <c r="AE186" s="141"/>
      <c r="AF186" s="349"/>
      <c r="AG186" s="127">
        <v>97</v>
      </c>
    </row>
    <row r="187" spans="1:33" s="4" customFormat="1" ht="38.25" customHeight="1" x14ac:dyDescent="0.45">
      <c r="A187" s="338"/>
      <c r="B187" s="170" t="s">
        <v>129</v>
      </c>
      <c r="C187" s="215" t="s">
        <v>371</v>
      </c>
      <c r="D187" s="48"/>
      <c r="E187" s="34"/>
      <c r="F187" s="48"/>
      <c r="G187" s="34"/>
      <c r="H187" s="48"/>
      <c r="I187" s="34"/>
      <c r="J187" s="48"/>
      <c r="K187" s="34"/>
      <c r="L187" s="32"/>
      <c r="M187" s="32"/>
      <c r="N187" s="32"/>
      <c r="O187" s="32"/>
      <c r="P187" s="32"/>
      <c r="Q187" s="32"/>
      <c r="R187" s="32"/>
      <c r="S187" s="32"/>
      <c r="T187" s="32"/>
      <c r="U187" s="32"/>
      <c r="V187" s="32"/>
      <c r="W187" s="32"/>
      <c r="X187" s="32"/>
      <c r="Y187" s="32"/>
      <c r="Z187" s="32"/>
      <c r="AA187" s="32"/>
      <c r="AB187" s="118">
        <f t="shared" si="96"/>
        <v>0</v>
      </c>
      <c r="AC187" s="150"/>
      <c r="AD187" s="352"/>
      <c r="AE187" s="141"/>
      <c r="AF187" s="349"/>
      <c r="AG187" s="127">
        <v>98</v>
      </c>
    </row>
    <row r="188" spans="1:33" s="4" customFormat="1" ht="38.25" customHeight="1" thickBot="1" x14ac:dyDescent="0.5">
      <c r="A188" s="339"/>
      <c r="B188" s="171" t="s">
        <v>130</v>
      </c>
      <c r="C188" s="220" t="s">
        <v>372</v>
      </c>
      <c r="D188" s="114"/>
      <c r="E188" s="115"/>
      <c r="F188" s="114"/>
      <c r="G188" s="115"/>
      <c r="H188" s="114"/>
      <c r="I188" s="115"/>
      <c r="J188" s="114"/>
      <c r="K188" s="115"/>
      <c r="L188" s="39"/>
      <c r="M188" s="39"/>
      <c r="N188" s="39"/>
      <c r="O188" s="39"/>
      <c r="P188" s="39"/>
      <c r="Q188" s="39"/>
      <c r="R188" s="39"/>
      <c r="S188" s="39"/>
      <c r="T188" s="39"/>
      <c r="U188" s="39"/>
      <c r="V188" s="39"/>
      <c r="W188" s="39"/>
      <c r="X188" s="39"/>
      <c r="Y188" s="39"/>
      <c r="Z188" s="39"/>
      <c r="AA188" s="39"/>
      <c r="AB188" s="118">
        <f t="shared" si="96"/>
        <v>0</v>
      </c>
      <c r="AC188" s="151"/>
      <c r="AD188" s="352"/>
      <c r="AE188" s="141"/>
      <c r="AF188" s="349"/>
      <c r="AG188" s="127">
        <v>99</v>
      </c>
    </row>
    <row r="189" spans="1:33" s="4" customFormat="1" ht="38.25" customHeight="1" x14ac:dyDescent="0.45">
      <c r="A189" s="337" t="s">
        <v>131</v>
      </c>
      <c r="B189" s="169" t="s">
        <v>135</v>
      </c>
      <c r="C189" s="214" t="s">
        <v>373</v>
      </c>
      <c r="D189" s="49"/>
      <c r="E189" s="35"/>
      <c r="F189" s="49"/>
      <c r="G189" s="35"/>
      <c r="H189" s="49"/>
      <c r="I189" s="35"/>
      <c r="J189" s="49"/>
      <c r="K189" s="35"/>
      <c r="L189" s="34"/>
      <c r="M189" s="36"/>
      <c r="N189" s="34"/>
      <c r="O189" s="36"/>
      <c r="P189" s="34"/>
      <c r="Q189" s="36"/>
      <c r="R189" s="34"/>
      <c r="S189" s="36"/>
      <c r="T189" s="34"/>
      <c r="U189" s="36"/>
      <c r="V189" s="34"/>
      <c r="W189" s="36"/>
      <c r="X189" s="34"/>
      <c r="Y189" s="36"/>
      <c r="Z189" s="34"/>
      <c r="AA189" s="128"/>
      <c r="AB189" s="118">
        <f t="shared" si="96"/>
        <v>0</v>
      </c>
      <c r="AC189" s="151"/>
      <c r="AD189" s="352"/>
      <c r="AE189" s="141"/>
      <c r="AF189" s="349"/>
      <c r="AG189" s="127">
        <v>100</v>
      </c>
    </row>
    <row r="190" spans="1:33" s="4" customFormat="1" ht="38.25" customHeight="1" x14ac:dyDescent="0.45">
      <c r="A190" s="338"/>
      <c r="B190" s="170" t="s">
        <v>134</v>
      </c>
      <c r="C190" s="215" t="s">
        <v>374</v>
      </c>
      <c r="D190" s="48"/>
      <c r="E190" s="34"/>
      <c r="F190" s="48"/>
      <c r="G190" s="34"/>
      <c r="H190" s="48"/>
      <c r="I190" s="34"/>
      <c r="J190" s="48"/>
      <c r="K190" s="34"/>
      <c r="L190" s="32"/>
      <c r="M190" s="34"/>
      <c r="N190" s="32"/>
      <c r="O190" s="34"/>
      <c r="P190" s="32"/>
      <c r="Q190" s="34"/>
      <c r="R190" s="32"/>
      <c r="S190" s="34"/>
      <c r="T190" s="32"/>
      <c r="U190" s="34"/>
      <c r="V190" s="32"/>
      <c r="W190" s="34"/>
      <c r="X190" s="32"/>
      <c r="Y190" s="34"/>
      <c r="Z190" s="32"/>
      <c r="AA190" s="34"/>
      <c r="AB190" s="118">
        <f t="shared" si="96"/>
        <v>0</v>
      </c>
      <c r="AC190" s="151"/>
      <c r="AD190" s="352"/>
      <c r="AE190" s="141"/>
      <c r="AF190" s="349"/>
      <c r="AG190" s="127">
        <v>101</v>
      </c>
    </row>
    <row r="191" spans="1:33" s="4" customFormat="1" ht="38.25" customHeight="1" thickBot="1" x14ac:dyDescent="0.5">
      <c r="A191" s="338"/>
      <c r="B191" s="170" t="s">
        <v>133</v>
      </c>
      <c r="C191" s="215" t="s">
        <v>375</v>
      </c>
      <c r="D191" s="48"/>
      <c r="E191" s="34"/>
      <c r="F191" s="48"/>
      <c r="G191" s="34"/>
      <c r="H191" s="48"/>
      <c r="I191" s="34"/>
      <c r="J191" s="48"/>
      <c r="K191" s="34"/>
      <c r="L191" s="32"/>
      <c r="M191" s="32"/>
      <c r="N191" s="32"/>
      <c r="O191" s="32"/>
      <c r="P191" s="32"/>
      <c r="Q191" s="32"/>
      <c r="R191" s="32"/>
      <c r="S191" s="32"/>
      <c r="T191" s="32"/>
      <c r="U191" s="32"/>
      <c r="V191" s="32"/>
      <c r="W191" s="32"/>
      <c r="X191" s="32"/>
      <c r="Y191" s="32"/>
      <c r="Z191" s="32"/>
      <c r="AA191" s="130"/>
      <c r="AB191" s="118">
        <f t="shared" si="96"/>
        <v>0</v>
      </c>
      <c r="AC191" s="152"/>
      <c r="AD191" s="352"/>
      <c r="AE191" s="141"/>
      <c r="AF191" s="349"/>
      <c r="AG191" s="127">
        <v>102</v>
      </c>
    </row>
    <row r="192" spans="1:33" s="4" customFormat="1" ht="38.25" customHeight="1" x14ac:dyDescent="0.45">
      <c r="A192" s="338"/>
      <c r="B192" s="170" t="s">
        <v>136</v>
      </c>
      <c r="C192" s="215" t="s">
        <v>376</v>
      </c>
      <c r="D192" s="48"/>
      <c r="E192" s="34"/>
      <c r="F192" s="48"/>
      <c r="G192" s="34"/>
      <c r="H192" s="48"/>
      <c r="I192" s="34"/>
      <c r="J192" s="48"/>
      <c r="K192" s="34"/>
      <c r="L192" s="32"/>
      <c r="M192" s="32"/>
      <c r="N192" s="32"/>
      <c r="O192" s="32"/>
      <c r="P192" s="32"/>
      <c r="Q192" s="32"/>
      <c r="R192" s="32"/>
      <c r="S192" s="32"/>
      <c r="T192" s="32"/>
      <c r="U192" s="32"/>
      <c r="V192" s="32"/>
      <c r="W192" s="32"/>
      <c r="X192" s="32"/>
      <c r="Y192" s="32"/>
      <c r="Z192" s="32"/>
      <c r="AA192" s="130"/>
      <c r="AB192" s="118">
        <f t="shared" si="96"/>
        <v>0</v>
      </c>
      <c r="AC192" s="150"/>
      <c r="AD192" s="352"/>
      <c r="AE192" s="141"/>
      <c r="AF192" s="349"/>
      <c r="AG192" s="127">
        <v>103</v>
      </c>
    </row>
    <row r="193" spans="1:33" s="4" customFormat="1" ht="38.25" customHeight="1" thickBot="1" x14ac:dyDescent="0.5">
      <c r="A193" s="338"/>
      <c r="B193" s="170" t="s">
        <v>138</v>
      </c>
      <c r="C193" s="215" t="s">
        <v>377</v>
      </c>
      <c r="D193" s="48"/>
      <c r="E193" s="34"/>
      <c r="F193" s="48"/>
      <c r="G193" s="34"/>
      <c r="H193" s="48"/>
      <c r="I193" s="34"/>
      <c r="J193" s="48"/>
      <c r="K193" s="34"/>
      <c r="L193" s="32"/>
      <c r="M193" s="32"/>
      <c r="N193" s="32"/>
      <c r="O193" s="32"/>
      <c r="P193" s="32"/>
      <c r="Q193" s="32"/>
      <c r="R193" s="32"/>
      <c r="S193" s="32"/>
      <c r="T193" s="32"/>
      <c r="U193" s="32"/>
      <c r="V193" s="32"/>
      <c r="W193" s="32"/>
      <c r="X193" s="32"/>
      <c r="Y193" s="32"/>
      <c r="Z193" s="32"/>
      <c r="AA193" s="130"/>
      <c r="AB193" s="136">
        <f t="shared" si="96"/>
        <v>0</v>
      </c>
      <c r="AC193" s="151"/>
      <c r="AD193" s="352"/>
      <c r="AE193" s="141"/>
      <c r="AF193" s="349"/>
      <c r="AG193" s="127">
        <v>104</v>
      </c>
    </row>
    <row r="194" spans="1:33" s="4" customFormat="1" ht="38.25" customHeight="1" thickBot="1" x14ac:dyDescent="0.5">
      <c r="A194" s="339"/>
      <c r="B194" s="171" t="s">
        <v>137</v>
      </c>
      <c r="C194" s="220" t="s">
        <v>378</v>
      </c>
      <c r="D194" s="114"/>
      <c r="E194" s="115"/>
      <c r="F194" s="114"/>
      <c r="G194" s="115"/>
      <c r="H194" s="114"/>
      <c r="I194" s="115"/>
      <c r="J194" s="114"/>
      <c r="K194" s="115"/>
      <c r="L194" s="115"/>
      <c r="M194" s="115"/>
      <c r="N194" s="115"/>
      <c r="O194" s="115"/>
      <c r="P194" s="115"/>
      <c r="Q194" s="115"/>
      <c r="R194" s="115"/>
      <c r="S194" s="115"/>
      <c r="T194" s="115"/>
      <c r="U194" s="115"/>
      <c r="V194" s="115"/>
      <c r="W194" s="115"/>
      <c r="X194" s="115"/>
      <c r="Y194" s="115"/>
      <c r="Z194" s="115"/>
      <c r="AA194" s="251"/>
      <c r="AB194" s="252"/>
      <c r="AC194" s="151"/>
      <c r="AD194" s="352"/>
      <c r="AE194" s="141"/>
      <c r="AF194" s="349"/>
      <c r="AG194" s="127">
        <v>105</v>
      </c>
    </row>
    <row r="195" spans="1:33" s="4" customFormat="1" ht="38.25" customHeight="1" x14ac:dyDescent="0.45">
      <c r="A195" s="338" t="s">
        <v>139</v>
      </c>
      <c r="B195" s="172" t="s">
        <v>135</v>
      </c>
      <c r="C195" s="215" t="s">
        <v>379</v>
      </c>
      <c r="D195" s="48"/>
      <c r="E195" s="34"/>
      <c r="F195" s="48"/>
      <c r="G195" s="34"/>
      <c r="H195" s="48"/>
      <c r="I195" s="34"/>
      <c r="J195" s="48"/>
      <c r="K195" s="34"/>
      <c r="L195" s="34"/>
      <c r="M195" s="33"/>
      <c r="N195" s="34"/>
      <c r="O195" s="33"/>
      <c r="P195" s="34"/>
      <c r="Q195" s="33"/>
      <c r="R195" s="34"/>
      <c r="S195" s="33"/>
      <c r="T195" s="34"/>
      <c r="U195" s="33"/>
      <c r="V195" s="34"/>
      <c r="W195" s="33"/>
      <c r="X195" s="34"/>
      <c r="Y195" s="33"/>
      <c r="Z195" s="34"/>
      <c r="AA195" s="124"/>
      <c r="AB195" s="118">
        <f t="shared" si="96"/>
        <v>0</v>
      </c>
      <c r="AC195" s="151"/>
      <c r="AD195" s="352"/>
      <c r="AE195" s="141"/>
      <c r="AF195" s="349"/>
      <c r="AG195" s="127">
        <v>106</v>
      </c>
    </row>
    <row r="196" spans="1:33" s="4" customFormat="1" ht="38.25" customHeight="1" thickBot="1" x14ac:dyDescent="0.5">
      <c r="A196" s="338"/>
      <c r="B196" s="170" t="s">
        <v>134</v>
      </c>
      <c r="C196" s="215" t="s">
        <v>380</v>
      </c>
      <c r="D196" s="48"/>
      <c r="E196" s="34"/>
      <c r="F196" s="48"/>
      <c r="G196" s="34"/>
      <c r="H196" s="48"/>
      <c r="I196" s="34"/>
      <c r="J196" s="48"/>
      <c r="K196" s="34"/>
      <c r="L196" s="32"/>
      <c r="M196" s="34"/>
      <c r="N196" s="32"/>
      <c r="O196" s="34"/>
      <c r="P196" s="32"/>
      <c r="Q196" s="34"/>
      <c r="R196" s="32"/>
      <c r="S196" s="34"/>
      <c r="T196" s="32"/>
      <c r="U196" s="34"/>
      <c r="V196" s="32"/>
      <c r="W196" s="34"/>
      <c r="X196" s="32"/>
      <c r="Y196" s="34"/>
      <c r="Z196" s="32"/>
      <c r="AA196" s="34"/>
      <c r="AB196" s="118">
        <f t="shared" si="96"/>
        <v>0</v>
      </c>
      <c r="AC196" s="152"/>
      <c r="AD196" s="352"/>
      <c r="AE196" s="141"/>
      <c r="AF196" s="349"/>
      <c r="AG196" s="127">
        <v>107</v>
      </c>
    </row>
    <row r="197" spans="1:33" s="4" customFormat="1" ht="38.25" customHeight="1" x14ac:dyDescent="0.45">
      <c r="A197" s="338"/>
      <c r="B197" s="170" t="s">
        <v>133</v>
      </c>
      <c r="C197" s="215" t="s">
        <v>381</v>
      </c>
      <c r="D197" s="48"/>
      <c r="E197" s="34"/>
      <c r="F197" s="48"/>
      <c r="G197" s="34"/>
      <c r="H197" s="48"/>
      <c r="I197" s="34"/>
      <c r="J197" s="48"/>
      <c r="K197" s="34"/>
      <c r="L197" s="32"/>
      <c r="M197" s="32"/>
      <c r="N197" s="32"/>
      <c r="O197" s="32"/>
      <c r="P197" s="32"/>
      <c r="Q197" s="32"/>
      <c r="R197" s="32"/>
      <c r="S197" s="32"/>
      <c r="T197" s="32"/>
      <c r="U197" s="32"/>
      <c r="V197" s="32"/>
      <c r="W197" s="32"/>
      <c r="X197" s="32"/>
      <c r="Y197" s="32"/>
      <c r="Z197" s="32"/>
      <c r="AA197" s="122"/>
      <c r="AB197" s="118">
        <f t="shared" si="96"/>
        <v>0</v>
      </c>
      <c r="AC197" s="146"/>
      <c r="AD197" s="352"/>
      <c r="AE197" s="141"/>
      <c r="AF197" s="349"/>
      <c r="AG197" s="127">
        <v>108</v>
      </c>
    </row>
    <row r="198" spans="1:33" s="4" customFormat="1" ht="38.25" customHeight="1" x14ac:dyDescent="0.45">
      <c r="A198" s="338"/>
      <c r="B198" s="170" t="s">
        <v>136</v>
      </c>
      <c r="C198" s="215" t="s">
        <v>382</v>
      </c>
      <c r="D198" s="48"/>
      <c r="E198" s="34"/>
      <c r="F198" s="48"/>
      <c r="G198" s="34"/>
      <c r="H198" s="48"/>
      <c r="I198" s="34"/>
      <c r="J198" s="48"/>
      <c r="K198" s="34"/>
      <c r="L198" s="32"/>
      <c r="M198" s="32"/>
      <c r="N198" s="32"/>
      <c r="O198" s="32"/>
      <c r="P198" s="32"/>
      <c r="Q198" s="32"/>
      <c r="R198" s="32"/>
      <c r="S198" s="32"/>
      <c r="T198" s="32"/>
      <c r="U198" s="32"/>
      <c r="V198" s="32"/>
      <c r="W198" s="32"/>
      <c r="X198" s="32"/>
      <c r="Y198" s="32"/>
      <c r="Z198" s="32"/>
      <c r="AA198" s="122"/>
      <c r="AB198" s="118">
        <f t="shared" si="96"/>
        <v>0</v>
      </c>
      <c r="AC198" s="145"/>
      <c r="AD198" s="352"/>
      <c r="AE198" s="141"/>
      <c r="AF198" s="349"/>
      <c r="AG198" s="127">
        <v>109</v>
      </c>
    </row>
    <row r="199" spans="1:33" s="4" customFormat="1" ht="38.25" customHeight="1" thickBot="1" x14ac:dyDescent="0.5">
      <c r="A199" s="338"/>
      <c r="B199" s="170" t="s">
        <v>138</v>
      </c>
      <c r="C199" s="215" t="s">
        <v>383</v>
      </c>
      <c r="D199" s="48"/>
      <c r="E199" s="34"/>
      <c r="F199" s="48"/>
      <c r="G199" s="34"/>
      <c r="H199" s="48"/>
      <c r="I199" s="34"/>
      <c r="J199" s="48"/>
      <c r="K199" s="34"/>
      <c r="L199" s="32"/>
      <c r="M199" s="32"/>
      <c r="N199" s="32"/>
      <c r="O199" s="32"/>
      <c r="P199" s="32"/>
      <c r="Q199" s="32"/>
      <c r="R199" s="32"/>
      <c r="S199" s="32"/>
      <c r="T199" s="32"/>
      <c r="U199" s="32"/>
      <c r="V199" s="32"/>
      <c r="W199" s="32"/>
      <c r="X199" s="32"/>
      <c r="Y199" s="32"/>
      <c r="Z199" s="32"/>
      <c r="AA199" s="122"/>
      <c r="AB199" s="136">
        <f t="shared" si="96"/>
        <v>0</v>
      </c>
      <c r="AC199" s="145"/>
      <c r="AD199" s="352"/>
      <c r="AE199" s="141"/>
      <c r="AF199" s="349"/>
      <c r="AG199" s="127">
        <v>110</v>
      </c>
    </row>
    <row r="200" spans="1:33" s="4" customFormat="1" ht="38.25" customHeight="1" thickBot="1" x14ac:dyDescent="0.5">
      <c r="A200" s="347"/>
      <c r="B200" s="170" t="s">
        <v>137</v>
      </c>
      <c r="C200" s="220" t="s">
        <v>384</v>
      </c>
      <c r="D200" s="48"/>
      <c r="E200" s="34"/>
      <c r="F200" s="48"/>
      <c r="G200" s="34"/>
      <c r="H200" s="48"/>
      <c r="I200" s="34"/>
      <c r="J200" s="48"/>
      <c r="K200" s="34"/>
      <c r="L200" s="34"/>
      <c r="M200" s="34"/>
      <c r="N200" s="34"/>
      <c r="O200" s="34"/>
      <c r="P200" s="34"/>
      <c r="Q200" s="34"/>
      <c r="R200" s="34"/>
      <c r="S200" s="34"/>
      <c r="T200" s="34"/>
      <c r="U200" s="34"/>
      <c r="V200" s="34"/>
      <c r="W200" s="34"/>
      <c r="X200" s="34"/>
      <c r="Y200" s="34"/>
      <c r="Z200" s="34"/>
      <c r="AA200" s="256"/>
      <c r="AB200" s="252"/>
      <c r="AC200" s="146"/>
      <c r="AD200" s="353"/>
      <c r="AE200" s="141"/>
      <c r="AF200" s="350"/>
      <c r="AG200" s="127">
        <v>111</v>
      </c>
    </row>
    <row r="201" spans="1:33" s="4" customFormat="1" ht="38.25" customHeight="1" thickBot="1" x14ac:dyDescent="0.5">
      <c r="A201" s="361" t="s">
        <v>248</v>
      </c>
      <c r="B201" s="362"/>
      <c r="C201" s="363"/>
      <c r="D201" s="362"/>
      <c r="E201" s="362"/>
      <c r="F201" s="362"/>
      <c r="G201" s="362"/>
      <c r="H201" s="362"/>
      <c r="I201" s="362"/>
      <c r="J201" s="362"/>
      <c r="K201" s="362"/>
      <c r="L201" s="362"/>
      <c r="M201" s="362"/>
      <c r="N201" s="362"/>
      <c r="O201" s="362"/>
      <c r="P201" s="362"/>
      <c r="Q201" s="362"/>
      <c r="R201" s="362"/>
      <c r="S201" s="362"/>
      <c r="T201" s="362"/>
      <c r="U201" s="362"/>
      <c r="V201" s="362"/>
      <c r="W201" s="362"/>
      <c r="X201" s="362"/>
      <c r="Y201" s="362"/>
      <c r="Z201" s="362"/>
      <c r="AA201" s="362"/>
      <c r="AB201" s="362"/>
      <c r="AC201" s="362"/>
      <c r="AD201" s="362"/>
      <c r="AE201" s="362"/>
      <c r="AF201" s="365"/>
      <c r="AG201" s="127">
        <v>112</v>
      </c>
    </row>
    <row r="202" spans="1:33" s="4" customFormat="1" ht="38.25" customHeight="1" thickBot="1" x14ac:dyDescent="0.5">
      <c r="A202" s="233" t="s">
        <v>140</v>
      </c>
      <c r="B202" s="274" t="s">
        <v>141</v>
      </c>
      <c r="C202" s="275" t="s">
        <v>385</v>
      </c>
      <c r="D202" s="273">
        <f t="shared" ref="D202:K202" si="97">SUM(D203:D214)</f>
        <v>0</v>
      </c>
      <c r="E202" s="154">
        <f t="shared" si="97"/>
        <v>0</v>
      </c>
      <c r="F202" s="154">
        <f t="shared" si="97"/>
        <v>0</v>
      </c>
      <c r="G202" s="154">
        <f t="shared" si="97"/>
        <v>0</v>
      </c>
      <c r="H202" s="154">
        <f t="shared" si="97"/>
        <v>0</v>
      </c>
      <c r="I202" s="154">
        <f t="shared" si="97"/>
        <v>0</v>
      </c>
      <c r="J202" s="154">
        <f t="shared" si="97"/>
        <v>0</v>
      </c>
      <c r="K202" s="154">
        <f t="shared" si="97"/>
        <v>0</v>
      </c>
      <c r="L202" s="154">
        <f>SUM(L203:L214)</f>
        <v>0</v>
      </c>
      <c r="M202" s="154">
        <f t="shared" ref="M202:AB202" si="98">SUM(M203:M214)</f>
        <v>0</v>
      </c>
      <c r="N202" s="154">
        <f t="shared" si="98"/>
        <v>0</v>
      </c>
      <c r="O202" s="154">
        <f t="shared" si="98"/>
        <v>0</v>
      </c>
      <c r="P202" s="154">
        <f t="shared" si="98"/>
        <v>0</v>
      </c>
      <c r="Q202" s="154">
        <f t="shared" si="98"/>
        <v>0</v>
      </c>
      <c r="R202" s="154">
        <f t="shared" si="98"/>
        <v>0</v>
      </c>
      <c r="S202" s="154">
        <f t="shared" si="98"/>
        <v>0</v>
      </c>
      <c r="T202" s="154">
        <f t="shared" si="98"/>
        <v>0</v>
      </c>
      <c r="U202" s="154">
        <f t="shared" si="98"/>
        <v>0</v>
      </c>
      <c r="V202" s="154">
        <f t="shared" si="98"/>
        <v>0</v>
      </c>
      <c r="W202" s="154">
        <f t="shared" si="98"/>
        <v>0</v>
      </c>
      <c r="X202" s="154">
        <f t="shared" si="98"/>
        <v>0</v>
      </c>
      <c r="Y202" s="154">
        <f t="shared" si="98"/>
        <v>0</v>
      </c>
      <c r="Z202" s="154">
        <f t="shared" si="98"/>
        <v>0</v>
      </c>
      <c r="AA202" s="154">
        <f t="shared" si="98"/>
        <v>0</v>
      </c>
      <c r="AB202" s="154">
        <f t="shared" si="98"/>
        <v>0</v>
      </c>
      <c r="AC202" s="150"/>
      <c r="AD202" s="351" t="str">
        <f>CONCATENATE(AC202,AC203,AC204,AC205,AC206,AC207,AC208,AC209,AC210,AC211,AC212,AC213,AC214)</f>
        <v/>
      </c>
      <c r="AE202" s="141"/>
      <c r="AF202" s="348"/>
      <c r="AG202" s="127">
        <v>113</v>
      </c>
    </row>
    <row r="203" spans="1:33" s="4" customFormat="1" ht="38.25" customHeight="1" thickBot="1" x14ac:dyDescent="0.5">
      <c r="A203" s="337" t="s">
        <v>131</v>
      </c>
      <c r="B203" s="169" t="s">
        <v>147</v>
      </c>
      <c r="C203" s="214" t="s">
        <v>386</v>
      </c>
      <c r="D203" s="49"/>
      <c r="E203" s="35"/>
      <c r="F203" s="49"/>
      <c r="G203" s="35"/>
      <c r="H203" s="49"/>
      <c r="I203" s="35"/>
      <c r="J203" s="49"/>
      <c r="K203" s="35"/>
      <c r="L203" s="35"/>
      <c r="M203" s="36"/>
      <c r="N203" s="35"/>
      <c r="O203" s="36"/>
      <c r="P203" s="35"/>
      <c r="Q203" s="36"/>
      <c r="R203" s="35"/>
      <c r="S203" s="36"/>
      <c r="T203" s="35"/>
      <c r="U203" s="36"/>
      <c r="V203" s="35"/>
      <c r="W203" s="36"/>
      <c r="X203" s="35"/>
      <c r="Y203" s="36"/>
      <c r="Z203" s="35"/>
      <c r="AA203" s="128"/>
      <c r="AB203" s="118">
        <f t="shared" si="96"/>
        <v>0</v>
      </c>
      <c r="AC203" s="151"/>
      <c r="AD203" s="352"/>
      <c r="AE203" s="141"/>
      <c r="AF203" s="349"/>
      <c r="AG203" s="127">
        <v>114</v>
      </c>
    </row>
    <row r="204" spans="1:33" s="4" customFormat="1" ht="38.25" customHeight="1" x14ac:dyDescent="0.45">
      <c r="A204" s="338"/>
      <c r="B204" s="170" t="s">
        <v>142</v>
      </c>
      <c r="C204" s="215" t="s">
        <v>387</v>
      </c>
      <c r="D204" s="48"/>
      <c r="E204" s="34"/>
      <c r="F204" s="48"/>
      <c r="G204" s="34"/>
      <c r="H204" s="48"/>
      <c r="I204" s="34"/>
      <c r="J204" s="48"/>
      <c r="K204" s="34"/>
      <c r="L204" s="32"/>
      <c r="M204" s="35"/>
      <c r="N204" s="32"/>
      <c r="O204" s="35"/>
      <c r="P204" s="32"/>
      <c r="Q204" s="35"/>
      <c r="R204" s="32"/>
      <c r="S204" s="35"/>
      <c r="T204" s="32"/>
      <c r="U204" s="35"/>
      <c r="V204" s="32"/>
      <c r="W204" s="35"/>
      <c r="X204" s="32"/>
      <c r="Y204" s="35"/>
      <c r="Z204" s="32"/>
      <c r="AA204" s="35"/>
      <c r="AB204" s="118">
        <f t="shared" si="96"/>
        <v>0</v>
      </c>
      <c r="AC204" s="151"/>
      <c r="AD204" s="352"/>
      <c r="AE204" s="141"/>
      <c r="AF204" s="349"/>
      <c r="AG204" s="127">
        <v>115</v>
      </c>
    </row>
    <row r="205" spans="1:33" s="4" customFormat="1" ht="38.25" customHeight="1" x14ac:dyDescent="0.45">
      <c r="A205" s="338"/>
      <c r="B205" s="170" t="s">
        <v>143</v>
      </c>
      <c r="C205" s="215" t="s">
        <v>388</v>
      </c>
      <c r="D205" s="48"/>
      <c r="E205" s="34"/>
      <c r="F205" s="48"/>
      <c r="G205" s="34"/>
      <c r="H205" s="48"/>
      <c r="I205" s="34"/>
      <c r="J205" s="48"/>
      <c r="K205" s="34"/>
      <c r="L205" s="32"/>
      <c r="M205" s="32"/>
      <c r="N205" s="32"/>
      <c r="O205" s="32"/>
      <c r="P205" s="32"/>
      <c r="Q205" s="32"/>
      <c r="R205" s="32"/>
      <c r="S205" s="32"/>
      <c r="T205" s="32"/>
      <c r="U205" s="32"/>
      <c r="V205" s="32"/>
      <c r="W205" s="32"/>
      <c r="X205" s="32"/>
      <c r="Y205" s="32"/>
      <c r="Z205" s="32"/>
      <c r="AA205" s="130"/>
      <c r="AB205" s="118">
        <f t="shared" ref="AB205:AB211" si="99">SUM(D205:AA205)</f>
        <v>0</v>
      </c>
      <c r="AC205" s="151"/>
      <c r="AD205" s="352"/>
      <c r="AE205" s="141"/>
      <c r="AF205" s="349"/>
      <c r="AG205" s="127">
        <v>116</v>
      </c>
    </row>
    <row r="206" spans="1:33" s="4" customFormat="1" ht="38.25" customHeight="1" thickBot="1" x14ac:dyDescent="0.5">
      <c r="A206" s="338"/>
      <c r="B206" s="170" t="s">
        <v>144</v>
      </c>
      <c r="C206" s="215" t="s">
        <v>389</v>
      </c>
      <c r="D206" s="48"/>
      <c r="E206" s="34"/>
      <c r="F206" s="48"/>
      <c r="G206" s="34"/>
      <c r="H206" s="48"/>
      <c r="I206" s="34"/>
      <c r="J206" s="48"/>
      <c r="K206" s="34"/>
      <c r="L206" s="32"/>
      <c r="M206" s="32"/>
      <c r="N206" s="32"/>
      <c r="O206" s="32"/>
      <c r="P206" s="32"/>
      <c r="Q206" s="32"/>
      <c r="R206" s="32"/>
      <c r="S206" s="32"/>
      <c r="T206" s="32"/>
      <c r="U206" s="32"/>
      <c r="V206" s="32"/>
      <c r="W206" s="32"/>
      <c r="X206" s="32"/>
      <c r="Y206" s="32"/>
      <c r="Z206" s="32"/>
      <c r="AA206" s="130"/>
      <c r="AB206" s="119">
        <f t="shared" si="99"/>
        <v>0</v>
      </c>
      <c r="AC206" s="152"/>
      <c r="AD206" s="352"/>
      <c r="AE206" s="141"/>
      <c r="AF206" s="349"/>
      <c r="AG206" s="127">
        <v>117</v>
      </c>
    </row>
    <row r="207" spans="1:33" s="4" customFormat="1" ht="38.25" customHeight="1" thickBot="1" x14ac:dyDescent="0.5">
      <c r="A207" s="338"/>
      <c r="B207" s="170" t="s">
        <v>145</v>
      </c>
      <c r="C207" s="215" t="s">
        <v>390</v>
      </c>
      <c r="D207" s="48"/>
      <c r="E207" s="34"/>
      <c r="F207" s="48"/>
      <c r="G207" s="34"/>
      <c r="H207" s="48"/>
      <c r="I207" s="34"/>
      <c r="J207" s="48"/>
      <c r="K207" s="34"/>
      <c r="L207" s="32"/>
      <c r="M207" s="32"/>
      <c r="N207" s="32"/>
      <c r="O207" s="32"/>
      <c r="P207" s="32"/>
      <c r="Q207" s="32"/>
      <c r="R207" s="32"/>
      <c r="S207" s="32"/>
      <c r="T207" s="32"/>
      <c r="U207" s="32"/>
      <c r="V207" s="32"/>
      <c r="W207" s="32"/>
      <c r="X207" s="32"/>
      <c r="Y207" s="32"/>
      <c r="Z207" s="32"/>
      <c r="AA207" s="130"/>
      <c r="AB207" s="136">
        <f t="shared" si="99"/>
        <v>0</v>
      </c>
      <c r="AC207" s="150"/>
      <c r="AD207" s="352"/>
      <c r="AE207" s="141"/>
      <c r="AF207" s="349"/>
      <c r="AG207" s="127">
        <v>118</v>
      </c>
    </row>
    <row r="208" spans="1:33" s="4" customFormat="1" ht="38.25" customHeight="1" thickBot="1" x14ac:dyDescent="0.5">
      <c r="A208" s="339"/>
      <c r="B208" s="171" t="s">
        <v>146</v>
      </c>
      <c r="C208" s="220" t="s">
        <v>391</v>
      </c>
      <c r="D208" s="114"/>
      <c r="E208" s="115"/>
      <c r="F208" s="114"/>
      <c r="G208" s="115"/>
      <c r="H208" s="114"/>
      <c r="I208" s="115"/>
      <c r="J208" s="114"/>
      <c r="K208" s="115"/>
      <c r="L208" s="115"/>
      <c r="M208" s="115"/>
      <c r="N208" s="115"/>
      <c r="O208" s="115"/>
      <c r="P208" s="115"/>
      <c r="Q208" s="115"/>
      <c r="R208" s="115"/>
      <c r="S208" s="115"/>
      <c r="T208" s="115"/>
      <c r="U208" s="115"/>
      <c r="V208" s="115"/>
      <c r="W208" s="115"/>
      <c r="X208" s="115"/>
      <c r="Y208" s="115"/>
      <c r="Z208" s="115"/>
      <c r="AA208" s="251"/>
      <c r="AB208" s="252"/>
      <c r="AC208" s="151"/>
      <c r="AD208" s="352"/>
      <c r="AE208" s="141"/>
      <c r="AF208" s="349"/>
      <c r="AG208" s="127">
        <v>119</v>
      </c>
    </row>
    <row r="209" spans="1:33" s="4" customFormat="1" ht="38.25" customHeight="1" x14ac:dyDescent="0.45">
      <c r="A209" s="337" t="s">
        <v>139</v>
      </c>
      <c r="B209" s="169" t="s">
        <v>147</v>
      </c>
      <c r="C209" s="215" t="s">
        <v>392</v>
      </c>
      <c r="D209" s="48"/>
      <c r="E209" s="34"/>
      <c r="F209" s="48"/>
      <c r="G209" s="34"/>
      <c r="H209" s="48"/>
      <c r="I209" s="34"/>
      <c r="J209" s="48"/>
      <c r="K209" s="34"/>
      <c r="L209" s="34"/>
      <c r="M209" s="33"/>
      <c r="N209" s="34"/>
      <c r="O209" s="33"/>
      <c r="P209" s="34"/>
      <c r="Q209" s="33"/>
      <c r="R209" s="34"/>
      <c r="S209" s="33"/>
      <c r="T209" s="34"/>
      <c r="U209" s="33"/>
      <c r="V209" s="34"/>
      <c r="W209" s="33"/>
      <c r="X209" s="34"/>
      <c r="Y209" s="33"/>
      <c r="Z209" s="34"/>
      <c r="AA209" s="124"/>
      <c r="AB209" s="118">
        <f t="shared" si="99"/>
        <v>0</v>
      </c>
      <c r="AC209" s="151"/>
      <c r="AD209" s="352"/>
      <c r="AE209" s="141"/>
      <c r="AF209" s="349"/>
      <c r="AG209" s="127">
        <v>120</v>
      </c>
    </row>
    <row r="210" spans="1:33" s="4" customFormat="1" ht="38.25" customHeight="1" x14ac:dyDescent="0.45">
      <c r="A210" s="338"/>
      <c r="B210" s="170" t="s">
        <v>142</v>
      </c>
      <c r="C210" s="215" t="s">
        <v>393</v>
      </c>
      <c r="D210" s="48"/>
      <c r="E210" s="34"/>
      <c r="F210" s="48"/>
      <c r="G210" s="34"/>
      <c r="H210" s="48"/>
      <c r="I210" s="34"/>
      <c r="J210" s="48"/>
      <c r="K210" s="34"/>
      <c r="L210" s="32"/>
      <c r="M210" s="34"/>
      <c r="N210" s="32"/>
      <c r="O210" s="34"/>
      <c r="P210" s="32"/>
      <c r="Q210" s="34"/>
      <c r="R210" s="32"/>
      <c r="S210" s="34"/>
      <c r="T210" s="32"/>
      <c r="U210" s="34"/>
      <c r="V210" s="32"/>
      <c r="W210" s="34"/>
      <c r="X210" s="32"/>
      <c r="Y210" s="34"/>
      <c r="Z210" s="32"/>
      <c r="AA210" s="34"/>
      <c r="AB210" s="118">
        <f t="shared" si="99"/>
        <v>0</v>
      </c>
      <c r="AC210" s="151"/>
      <c r="AD210" s="352"/>
      <c r="AE210" s="141"/>
      <c r="AF210" s="349"/>
      <c r="AG210" s="127">
        <v>121</v>
      </c>
    </row>
    <row r="211" spans="1:33" s="4" customFormat="1" ht="38.25" customHeight="1" thickBot="1" x14ac:dyDescent="0.5">
      <c r="A211" s="338"/>
      <c r="B211" s="170" t="s">
        <v>143</v>
      </c>
      <c r="C211" s="215" t="s">
        <v>394</v>
      </c>
      <c r="D211" s="48"/>
      <c r="E211" s="34"/>
      <c r="F211" s="48"/>
      <c r="G211" s="34"/>
      <c r="H211" s="48"/>
      <c r="I211" s="34"/>
      <c r="J211" s="48"/>
      <c r="K211" s="34"/>
      <c r="L211" s="32"/>
      <c r="M211" s="32"/>
      <c r="N211" s="32"/>
      <c r="O211" s="32"/>
      <c r="P211" s="32"/>
      <c r="Q211" s="32"/>
      <c r="R211" s="32"/>
      <c r="S211" s="32"/>
      <c r="T211" s="32"/>
      <c r="U211" s="32"/>
      <c r="V211" s="32"/>
      <c r="W211" s="32"/>
      <c r="X211" s="32"/>
      <c r="Y211" s="32"/>
      <c r="Z211" s="32"/>
      <c r="AA211" s="122"/>
      <c r="AB211" s="119">
        <f t="shared" si="99"/>
        <v>0</v>
      </c>
      <c r="AC211" s="152"/>
      <c r="AD211" s="352"/>
      <c r="AE211" s="141"/>
      <c r="AF211" s="349"/>
      <c r="AG211" s="127">
        <v>122</v>
      </c>
    </row>
    <row r="212" spans="1:33" s="4" customFormat="1" ht="38.25" customHeight="1" x14ac:dyDescent="0.45">
      <c r="A212" s="338"/>
      <c r="B212" s="170" t="s">
        <v>144</v>
      </c>
      <c r="C212" s="215" t="s">
        <v>395</v>
      </c>
      <c r="D212" s="48"/>
      <c r="E212" s="34"/>
      <c r="F212" s="48"/>
      <c r="G212" s="34"/>
      <c r="H212" s="48"/>
      <c r="I212" s="34"/>
      <c r="J212" s="48"/>
      <c r="K212" s="34"/>
      <c r="L212" s="32"/>
      <c r="M212" s="32"/>
      <c r="N212" s="32"/>
      <c r="O212" s="32"/>
      <c r="P212" s="32"/>
      <c r="Q212" s="32"/>
      <c r="R212" s="32"/>
      <c r="S212" s="32"/>
      <c r="T212" s="32"/>
      <c r="U212" s="32"/>
      <c r="V212" s="32"/>
      <c r="W212" s="32"/>
      <c r="X212" s="32"/>
      <c r="Y212" s="32"/>
      <c r="Z212" s="32"/>
      <c r="AA212" s="122"/>
      <c r="AB212" s="118">
        <f t="shared" ref="AB212:AB220" si="100">SUM(D212:AA212)</f>
        <v>0</v>
      </c>
      <c r="AC212" s="146"/>
      <c r="AD212" s="352"/>
      <c r="AE212" s="141"/>
      <c r="AF212" s="349"/>
      <c r="AG212" s="127">
        <v>123</v>
      </c>
    </row>
    <row r="213" spans="1:33" s="4" customFormat="1" ht="38.25" customHeight="1" thickBot="1" x14ac:dyDescent="0.5">
      <c r="A213" s="338"/>
      <c r="B213" s="170" t="s">
        <v>145</v>
      </c>
      <c r="C213" s="215" t="s">
        <v>396</v>
      </c>
      <c r="D213" s="48"/>
      <c r="E213" s="34"/>
      <c r="F213" s="48"/>
      <c r="G213" s="34"/>
      <c r="H213" s="48"/>
      <c r="I213" s="34"/>
      <c r="J213" s="48"/>
      <c r="K213" s="34"/>
      <c r="L213" s="32"/>
      <c r="M213" s="32"/>
      <c r="N213" s="32"/>
      <c r="O213" s="32"/>
      <c r="P213" s="32"/>
      <c r="Q213" s="32"/>
      <c r="R213" s="32"/>
      <c r="S213" s="32"/>
      <c r="T213" s="32"/>
      <c r="U213" s="32"/>
      <c r="V213" s="32"/>
      <c r="W213" s="32"/>
      <c r="X213" s="32"/>
      <c r="Y213" s="32"/>
      <c r="Z213" s="32"/>
      <c r="AA213" s="122"/>
      <c r="AB213" s="136">
        <f t="shared" si="100"/>
        <v>0</v>
      </c>
      <c r="AC213" s="145"/>
      <c r="AD213" s="352"/>
      <c r="AE213" s="141"/>
      <c r="AF213" s="349"/>
      <c r="AG213" s="127">
        <v>124</v>
      </c>
    </row>
    <row r="214" spans="1:33" s="4" customFormat="1" ht="38.25" customHeight="1" thickBot="1" x14ac:dyDescent="0.5">
      <c r="A214" s="339"/>
      <c r="B214" s="171" t="s">
        <v>146</v>
      </c>
      <c r="C214" s="220" t="s">
        <v>397</v>
      </c>
      <c r="D214" s="114"/>
      <c r="E214" s="115"/>
      <c r="F214" s="114"/>
      <c r="G214" s="115"/>
      <c r="H214" s="114"/>
      <c r="I214" s="115"/>
      <c r="J214" s="114"/>
      <c r="K214" s="115"/>
      <c r="L214" s="115"/>
      <c r="M214" s="115"/>
      <c r="N214" s="115"/>
      <c r="O214" s="115"/>
      <c r="P214" s="115"/>
      <c r="Q214" s="115"/>
      <c r="R214" s="115"/>
      <c r="S214" s="115"/>
      <c r="T214" s="115"/>
      <c r="U214" s="115"/>
      <c r="V214" s="115"/>
      <c r="W214" s="115"/>
      <c r="X214" s="115"/>
      <c r="Y214" s="115"/>
      <c r="Z214" s="115"/>
      <c r="AA214" s="251"/>
      <c r="AB214" s="252"/>
      <c r="AC214" s="145"/>
      <c r="AD214" s="353"/>
      <c r="AE214" s="141"/>
      <c r="AF214" s="350"/>
      <c r="AG214" s="127">
        <v>125</v>
      </c>
    </row>
    <row r="215" spans="1:33" s="4" customFormat="1" ht="38.25" customHeight="1" thickBot="1" x14ac:dyDescent="0.5">
      <c r="A215" s="361" t="s">
        <v>249</v>
      </c>
      <c r="B215" s="362"/>
      <c r="C215" s="364"/>
      <c r="D215" s="362"/>
      <c r="E215" s="362"/>
      <c r="F215" s="362"/>
      <c r="G215" s="362"/>
      <c r="H215" s="362"/>
      <c r="I215" s="362"/>
      <c r="J215" s="362"/>
      <c r="K215" s="362"/>
      <c r="L215" s="362"/>
      <c r="M215" s="362"/>
      <c r="N215" s="362"/>
      <c r="O215" s="362"/>
      <c r="P215" s="362"/>
      <c r="Q215" s="362"/>
      <c r="R215" s="362"/>
      <c r="S215" s="362"/>
      <c r="T215" s="362"/>
      <c r="U215" s="362"/>
      <c r="V215" s="362"/>
      <c r="W215" s="362"/>
      <c r="X215" s="362"/>
      <c r="Y215" s="362"/>
      <c r="Z215" s="362"/>
      <c r="AA215" s="362"/>
      <c r="AB215" s="362"/>
      <c r="AC215" s="362"/>
      <c r="AD215" s="362"/>
      <c r="AE215" s="362"/>
      <c r="AF215" s="365"/>
      <c r="AG215" s="127">
        <v>126</v>
      </c>
    </row>
    <row r="216" spans="1:33" s="4" customFormat="1" ht="38.25" customHeight="1" thickBot="1" x14ac:dyDescent="0.5">
      <c r="A216" s="177" t="s">
        <v>148</v>
      </c>
      <c r="B216" s="168" t="s">
        <v>150</v>
      </c>
      <c r="C216" s="200" t="s">
        <v>398</v>
      </c>
      <c r="D216" s="158">
        <f t="shared" ref="D216:K216" si="101">SUM(D217:D228)</f>
        <v>0</v>
      </c>
      <c r="E216" s="154">
        <f t="shared" si="101"/>
        <v>0</v>
      </c>
      <c r="F216" s="154">
        <f t="shared" si="101"/>
        <v>0</v>
      </c>
      <c r="G216" s="154">
        <f t="shared" si="101"/>
        <v>0</v>
      </c>
      <c r="H216" s="154">
        <f t="shared" si="101"/>
        <v>0</v>
      </c>
      <c r="I216" s="154">
        <f t="shared" si="101"/>
        <v>0</v>
      </c>
      <c r="J216" s="154">
        <f t="shared" si="101"/>
        <v>0</v>
      </c>
      <c r="K216" s="154">
        <f t="shared" si="101"/>
        <v>0</v>
      </c>
      <c r="L216" s="154">
        <f>SUM(L217:L228)</f>
        <v>0</v>
      </c>
      <c r="M216" s="154">
        <f t="shared" ref="M216:AB216" si="102">SUM(M217:M228)</f>
        <v>0</v>
      </c>
      <c r="N216" s="154">
        <f t="shared" si="102"/>
        <v>0</v>
      </c>
      <c r="O216" s="154">
        <f t="shared" si="102"/>
        <v>0</v>
      </c>
      <c r="P216" s="154">
        <f t="shared" si="102"/>
        <v>0</v>
      </c>
      <c r="Q216" s="154">
        <f t="shared" si="102"/>
        <v>0</v>
      </c>
      <c r="R216" s="154">
        <f t="shared" si="102"/>
        <v>0</v>
      </c>
      <c r="S216" s="154">
        <f t="shared" si="102"/>
        <v>0</v>
      </c>
      <c r="T216" s="154">
        <f t="shared" si="102"/>
        <v>0</v>
      </c>
      <c r="U216" s="154">
        <f t="shared" si="102"/>
        <v>0</v>
      </c>
      <c r="V216" s="154">
        <f t="shared" si="102"/>
        <v>0</v>
      </c>
      <c r="W216" s="154">
        <f t="shared" si="102"/>
        <v>0</v>
      </c>
      <c r="X216" s="154">
        <f t="shared" si="102"/>
        <v>0</v>
      </c>
      <c r="Y216" s="154">
        <f t="shared" si="102"/>
        <v>0</v>
      </c>
      <c r="Z216" s="154">
        <f t="shared" si="102"/>
        <v>0</v>
      </c>
      <c r="AA216" s="154">
        <f t="shared" si="102"/>
        <v>0</v>
      </c>
      <c r="AB216" s="154">
        <f t="shared" si="102"/>
        <v>0</v>
      </c>
      <c r="AC216" s="146"/>
      <c r="AD216" s="351" t="str">
        <f>CONCATENATE(AC216,AC217,AC218,AC219,AC220,AC221,AC222,AC223,AC224,AC225,AC226,AC227,AC228)</f>
        <v/>
      </c>
      <c r="AE216" s="141"/>
      <c r="AF216" s="348"/>
      <c r="AG216" s="127">
        <v>127</v>
      </c>
    </row>
    <row r="217" spans="1:33" s="4" customFormat="1" ht="38.25" customHeight="1" thickBot="1" x14ac:dyDescent="0.5">
      <c r="A217" s="338" t="s">
        <v>131</v>
      </c>
      <c r="B217" s="172" t="s">
        <v>151</v>
      </c>
      <c r="C217" s="214" t="s">
        <v>399</v>
      </c>
      <c r="D217" s="48"/>
      <c r="E217" s="34"/>
      <c r="F217" s="48"/>
      <c r="G217" s="34"/>
      <c r="H217" s="48"/>
      <c r="I217" s="34"/>
      <c r="J217" s="48"/>
      <c r="K217" s="34"/>
      <c r="L217" s="34"/>
      <c r="M217" s="32"/>
      <c r="N217" s="34"/>
      <c r="O217" s="32"/>
      <c r="P217" s="34"/>
      <c r="Q217" s="32"/>
      <c r="R217" s="34"/>
      <c r="S217" s="32"/>
      <c r="T217" s="34"/>
      <c r="U217" s="32"/>
      <c r="V217" s="34"/>
      <c r="W217" s="32"/>
      <c r="X217" s="34"/>
      <c r="Y217" s="32"/>
      <c r="Z217" s="34"/>
      <c r="AA217" s="122"/>
      <c r="AB217" s="153">
        <f t="shared" si="100"/>
        <v>0</v>
      </c>
      <c r="AC217" s="149"/>
      <c r="AD217" s="352"/>
      <c r="AE217" s="141"/>
      <c r="AF217" s="349"/>
      <c r="AG217" s="127">
        <v>128</v>
      </c>
    </row>
    <row r="218" spans="1:33" s="4" customFormat="1" ht="38.25" customHeight="1" x14ac:dyDescent="0.45">
      <c r="A218" s="338"/>
      <c r="B218" s="170" t="s">
        <v>152</v>
      </c>
      <c r="C218" s="215" t="s">
        <v>400</v>
      </c>
      <c r="D218" s="48"/>
      <c r="E218" s="34"/>
      <c r="F218" s="48"/>
      <c r="G218" s="34"/>
      <c r="H218" s="48"/>
      <c r="I218" s="34"/>
      <c r="J218" s="48"/>
      <c r="K218" s="34"/>
      <c r="L218" s="32"/>
      <c r="M218" s="34"/>
      <c r="N218" s="32"/>
      <c r="O218" s="34"/>
      <c r="P218" s="32"/>
      <c r="Q218" s="34"/>
      <c r="R218" s="32"/>
      <c r="S218" s="34"/>
      <c r="T218" s="32"/>
      <c r="U218" s="34"/>
      <c r="V218" s="32"/>
      <c r="W218" s="34"/>
      <c r="X218" s="32"/>
      <c r="Y218" s="34"/>
      <c r="Z218" s="32"/>
      <c r="AA218" s="34"/>
      <c r="AB218" s="117">
        <f t="shared" si="100"/>
        <v>0</v>
      </c>
      <c r="AC218" s="150"/>
      <c r="AD218" s="352"/>
      <c r="AE218" s="141"/>
      <c r="AF218" s="349"/>
      <c r="AG218" s="127">
        <v>129</v>
      </c>
    </row>
    <row r="219" spans="1:33" s="4" customFormat="1" ht="38.25" customHeight="1" x14ac:dyDescent="0.45">
      <c r="A219" s="338"/>
      <c r="B219" s="170" t="s">
        <v>153</v>
      </c>
      <c r="C219" s="215" t="s">
        <v>401</v>
      </c>
      <c r="D219" s="48"/>
      <c r="E219" s="34"/>
      <c r="F219" s="48"/>
      <c r="G219" s="34"/>
      <c r="H219" s="48"/>
      <c r="I219" s="34"/>
      <c r="J219" s="48"/>
      <c r="K219" s="34"/>
      <c r="L219" s="32"/>
      <c r="M219" s="32"/>
      <c r="N219" s="32"/>
      <c r="O219" s="32"/>
      <c r="P219" s="32"/>
      <c r="Q219" s="32"/>
      <c r="R219" s="32"/>
      <c r="S219" s="32"/>
      <c r="T219" s="32"/>
      <c r="U219" s="32"/>
      <c r="V219" s="32"/>
      <c r="W219" s="32"/>
      <c r="X219" s="32"/>
      <c r="Y219" s="32"/>
      <c r="Z219" s="32"/>
      <c r="AA219" s="122"/>
      <c r="AB219" s="118">
        <f t="shared" si="100"/>
        <v>0</v>
      </c>
      <c r="AC219" s="151"/>
      <c r="AD219" s="352"/>
      <c r="AE219" s="141"/>
      <c r="AF219" s="349"/>
      <c r="AG219" s="127">
        <v>130</v>
      </c>
    </row>
    <row r="220" spans="1:33" s="4" customFormat="1" ht="38.25" customHeight="1" x14ac:dyDescent="0.45">
      <c r="A220" s="338"/>
      <c r="B220" s="170" t="s">
        <v>154</v>
      </c>
      <c r="C220" s="215" t="s">
        <v>402</v>
      </c>
      <c r="D220" s="48"/>
      <c r="E220" s="34"/>
      <c r="F220" s="48"/>
      <c r="G220" s="34"/>
      <c r="H220" s="48"/>
      <c r="I220" s="34"/>
      <c r="J220" s="48"/>
      <c r="K220" s="34"/>
      <c r="L220" s="32"/>
      <c r="M220" s="32"/>
      <c r="N220" s="32"/>
      <c r="O220" s="32"/>
      <c r="P220" s="32"/>
      <c r="Q220" s="32"/>
      <c r="R220" s="32"/>
      <c r="S220" s="32"/>
      <c r="T220" s="32"/>
      <c r="U220" s="32"/>
      <c r="V220" s="32"/>
      <c r="W220" s="32"/>
      <c r="X220" s="32"/>
      <c r="Y220" s="32"/>
      <c r="Z220" s="32"/>
      <c r="AA220" s="122"/>
      <c r="AB220" s="118">
        <f t="shared" si="100"/>
        <v>0</v>
      </c>
      <c r="AC220" s="151"/>
      <c r="AD220" s="352"/>
      <c r="AE220" s="141"/>
      <c r="AF220" s="349"/>
      <c r="AG220" s="127">
        <v>131</v>
      </c>
    </row>
    <row r="221" spans="1:33" s="4" customFormat="1" ht="38.25" customHeight="1" thickBot="1" x14ac:dyDescent="0.5">
      <c r="A221" s="338"/>
      <c r="B221" s="170" t="s">
        <v>155</v>
      </c>
      <c r="C221" s="215" t="s">
        <v>403</v>
      </c>
      <c r="D221" s="48"/>
      <c r="E221" s="34"/>
      <c r="F221" s="48"/>
      <c r="G221" s="34"/>
      <c r="H221" s="48"/>
      <c r="I221" s="34"/>
      <c r="J221" s="48"/>
      <c r="K221" s="34"/>
      <c r="L221" s="32"/>
      <c r="M221" s="32"/>
      <c r="N221" s="32"/>
      <c r="O221" s="32"/>
      <c r="P221" s="32"/>
      <c r="Q221" s="32"/>
      <c r="R221" s="32"/>
      <c r="S221" s="32"/>
      <c r="T221" s="32"/>
      <c r="U221" s="32"/>
      <c r="V221" s="32"/>
      <c r="W221" s="32"/>
      <c r="X221" s="32"/>
      <c r="Y221" s="32"/>
      <c r="Z221" s="32"/>
      <c r="AA221" s="122"/>
      <c r="AB221" s="136">
        <f t="shared" ref="AB221:AB227" si="103">SUM(D221:AA221)</f>
        <v>0</v>
      </c>
      <c r="AC221" s="151"/>
      <c r="AD221" s="352"/>
      <c r="AE221" s="141"/>
      <c r="AF221" s="349"/>
      <c r="AG221" s="127">
        <v>132</v>
      </c>
    </row>
    <row r="222" spans="1:33" s="4" customFormat="1" ht="38.25" customHeight="1" thickBot="1" x14ac:dyDescent="0.5">
      <c r="A222" s="339"/>
      <c r="B222" s="171" t="s">
        <v>156</v>
      </c>
      <c r="C222" s="220" t="s">
        <v>404</v>
      </c>
      <c r="D222" s="114"/>
      <c r="E222" s="115"/>
      <c r="F222" s="114"/>
      <c r="G222" s="115"/>
      <c r="H222" s="114"/>
      <c r="I222" s="115"/>
      <c r="J222" s="114"/>
      <c r="K222" s="115"/>
      <c r="L222" s="115"/>
      <c r="M222" s="115"/>
      <c r="N222" s="115"/>
      <c r="O222" s="115"/>
      <c r="P222" s="115"/>
      <c r="Q222" s="115"/>
      <c r="R222" s="115"/>
      <c r="S222" s="115"/>
      <c r="T222" s="115"/>
      <c r="U222" s="115"/>
      <c r="V222" s="115"/>
      <c r="W222" s="115"/>
      <c r="X222" s="115"/>
      <c r="Y222" s="115"/>
      <c r="Z222" s="115"/>
      <c r="AA222" s="251"/>
      <c r="AB222" s="252"/>
      <c r="AC222" s="152"/>
      <c r="AD222" s="352"/>
      <c r="AE222" s="141"/>
      <c r="AF222" s="349"/>
      <c r="AG222" s="127">
        <v>133</v>
      </c>
    </row>
    <row r="223" spans="1:33" s="4" customFormat="1" ht="38.25" customHeight="1" thickBot="1" x14ac:dyDescent="0.5">
      <c r="A223" s="337" t="s">
        <v>132</v>
      </c>
      <c r="B223" s="169" t="s">
        <v>151</v>
      </c>
      <c r="C223" s="215" t="s">
        <v>405</v>
      </c>
      <c r="D223" s="49"/>
      <c r="E223" s="35"/>
      <c r="F223" s="49"/>
      <c r="G223" s="35"/>
      <c r="H223" s="49"/>
      <c r="I223" s="35"/>
      <c r="J223" s="49"/>
      <c r="K223" s="35"/>
      <c r="L223" s="35"/>
      <c r="M223" s="36"/>
      <c r="N223" s="35"/>
      <c r="O223" s="36"/>
      <c r="P223" s="35"/>
      <c r="Q223" s="36"/>
      <c r="R223" s="35"/>
      <c r="S223" s="36"/>
      <c r="T223" s="35"/>
      <c r="U223" s="36"/>
      <c r="V223" s="35"/>
      <c r="W223" s="36"/>
      <c r="X223" s="35"/>
      <c r="Y223" s="36"/>
      <c r="Z223" s="35"/>
      <c r="AA223" s="121"/>
      <c r="AB223" s="118">
        <f t="shared" si="103"/>
        <v>0</v>
      </c>
      <c r="AC223" s="150"/>
      <c r="AD223" s="352"/>
      <c r="AE223" s="141"/>
      <c r="AF223" s="349"/>
      <c r="AG223" s="127">
        <v>134</v>
      </c>
    </row>
    <row r="224" spans="1:33" s="4" customFormat="1" ht="38.25" customHeight="1" x14ac:dyDescent="0.45">
      <c r="A224" s="338"/>
      <c r="B224" s="170" t="s">
        <v>152</v>
      </c>
      <c r="C224" s="215" t="s">
        <v>406</v>
      </c>
      <c r="D224" s="48"/>
      <c r="E224" s="34"/>
      <c r="F224" s="48"/>
      <c r="G224" s="34"/>
      <c r="H224" s="48"/>
      <c r="I224" s="34"/>
      <c r="J224" s="48"/>
      <c r="K224" s="34"/>
      <c r="L224" s="32"/>
      <c r="M224" s="35"/>
      <c r="N224" s="32"/>
      <c r="O224" s="35"/>
      <c r="P224" s="32"/>
      <c r="Q224" s="35"/>
      <c r="R224" s="32"/>
      <c r="S224" s="35"/>
      <c r="T224" s="32"/>
      <c r="U224" s="35"/>
      <c r="V224" s="32"/>
      <c r="W224" s="35"/>
      <c r="X224" s="32"/>
      <c r="Y224" s="35"/>
      <c r="Z224" s="32"/>
      <c r="AA224" s="35"/>
      <c r="AB224" s="118">
        <f t="shared" ref="AB224:AB226" si="104">SUM(D224:AA224)</f>
        <v>0</v>
      </c>
      <c r="AC224" s="151"/>
      <c r="AD224" s="352"/>
      <c r="AE224" s="141"/>
      <c r="AF224" s="349"/>
      <c r="AG224" s="127">
        <v>135</v>
      </c>
    </row>
    <row r="225" spans="1:33" s="4" customFormat="1" ht="38.25" customHeight="1" x14ac:dyDescent="0.45">
      <c r="A225" s="338"/>
      <c r="B225" s="170" t="s">
        <v>153</v>
      </c>
      <c r="C225" s="215" t="s">
        <v>407</v>
      </c>
      <c r="D225" s="48"/>
      <c r="E225" s="34"/>
      <c r="F225" s="48"/>
      <c r="G225" s="34"/>
      <c r="H225" s="48"/>
      <c r="I225" s="34"/>
      <c r="J225" s="48"/>
      <c r="K225" s="34"/>
      <c r="L225" s="32"/>
      <c r="M225" s="32"/>
      <c r="N225" s="32"/>
      <c r="O225" s="32"/>
      <c r="P225" s="32"/>
      <c r="Q225" s="32"/>
      <c r="R225" s="32"/>
      <c r="S225" s="32"/>
      <c r="T225" s="32"/>
      <c r="U225" s="32"/>
      <c r="V225" s="32"/>
      <c r="W225" s="32"/>
      <c r="X225" s="32"/>
      <c r="Y225" s="32"/>
      <c r="Z225" s="32"/>
      <c r="AA225" s="122"/>
      <c r="AB225" s="118">
        <f t="shared" si="104"/>
        <v>0</v>
      </c>
      <c r="AC225" s="151"/>
      <c r="AD225" s="352"/>
      <c r="AE225" s="141"/>
      <c r="AF225" s="349"/>
      <c r="AG225" s="127">
        <v>136</v>
      </c>
    </row>
    <row r="226" spans="1:33" s="4" customFormat="1" ht="38.25" customHeight="1" x14ac:dyDescent="0.45">
      <c r="A226" s="338"/>
      <c r="B226" s="170" t="s">
        <v>154</v>
      </c>
      <c r="C226" s="215" t="s">
        <v>408</v>
      </c>
      <c r="D226" s="48"/>
      <c r="E226" s="34"/>
      <c r="F226" s="48"/>
      <c r="G226" s="34"/>
      <c r="H226" s="48"/>
      <c r="I226" s="34"/>
      <c r="J226" s="48"/>
      <c r="K226" s="34"/>
      <c r="L226" s="32"/>
      <c r="M226" s="32"/>
      <c r="N226" s="32"/>
      <c r="O226" s="32"/>
      <c r="P226" s="32"/>
      <c r="Q226" s="32"/>
      <c r="R226" s="32"/>
      <c r="S226" s="32"/>
      <c r="T226" s="32"/>
      <c r="U226" s="32"/>
      <c r="V226" s="32"/>
      <c r="W226" s="32"/>
      <c r="X226" s="32"/>
      <c r="Y226" s="32"/>
      <c r="Z226" s="32"/>
      <c r="AA226" s="122"/>
      <c r="AB226" s="118">
        <f t="shared" si="104"/>
        <v>0</v>
      </c>
      <c r="AC226" s="151"/>
      <c r="AD226" s="352"/>
      <c r="AE226" s="141"/>
      <c r="AF226" s="349"/>
      <c r="AG226" s="127">
        <v>137</v>
      </c>
    </row>
    <row r="227" spans="1:33" s="4" customFormat="1" ht="38.25" customHeight="1" thickBot="1" x14ac:dyDescent="0.5">
      <c r="A227" s="338"/>
      <c r="B227" s="170" t="s">
        <v>155</v>
      </c>
      <c r="C227" s="215" t="s">
        <v>409</v>
      </c>
      <c r="D227" s="48"/>
      <c r="E227" s="34"/>
      <c r="F227" s="48"/>
      <c r="G227" s="34"/>
      <c r="H227" s="48"/>
      <c r="I227" s="34"/>
      <c r="J227" s="48"/>
      <c r="K227" s="34"/>
      <c r="L227" s="32"/>
      <c r="M227" s="32"/>
      <c r="N227" s="32"/>
      <c r="O227" s="32"/>
      <c r="P227" s="32"/>
      <c r="Q227" s="32"/>
      <c r="R227" s="32"/>
      <c r="S227" s="32"/>
      <c r="T227" s="32"/>
      <c r="U227" s="32"/>
      <c r="V227" s="32"/>
      <c r="W227" s="32"/>
      <c r="X227" s="32"/>
      <c r="Y227" s="32"/>
      <c r="Z227" s="32"/>
      <c r="AA227" s="122"/>
      <c r="AB227" s="136">
        <f t="shared" si="103"/>
        <v>0</v>
      </c>
      <c r="AC227" s="151"/>
      <c r="AD227" s="352"/>
      <c r="AE227" s="141"/>
      <c r="AF227" s="349"/>
      <c r="AG227" s="127">
        <v>138</v>
      </c>
    </row>
    <row r="228" spans="1:33" s="4" customFormat="1" ht="38.25" customHeight="1" thickBot="1" x14ac:dyDescent="0.5">
      <c r="A228" s="338"/>
      <c r="B228" s="173" t="s">
        <v>156</v>
      </c>
      <c r="C228" s="220" t="s">
        <v>410</v>
      </c>
      <c r="D228" s="112"/>
      <c r="E228" s="113"/>
      <c r="F228" s="112"/>
      <c r="G228" s="113"/>
      <c r="H228" s="112"/>
      <c r="I228" s="113"/>
      <c r="J228" s="112"/>
      <c r="K228" s="113"/>
      <c r="L228" s="113"/>
      <c r="M228" s="113"/>
      <c r="N228" s="113"/>
      <c r="O228" s="113"/>
      <c r="P228" s="113"/>
      <c r="Q228" s="113"/>
      <c r="R228" s="113"/>
      <c r="S228" s="113"/>
      <c r="T228" s="113"/>
      <c r="U228" s="113"/>
      <c r="V228" s="113"/>
      <c r="W228" s="113"/>
      <c r="X228" s="113"/>
      <c r="Y228" s="113"/>
      <c r="Z228" s="113"/>
      <c r="AA228" s="221"/>
      <c r="AB228" s="252"/>
      <c r="AC228" s="155"/>
      <c r="AD228" s="353"/>
      <c r="AE228" s="141"/>
      <c r="AF228" s="350"/>
      <c r="AG228" s="127">
        <v>139</v>
      </c>
    </row>
    <row r="229" spans="1:33" s="4" customFormat="1" ht="38.25" customHeight="1" thickBot="1" x14ac:dyDescent="0.5">
      <c r="A229" s="361" t="s">
        <v>250</v>
      </c>
      <c r="B229" s="362"/>
      <c r="C229" s="363"/>
      <c r="D229" s="362"/>
      <c r="E229" s="362"/>
      <c r="F229" s="362"/>
      <c r="G229" s="362"/>
      <c r="H229" s="362"/>
      <c r="I229" s="362"/>
      <c r="J229" s="362"/>
      <c r="K229" s="362"/>
      <c r="L229" s="362"/>
      <c r="M229" s="362"/>
      <c r="N229" s="362"/>
      <c r="O229" s="362"/>
      <c r="P229" s="362"/>
      <c r="Q229" s="362"/>
      <c r="R229" s="362"/>
      <c r="S229" s="362"/>
      <c r="T229" s="362"/>
      <c r="U229" s="362"/>
      <c r="V229" s="362"/>
      <c r="W229" s="362"/>
      <c r="X229" s="362"/>
      <c r="Y229" s="362"/>
      <c r="Z229" s="362"/>
      <c r="AA229" s="362"/>
      <c r="AB229" s="362"/>
      <c r="AC229" s="362"/>
      <c r="AD229" s="362"/>
      <c r="AE229" s="362"/>
      <c r="AF229" s="365"/>
      <c r="AG229" s="127">
        <v>140</v>
      </c>
    </row>
    <row r="230" spans="1:33" s="4" customFormat="1" ht="38.25" customHeight="1" thickBot="1" x14ac:dyDescent="0.5">
      <c r="A230" s="234" t="s">
        <v>148</v>
      </c>
      <c r="B230" s="272" t="s">
        <v>157</v>
      </c>
      <c r="C230" s="275" t="s">
        <v>411</v>
      </c>
      <c r="D230" s="273">
        <f t="shared" ref="D230" si="105">SUM(D231:D242)</f>
        <v>0</v>
      </c>
      <c r="E230" s="154">
        <f t="shared" ref="E230" si="106">SUM(E231:E242)</f>
        <v>0</v>
      </c>
      <c r="F230" s="154">
        <f t="shared" ref="F230" si="107">SUM(F231:F242)</f>
        <v>0</v>
      </c>
      <c r="G230" s="154">
        <f t="shared" ref="G230" si="108">SUM(G231:G242)</f>
        <v>0</v>
      </c>
      <c r="H230" s="154">
        <f t="shared" ref="H230" si="109">SUM(H231:H242)</f>
        <v>0</v>
      </c>
      <c r="I230" s="154">
        <f t="shared" ref="I230" si="110">SUM(I231:I242)</f>
        <v>0</v>
      </c>
      <c r="J230" s="154">
        <f t="shared" ref="J230" si="111">SUM(J231:J242)</f>
        <v>0</v>
      </c>
      <c r="K230" s="154">
        <f t="shared" ref="K230" si="112">SUM(K231:K242)</f>
        <v>0</v>
      </c>
      <c r="L230" s="154">
        <f t="shared" ref="L230" si="113">SUM(L231:L242)</f>
        <v>0</v>
      </c>
      <c r="M230" s="154">
        <f t="shared" ref="M230" si="114">SUM(M231:M242)</f>
        <v>0</v>
      </c>
      <c r="N230" s="154">
        <f t="shared" ref="N230" si="115">SUM(N231:N242)</f>
        <v>0</v>
      </c>
      <c r="O230" s="154">
        <f t="shared" ref="O230" si="116">SUM(O231:O242)</f>
        <v>0</v>
      </c>
      <c r="P230" s="154">
        <f t="shared" ref="P230" si="117">SUM(P231:P242)</f>
        <v>0</v>
      </c>
      <c r="Q230" s="154">
        <f t="shared" ref="Q230" si="118">SUM(Q231:Q242)</f>
        <v>0</v>
      </c>
      <c r="R230" s="154">
        <f t="shared" ref="R230" si="119">SUM(R231:R242)</f>
        <v>0</v>
      </c>
      <c r="S230" s="154">
        <f t="shared" ref="S230" si="120">SUM(S231:S242)</f>
        <v>0</v>
      </c>
      <c r="T230" s="154">
        <f t="shared" ref="T230" si="121">SUM(T231:T242)</f>
        <v>0</v>
      </c>
      <c r="U230" s="154">
        <f t="shared" ref="U230" si="122">SUM(U231:U242)</f>
        <v>0</v>
      </c>
      <c r="V230" s="154">
        <f t="shared" ref="V230" si="123">SUM(V231:V242)</f>
        <v>0</v>
      </c>
      <c r="W230" s="154">
        <f t="shared" ref="W230" si="124">SUM(W231:W242)</f>
        <v>0</v>
      </c>
      <c r="X230" s="154">
        <f t="shared" ref="X230" si="125">SUM(X231:X242)</f>
        <v>0</v>
      </c>
      <c r="Y230" s="154">
        <f t="shared" ref="Y230" si="126">SUM(Y231:Y242)</f>
        <v>0</v>
      </c>
      <c r="Z230" s="154">
        <f t="shared" ref="Z230" si="127">SUM(Z231:Z242)</f>
        <v>0</v>
      </c>
      <c r="AA230" s="154">
        <f t="shared" ref="AA230:AB230" si="128">SUM(AA231:AA242)</f>
        <v>0</v>
      </c>
      <c r="AB230" s="154">
        <f t="shared" si="128"/>
        <v>0</v>
      </c>
      <c r="AC230" s="157"/>
      <c r="AD230" s="351" t="str">
        <f>CONCATENATE(AC230,AC231,AC232,AC233,AC234,AC235,AC236,AC237,AC238,AC239,AC240,AC241,AC242)</f>
        <v/>
      </c>
      <c r="AE230" s="141"/>
      <c r="AF230" s="348"/>
      <c r="AG230" s="127">
        <v>141</v>
      </c>
    </row>
    <row r="231" spans="1:33" s="4" customFormat="1" ht="38.25" customHeight="1" thickBot="1" x14ac:dyDescent="0.5">
      <c r="A231" s="337" t="s">
        <v>131</v>
      </c>
      <c r="B231" s="169" t="s">
        <v>158</v>
      </c>
      <c r="C231" s="215" t="s">
        <v>412</v>
      </c>
      <c r="D231" s="49"/>
      <c r="E231" s="35"/>
      <c r="F231" s="49"/>
      <c r="G231" s="35"/>
      <c r="H231" s="49"/>
      <c r="I231" s="35"/>
      <c r="J231" s="49"/>
      <c r="K231" s="35"/>
      <c r="L231" s="35"/>
      <c r="M231" s="36"/>
      <c r="N231" s="35"/>
      <c r="O231" s="36"/>
      <c r="P231" s="35"/>
      <c r="Q231" s="36"/>
      <c r="R231" s="35"/>
      <c r="S231" s="36"/>
      <c r="T231" s="35"/>
      <c r="U231" s="36"/>
      <c r="V231" s="35"/>
      <c r="W231" s="36"/>
      <c r="X231" s="35"/>
      <c r="Y231" s="36"/>
      <c r="Z231" s="35"/>
      <c r="AA231" s="128"/>
      <c r="AB231" s="118">
        <f t="shared" ref="AB231:AB241" si="129">SUM(D231:AA231)</f>
        <v>0</v>
      </c>
      <c r="AC231" s="156"/>
      <c r="AD231" s="352"/>
      <c r="AE231" s="141"/>
      <c r="AF231" s="349"/>
      <c r="AG231" s="127">
        <v>142</v>
      </c>
    </row>
    <row r="232" spans="1:33" s="4" customFormat="1" ht="38.25" customHeight="1" x14ac:dyDescent="0.45">
      <c r="A232" s="338"/>
      <c r="B232" s="170" t="s">
        <v>159</v>
      </c>
      <c r="C232" s="215" t="s">
        <v>413</v>
      </c>
      <c r="D232" s="48"/>
      <c r="E232" s="34"/>
      <c r="F232" s="48"/>
      <c r="G232" s="34"/>
      <c r="H232" s="48"/>
      <c r="I232" s="34"/>
      <c r="J232" s="48"/>
      <c r="K232" s="34"/>
      <c r="L232" s="33"/>
      <c r="M232" s="35"/>
      <c r="N232" s="33"/>
      <c r="O232" s="35"/>
      <c r="P232" s="33"/>
      <c r="Q232" s="35"/>
      <c r="R232" s="33"/>
      <c r="S232" s="35"/>
      <c r="T232" s="33"/>
      <c r="U232" s="35"/>
      <c r="V232" s="33"/>
      <c r="W232" s="35"/>
      <c r="X232" s="33"/>
      <c r="Y232" s="35"/>
      <c r="Z232" s="33"/>
      <c r="AA232" s="35"/>
      <c r="AB232" s="118">
        <f t="shared" si="129"/>
        <v>0</v>
      </c>
      <c r="AC232" s="146"/>
      <c r="AD232" s="352"/>
      <c r="AE232" s="141"/>
      <c r="AF232" s="349"/>
      <c r="AG232" s="127">
        <v>143</v>
      </c>
    </row>
    <row r="233" spans="1:33" s="4" customFormat="1" ht="38.25" customHeight="1" x14ac:dyDescent="0.45">
      <c r="A233" s="338"/>
      <c r="B233" s="170" t="s">
        <v>160</v>
      </c>
      <c r="C233" s="215" t="s">
        <v>414</v>
      </c>
      <c r="D233" s="48"/>
      <c r="E233" s="34"/>
      <c r="F233" s="48"/>
      <c r="G233" s="34"/>
      <c r="H233" s="48"/>
      <c r="I233" s="34"/>
      <c r="J233" s="48"/>
      <c r="K233" s="34"/>
      <c r="L233" s="32"/>
      <c r="M233" s="32"/>
      <c r="N233" s="32"/>
      <c r="O233" s="32"/>
      <c r="P233" s="32"/>
      <c r="Q233" s="32"/>
      <c r="R233" s="32"/>
      <c r="S233" s="32"/>
      <c r="T233" s="32"/>
      <c r="U233" s="32"/>
      <c r="V233" s="32"/>
      <c r="W233" s="32"/>
      <c r="X233" s="32"/>
      <c r="Y233" s="32"/>
      <c r="Z233" s="32"/>
      <c r="AA233" s="130"/>
      <c r="AB233" s="118">
        <f t="shared" si="129"/>
        <v>0</v>
      </c>
      <c r="AC233" s="145"/>
      <c r="AD233" s="352"/>
      <c r="AE233" s="141"/>
      <c r="AF233" s="349"/>
      <c r="AG233" s="127">
        <v>144</v>
      </c>
    </row>
    <row r="234" spans="1:33" s="4" customFormat="1" ht="38.25" customHeight="1" thickBot="1" x14ac:dyDescent="0.5">
      <c r="A234" s="338"/>
      <c r="B234" s="170" t="s">
        <v>161</v>
      </c>
      <c r="C234" s="215" t="s">
        <v>415</v>
      </c>
      <c r="D234" s="48"/>
      <c r="E234" s="34"/>
      <c r="F234" s="48"/>
      <c r="G234" s="34"/>
      <c r="H234" s="48"/>
      <c r="I234" s="34"/>
      <c r="J234" s="48"/>
      <c r="K234" s="34"/>
      <c r="L234" s="32"/>
      <c r="M234" s="32"/>
      <c r="N234" s="32"/>
      <c r="O234" s="32"/>
      <c r="P234" s="32"/>
      <c r="Q234" s="32"/>
      <c r="R234" s="32"/>
      <c r="S234" s="32"/>
      <c r="T234" s="32"/>
      <c r="U234" s="32"/>
      <c r="V234" s="32"/>
      <c r="W234" s="32"/>
      <c r="X234" s="32"/>
      <c r="Y234" s="32"/>
      <c r="Z234" s="32"/>
      <c r="AA234" s="130"/>
      <c r="AB234" s="118">
        <f t="shared" si="129"/>
        <v>0</v>
      </c>
      <c r="AC234" s="145"/>
      <c r="AD234" s="352"/>
      <c r="AE234" s="141"/>
      <c r="AF234" s="349"/>
      <c r="AG234" s="127">
        <v>145</v>
      </c>
    </row>
    <row r="235" spans="1:33" s="4" customFormat="1" ht="38.25" customHeight="1" thickBot="1" x14ac:dyDescent="0.5">
      <c r="A235" s="338"/>
      <c r="B235" s="170" t="s">
        <v>162</v>
      </c>
      <c r="C235" s="215" t="s">
        <v>416</v>
      </c>
      <c r="D235" s="48"/>
      <c r="E235" s="34"/>
      <c r="F235" s="48"/>
      <c r="G235" s="34"/>
      <c r="H235" s="48"/>
      <c r="I235" s="34"/>
      <c r="J235" s="48"/>
      <c r="K235" s="34"/>
      <c r="L235" s="32"/>
      <c r="M235" s="32"/>
      <c r="N235" s="32"/>
      <c r="O235" s="32"/>
      <c r="P235" s="32"/>
      <c r="Q235" s="32"/>
      <c r="R235" s="32"/>
      <c r="S235" s="32"/>
      <c r="T235" s="32"/>
      <c r="U235" s="32"/>
      <c r="V235" s="32"/>
      <c r="W235" s="32"/>
      <c r="X235" s="32"/>
      <c r="Y235" s="32"/>
      <c r="Z235" s="32"/>
      <c r="AA235" s="130"/>
      <c r="AB235" s="136">
        <f t="shared" si="129"/>
        <v>0</v>
      </c>
      <c r="AC235" s="150"/>
      <c r="AD235" s="352"/>
      <c r="AE235" s="141"/>
      <c r="AF235" s="349"/>
      <c r="AG235" s="127">
        <v>146</v>
      </c>
    </row>
    <row r="236" spans="1:33" s="4" customFormat="1" ht="38.25" customHeight="1" thickBot="1" x14ac:dyDescent="0.5">
      <c r="A236" s="339"/>
      <c r="B236" s="171" t="s">
        <v>163</v>
      </c>
      <c r="C236" s="215" t="s">
        <v>417</v>
      </c>
      <c r="D236" s="114"/>
      <c r="E236" s="115"/>
      <c r="F236" s="114"/>
      <c r="G236" s="115"/>
      <c r="H236" s="114"/>
      <c r="I236" s="115"/>
      <c r="J236" s="114"/>
      <c r="K236" s="115"/>
      <c r="L236" s="115"/>
      <c r="M236" s="115"/>
      <c r="N236" s="115"/>
      <c r="O236" s="115"/>
      <c r="P236" s="115"/>
      <c r="Q236" s="115"/>
      <c r="R236" s="115"/>
      <c r="S236" s="115"/>
      <c r="T236" s="115"/>
      <c r="U236" s="115"/>
      <c r="V236" s="115"/>
      <c r="W236" s="115"/>
      <c r="X236" s="115"/>
      <c r="Y236" s="115"/>
      <c r="Z236" s="115"/>
      <c r="AA236" s="251"/>
      <c r="AB236" s="252"/>
      <c r="AC236" s="151"/>
      <c r="AD236" s="352"/>
      <c r="AE236" s="141"/>
      <c r="AF236" s="349"/>
      <c r="AG236" s="127">
        <v>147</v>
      </c>
    </row>
    <row r="237" spans="1:33" s="4" customFormat="1" ht="38.25" customHeight="1" thickBot="1" x14ac:dyDescent="0.5">
      <c r="A237" s="378" t="s">
        <v>132</v>
      </c>
      <c r="B237" s="172" t="s">
        <v>158</v>
      </c>
      <c r="C237" s="214" t="s">
        <v>418</v>
      </c>
      <c r="D237" s="48"/>
      <c r="E237" s="34"/>
      <c r="F237" s="48"/>
      <c r="G237" s="34"/>
      <c r="H237" s="48"/>
      <c r="I237" s="34"/>
      <c r="J237" s="48"/>
      <c r="K237" s="34"/>
      <c r="L237" s="35"/>
      <c r="M237" s="33"/>
      <c r="N237" s="35"/>
      <c r="O237" s="33"/>
      <c r="P237" s="35"/>
      <c r="Q237" s="33"/>
      <c r="R237" s="35"/>
      <c r="S237" s="33"/>
      <c r="T237" s="35"/>
      <c r="U237" s="33"/>
      <c r="V237" s="35"/>
      <c r="W237" s="33"/>
      <c r="X237" s="35"/>
      <c r="Y237" s="33"/>
      <c r="Z237" s="35"/>
      <c r="AA237" s="124"/>
      <c r="AB237" s="125">
        <f t="shared" si="129"/>
        <v>0</v>
      </c>
      <c r="AC237" s="146"/>
      <c r="AD237" s="352"/>
      <c r="AE237" s="141"/>
      <c r="AF237" s="349"/>
      <c r="AG237" s="127">
        <v>148</v>
      </c>
    </row>
    <row r="238" spans="1:33" s="4" customFormat="1" ht="38.25" customHeight="1" x14ac:dyDescent="0.45">
      <c r="A238" s="378"/>
      <c r="B238" s="170" t="s">
        <v>159</v>
      </c>
      <c r="C238" s="215" t="s">
        <v>419</v>
      </c>
      <c r="D238" s="48"/>
      <c r="E238" s="34"/>
      <c r="F238" s="48"/>
      <c r="G238" s="34"/>
      <c r="H238" s="48"/>
      <c r="I238" s="34"/>
      <c r="J238" s="48"/>
      <c r="K238" s="34"/>
      <c r="L238" s="32"/>
      <c r="M238" s="35"/>
      <c r="N238" s="32"/>
      <c r="O238" s="35"/>
      <c r="P238" s="32"/>
      <c r="Q238" s="35"/>
      <c r="R238" s="32"/>
      <c r="S238" s="35"/>
      <c r="T238" s="32"/>
      <c r="U238" s="35"/>
      <c r="V238" s="32"/>
      <c r="W238" s="35"/>
      <c r="X238" s="32"/>
      <c r="Y238" s="35"/>
      <c r="Z238" s="32"/>
      <c r="AA238" s="35"/>
      <c r="AB238" s="118">
        <f t="shared" si="129"/>
        <v>0</v>
      </c>
      <c r="AC238" s="145"/>
      <c r="AD238" s="352"/>
      <c r="AE238" s="141"/>
      <c r="AF238" s="349"/>
      <c r="AG238" s="127">
        <v>149</v>
      </c>
    </row>
    <row r="239" spans="1:33" s="4" customFormat="1" ht="38.25" customHeight="1" thickBot="1" x14ac:dyDescent="0.5">
      <c r="A239" s="378"/>
      <c r="B239" s="170" t="s">
        <v>160</v>
      </c>
      <c r="C239" s="215" t="s">
        <v>420</v>
      </c>
      <c r="D239" s="48"/>
      <c r="E239" s="34"/>
      <c r="F239" s="48"/>
      <c r="G239" s="34"/>
      <c r="H239" s="48"/>
      <c r="I239" s="34"/>
      <c r="J239" s="48"/>
      <c r="K239" s="34"/>
      <c r="L239" s="32"/>
      <c r="M239" s="32"/>
      <c r="N239" s="32"/>
      <c r="O239" s="32"/>
      <c r="P239" s="32"/>
      <c r="Q239" s="32"/>
      <c r="R239" s="32"/>
      <c r="S239" s="32"/>
      <c r="T239" s="32"/>
      <c r="U239" s="32"/>
      <c r="V239" s="32"/>
      <c r="W239" s="32"/>
      <c r="X239" s="32"/>
      <c r="Y239" s="32"/>
      <c r="Z239" s="32"/>
      <c r="AA239" s="122"/>
      <c r="AB239" s="118">
        <f t="shared" si="129"/>
        <v>0</v>
      </c>
      <c r="AC239" s="145"/>
      <c r="AD239" s="352"/>
      <c r="AE239" s="141"/>
      <c r="AF239" s="349"/>
      <c r="AG239" s="127">
        <v>150</v>
      </c>
    </row>
    <row r="240" spans="1:33" s="4" customFormat="1" ht="38.25" customHeight="1" x14ac:dyDescent="0.45">
      <c r="A240" s="378"/>
      <c r="B240" s="170" t="s">
        <v>161</v>
      </c>
      <c r="C240" s="215" t="s">
        <v>421</v>
      </c>
      <c r="D240" s="48"/>
      <c r="E240" s="34"/>
      <c r="F240" s="48"/>
      <c r="G240" s="34"/>
      <c r="H240" s="48"/>
      <c r="I240" s="34"/>
      <c r="J240" s="48"/>
      <c r="K240" s="34"/>
      <c r="L240" s="32"/>
      <c r="M240" s="32"/>
      <c r="N240" s="32"/>
      <c r="O240" s="32"/>
      <c r="P240" s="32"/>
      <c r="Q240" s="32"/>
      <c r="R240" s="32"/>
      <c r="S240" s="32"/>
      <c r="T240" s="32"/>
      <c r="U240" s="32"/>
      <c r="V240" s="32"/>
      <c r="W240" s="32"/>
      <c r="X240" s="32"/>
      <c r="Y240" s="32"/>
      <c r="Z240" s="32"/>
      <c r="AA240" s="122"/>
      <c r="AB240" s="118">
        <f t="shared" si="129"/>
        <v>0</v>
      </c>
      <c r="AC240" s="150"/>
      <c r="AD240" s="352"/>
      <c r="AE240" s="141"/>
      <c r="AF240" s="349"/>
      <c r="AG240" s="127">
        <v>151</v>
      </c>
    </row>
    <row r="241" spans="1:33" s="4" customFormat="1" ht="38.25" customHeight="1" thickBot="1" x14ac:dyDescent="0.5">
      <c r="A241" s="378"/>
      <c r="B241" s="170" t="s">
        <v>162</v>
      </c>
      <c r="C241" s="215" t="s">
        <v>422</v>
      </c>
      <c r="D241" s="48"/>
      <c r="E241" s="34"/>
      <c r="F241" s="48"/>
      <c r="G241" s="34"/>
      <c r="H241" s="48"/>
      <c r="I241" s="34"/>
      <c r="J241" s="48"/>
      <c r="K241" s="34"/>
      <c r="L241" s="32"/>
      <c r="M241" s="32"/>
      <c r="N241" s="32"/>
      <c r="O241" s="32"/>
      <c r="P241" s="32"/>
      <c r="Q241" s="32"/>
      <c r="R241" s="32"/>
      <c r="S241" s="32"/>
      <c r="T241" s="32"/>
      <c r="U241" s="32"/>
      <c r="V241" s="32"/>
      <c r="W241" s="32"/>
      <c r="X241" s="32"/>
      <c r="Y241" s="32"/>
      <c r="Z241" s="32"/>
      <c r="AA241" s="122"/>
      <c r="AB241" s="136">
        <f t="shared" si="129"/>
        <v>0</v>
      </c>
      <c r="AC241" s="151"/>
      <c r="AD241" s="352"/>
      <c r="AE241" s="141"/>
      <c r="AF241" s="349"/>
      <c r="AG241" s="127">
        <v>152</v>
      </c>
    </row>
    <row r="242" spans="1:33" s="4" customFormat="1" ht="38.25" customHeight="1" thickBot="1" x14ac:dyDescent="0.5">
      <c r="A242" s="378"/>
      <c r="B242" s="173" t="s">
        <v>163</v>
      </c>
      <c r="C242" s="220" t="s">
        <v>423</v>
      </c>
      <c r="D242" s="112"/>
      <c r="E242" s="113"/>
      <c r="F242" s="112"/>
      <c r="G242" s="113"/>
      <c r="H242" s="112"/>
      <c r="I242" s="113"/>
      <c r="J242" s="112"/>
      <c r="K242" s="113"/>
      <c r="L242" s="113"/>
      <c r="M242" s="113"/>
      <c r="N242" s="113"/>
      <c r="O242" s="113"/>
      <c r="P242" s="113"/>
      <c r="Q242" s="113"/>
      <c r="R242" s="113"/>
      <c r="S242" s="113"/>
      <c r="T242" s="113"/>
      <c r="U242" s="113"/>
      <c r="V242" s="113"/>
      <c r="W242" s="113"/>
      <c r="X242" s="113"/>
      <c r="Y242" s="113"/>
      <c r="Z242" s="113"/>
      <c r="AA242" s="221"/>
      <c r="AB242" s="252"/>
      <c r="AC242" s="151"/>
      <c r="AD242" s="353"/>
      <c r="AE242" s="141"/>
      <c r="AF242" s="350"/>
      <c r="AG242" s="127">
        <v>153</v>
      </c>
    </row>
    <row r="243" spans="1:33" s="4" customFormat="1" ht="38.25" customHeight="1" thickBot="1" x14ac:dyDescent="0.5">
      <c r="A243" s="361" t="s">
        <v>251</v>
      </c>
      <c r="B243" s="362"/>
      <c r="C243" s="364"/>
      <c r="D243" s="362"/>
      <c r="E243" s="362"/>
      <c r="F243" s="362"/>
      <c r="G243" s="362"/>
      <c r="H243" s="362"/>
      <c r="I243" s="362"/>
      <c r="J243" s="362"/>
      <c r="K243" s="362"/>
      <c r="L243" s="362"/>
      <c r="M243" s="362"/>
      <c r="N243" s="362"/>
      <c r="O243" s="362"/>
      <c r="P243" s="362"/>
      <c r="Q243" s="362"/>
      <c r="R243" s="362"/>
      <c r="S243" s="362"/>
      <c r="T243" s="362"/>
      <c r="U243" s="362"/>
      <c r="V243" s="362"/>
      <c r="W243" s="362"/>
      <c r="X243" s="362"/>
      <c r="Y243" s="362"/>
      <c r="Z243" s="362"/>
      <c r="AA243" s="362"/>
      <c r="AB243" s="364"/>
      <c r="AC243" s="362"/>
      <c r="AD243" s="362"/>
      <c r="AE243" s="362"/>
      <c r="AF243" s="365"/>
      <c r="AG243" s="127">
        <v>154</v>
      </c>
    </row>
    <row r="244" spans="1:33" s="6" customFormat="1" ht="38.25" customHeight="1" thickBot="1" x14ac:dyDescent="0.5">
      <c r="A244" s="234" t="s">
        <v>149</v>
      </c>
      <c r="B244" s="168" t="s">
        <v>149</v>
      </c>
      <c r="C244" s="220" t="s">
        <v>424</v>
      </c>
      <c r="D244" s="158">
        <f t="shared" ref="D244" si="130">SUM(D245:D250)</f>
        <v>0</v>
      </c>
      <c r="E244" s="158">
        <f t="shared" ref="E244" si="131">SUM(E245:E250)</f>
        <v>0</v>
      </c>
      <c r="F244" s="158">
        <f t="shared" ref="F244" si="132">SUM(F245:F250)</f>
        <v>0</v>
      </c>
      <c r="G244" s="158">
        <f t="shared" ref="G244" si="133">SUM(G245:G250)</f>
        <v>0</v>
      </c>
      <c r="H244" s="158">
        <f t="shared" ref="H244" si="134">SUM(H245:H250)</f>
        <v>0</v>
      </c>
      <c r="I244" s="158">
        <f t="shared" ref="I244" si="135">SUM(I245:I250)</f>
        <v>0</v>
      </c>
      <c r="J244" s="158">
        <f t="shared" ref="J244" si="136">SUM(J245:J250)</f>
        <v>0</v>
      </c>
      <c r="K244" s="158">
        <f t="shared" ref="K244" si="137">SUM(K245:K250)</f>
        <v>0</v>
      </c>
      <c r="L244" s="158">
        <f t="shared" ref="L244" si="138">SUM(L245:L250)</f>
        <v>0</v>
      </c>
      <c r="M244" s="158">
        <f t="shared" ref="M244:AB244" si="139">SUM(M245:M250)</f>
        <v>0</v>
      </c>
      <c r="N244" s="158">
        <f t="shared" si="139"/>
        <v>0</v>
      </c>
      <c r="O244" s="158">
        <f t="shared" si="139"/>
        <v>0</v>
      </c>
      <c r="P244" s="158">
        <f t="shared" si="139"/>
        <v>0</v>
      </c>
      <c r="Q244" s="158">
        <f t="shared" si="139"/>
        <v>0</v>
      </c>
      <c r="R244" s="158">
        <f t="shared" si="139"/>
        <v>0</v>
      </c>
      <c r="S244" s="158">
        <f t="shared" si="139"/>
        <v>0</v>
      </c>
      <c r="T244" s="158">
        <f t="shared" si="139"/>
        <v>0</v>
      </c>
      <c r="U244" s="158">
        <f t="shared" si="139"/>
        <v>0</v>
      </c>
      <c r="V244" s="158">
        <f t="shared" si="139"/>
        <v>0</v>
      </c>
      <c r="W244" s="158">
        <f t="shared" si="139"/>
        <v>0</v>
      </c>
      <c r="X244" s="158">
        <f t="shared" si="139"/>
        <v>0</v>
      </c>
      <c r="Y244" s="158">
        <f t="shared" si="139"/>
        <v>0</v>
      </c>
      <c r="Z244" s="158">
        <f t="shared" si="139"/>
        <v>0</v>
      </c>
      <c r="AA244" s="158">
        <f t="shared" si="139"/>
        <v>0</v>
      </c>
      <c r="AB244" s="158">
        <f t="shared" si="139"/>
        <v>0</v>
      </c>
      <c r="AC244" s="159"/>
      <c r="AD244" s="357" t="str">
        <f>CONCATENATE(AC244,AC245,AC246,AC247,AC248,AC249,AC250)</f>
        <v/>
      </c>
      <c r="AE244" s="160"/>
      <c r="AF244" s="366"/>
      <c r="AG244" s="127">
        <v>155</v>
      </c>
    </row>
    <row r="245" spans="1:33" s="4" customFormat="1" ht="38.25" customHeight="1" thickBot="1" x14ac:dyDescent="0.5">
      <c r="A245" s="235" t="s">
        <v>80</v>
      </c>
      <c r="B245" s="172" t="s">
        <v>164</v>
      </c>
      <c r="C245" s="214" t="s">
        <v>425</v>
      </c>
      <c r="D245" s="50"/>
      <c r="E245" s="35"/>
      <c r="F245" s="49"/>
      <c r="G245" s="35"/>
      <c r="H245" s="49"/>
      <c r="I245" s="35"/>
      <c r="J245" s="49"/>
      <c r="K245" s="35"/>
      <c r="L245" s="35"/>
      <c r="M245" s="36"/>
      <c r="N245" s="35"/>
      <c r="O245" s="36"/>
      <c r="P245" s="35"/>
      <c r="Q245" s="36"/>
      <c r="R245" s="35"/>
      <c r="S245" s="36"/>
      <c r="T245" s="35"/>
      <c r="U245" s="36"/>
      <c r="V245" s="35"/>
      <c r="W245" s="36"/>
      <c r="X245" s="35"/>
      <c r="Y245" s="36"/>
      <c r="Z245" s="35"/>
      <c r="AA245" s="128"/>
      <c r="AB245" s="125">
        <f t="shared" ref="AB245:AB246" si="140">SUM(D245:AA245)</f>
        <v>0</v>
      </c>
      <c r="AC245" s="150"/>
      <c r="AD245" s="358"/>
      <c r="AE245" s="141"/>
      <c r="AF245" s="367"/>
      <c r="AG245" s="127">
        <v>156</v>
      </c>
    </row>
    <row r="246" spans="1:33" s="4" customFormat="1" ht="38.25" customHeight="1" x14ac:dyDescent="0.45">
      <c r="A246" s="230" t="s">
        <v>78</v>
      </c>
      <c r="B246" s="170" t="s">
        <v>165</v>
      </c>
      <c r="C246" s="215" t="s">
        <v>426</v>
      </c>
      <c r="D246" s="129"/>
      <c r="E246" s="34"/>
      <c r="F246" s="48"/>
      <c r="G246" s="34"/>
      <c r="H246" s="48"/>
      <c r="I246" s="34"/>
      <c r="J246" s="48"/>
      <c r="K246" s="34"/>
      <c r="L246" s="32"/>
      <c r="M246" s="35"/>
      <c r="N246" s="32"/>
      <c r="O246" s="35"/>
      <c r="P246" s="32"/>
      <c r="Q246" s="35"/>
      <c r="R246" s="32"/>
      <c r="S246" s="35"/>
      <c r="T246" s="32"/>
      <c r="U246" s="35"/>
      <c r="V246" s="32"/>
      <c r="W246" s="35"/>
      <c r="X246" s="32"/>
      <c r="Y246" s="35"/>
      <c r="Z246" s="32"/>
      <c r="AA246" s="35"/>
      <c r="AB246" s="118">
        <f t="shared" si="140"/>
        <v>0</v>
      </c>
      <c r="AC246" s="151"/>
      <c r="AD246" s="358"/>
      <c r="AE246" s="141"/>
      <c r="AF246" s="367"/>
      <c r="AG246" s="127">
        <v>157</v>
      </c>
    </row>
    <row r="247" spans="1:33" s="4" customFormat="1" ht="38.25" customHeight="1" x14ac:dyDescent="0.45">
      <c r="A247" s="230" t="s">
        <v>126</v>
      </c>
      <c r="B247" s="170" t="s">
        <v>166</v>
      </c>
      <c r="C247" s="215" t="s">
        <v>427</v>
      </c>
      <c r="D247" s="129"/>
      <c r="E247" s="34"/>
      <c r="F247" s="48"/>
      <c r="G247" s="34"/>
      <c r="H247" s="48"/>
      <c r="I247" s="34"/>
      <c r="J247" s="48"/>
      <c r="K247" s="34"/>
      <c r="L247" s="32"/>
      <c r="M247" s="32"/>
      <c r="N247" s="32"/>
      <c r="O247" s="32"/>
      <c r="P247" s="32"/>
      <c r="Q247" s="32"/>
      <c r="R247" s="32"/>
      <c r="S247" s="32"/>
      <c r="T247" s="32"/>
      <c r="U247" s="32"/>
      <c r="V247" s="32"/>
      <c r="W247" s="32"/>
      <c r="X247" s="32"/>
      <c r="Y247" s="32"/>
      <c r="Z247" s="32"/>
      <c r="AA247" s="130"/>
      <c r="AB247" s="118">
        <f t="shared" ref="AB247:AB249" si="141">SUM(D247:AA247)</f>
        <v>0</v>
      </c>
      <c r="AC247" s="151"/>
      <c r="AD247" s="358"/>
      <c r="AE247" s="141"/>
      <c r="AF247" s="367"/>
      <c r="AG247" s="127">
        <v>158</v>
      </c>
    </row>
    <row r="248" spans="1:33" s="4" customFormat="1" ht="38.25" customHeight="1" x14ac:dyDescent="0.45">
      <c r="A248" s="230" t="s">
        <v>170</v>
      </c>
      <c r="B248" s="170" t="s">
        <v>167</v>
      </c>
      <c r="C248" s="215" t="s">
        <v>428</v>
      </c>
      <c r="D248" s="129"/>
      <c r="E248" s="34"/>
      <c r="F248" s="48"/>
      <c r="G248" s="34"/>
      <c r="H248" s="48"/>
      <c r="I248" s="34"/>
      <c r="J248" s="48"/>
      <c r="K248" s="34"/>
      <c r="L248" s="32"/>
      <c r="M248" s="32"/>
      <c r="N248" s="32"/>
      <c r="O248" s="32"/>
      <c r="P248" s="32"/>
      <c r="Q248" s="32"/>
      <c r="R248" s="32"/>
      <c r="S248" s="32"/>
      <c r="T248" s="32"/>
      <c r="U248" s="32"/>
      <c r="V248" s="32"/>
      <c r="W248" s="32"/>
      <c r="X248" s="32"/>
      <c r="Y248" s="32"/>
      <c r="Z248" s="32"/>
      <c r="AA248" s="130"/>
      <c r="AB248" s="118">
        <f t="shared" si="141"/>
        <v>0</v>
      </c>
      <c r="AC248" s="151"/>
      <c r="AD248" s="358"/>
      <c r="AE248" s="141"/>
      <c r="AF248" s="367"/>
      <c r="AG248" s="127">
        <v>159</v>
      </c>
    </row>
    <row r="249" spans="1:33" s="4" customFormat="1" ht="38.25" customHeight="1" thickBot="1" x14ac:dyDescent="0.5">
      <c r="A249" s="230" t="s">
        <v>77</v>
      </c>
      <c r="B249" s="170" t="s">
        <v>168</v>
      </c>
      <c r="C249" s="215" t="s">
        <v>429</v>
      </c>
      <c r="D249" s="129"/>
      <c r="E249" s="34"/>
      <c r="F249" s="48"/>
      <c r="G249" s="34"/>
      <c r="H249" s="48"/>
      <c r="I249" s="34"/>
      <c r="J249" s="48"/>
      <c r="K249" s="34"/>
      <c r="L249" s="32"/>
      <c r="M249" s="32"/>
      <c r="N249" s="32"/>
      <c r="O249" s="32"/>
      <c r="P249" s="32"/>
      <c r="Q249" s="32"/>
      <c r="R249" s="32"/>
      <c r="S249" s="32"/>
      <c r="T249" s="32"/>
      <c r="U249" s="32"/>
      <c r="V249" s="32"/>
      <c r="W249" s="32"/>
      <c r="X249" s="32"/>
      <c r="Y249" s="32"/>
      <c r="Z249" s="32"/>
      <c r="AA249" s="130"/>
      <c r="AB249" s="119">
        <f t="shared" si="141"/>
        <v>0</v>
      </c>
      <c r="AC249" s="152"/>
      <c r="AD249" s="358"/>
      <c r="AE249" s="141"/>
      <c r="AF249" s="367"/>
      <c r="AG249" s="127">
        <v>160</v>
      </c>
    </row>
    <row r="250" spans="1:33" s="4" customFormat="1" ht="38.25" customHeight="1" thickBot="1" x14ac:dyDescent="0.5">
      <c r="A250" s="236" t="s">
        <v>79</v>
      </c>
      <c r="B250" s="171" t="s">
        <v>169</v>
      </c>
      <c r="C250" s="220" t="s">
        <v>430</v>
      </c>
      <c r="D250" s="131"/>
      <c r="E250" s="115"/>
      <c r="F250" s="114"/>
      <c r="G250" s="115"/>
      <c r="H250" s="114"/>
      <c r="I250" s="115"/>
      <c r="J250" s="114"/>
      <c r="K250" s="115"/>
      <c r="L250" s="115"/>
      <c r="M250" s="115"/>
      <c r="N250" s="115"/>
      <c r="O250" s="115"/>
      <c r="P250" s="115"/>
      <c r="Q250" s="115"/>
      <c r="R250" s="115"/>
      <c r="S250" s="115"/>
      <c r="T250" s="115"/>
      <c r="U250" s="115"/>
      <c r="V250" s="115"/>
      <c r="W250" s="115"/>
      <c r="X250" s="115"/>
      <c r="Y250" s="115"/>
      <c r="Z250" s="115"/>
      <c r="AA250" s="251"/>
      <c r="AB250" s="252"/>
      <c r="AC250" s="151"/>
      <c r="AD250" s="358"/>
      <c r="AE250" s="141"/>
      <c r="AF250" s="368"/>
      <c r="AG250" s="127">
        <v>161</v>
      </c>
    </row>
    <row r="251" spans="1:33" ht="45.75" customHeight="1" thickBot="1" x14ac:dyDescent="1.5">
      <c r="A251" s="237" t="s">
        <v>41</v>
      </c>
      <c r="B251" s="174"/>
      <c r="F251" s="2"/>
      <c r="G251" s="2"/>
      <c r="I251" s="2"/>
      <c r="J251" s="2"/>
      <c r="M251" s="2"/>
      <c r="N251" s="2"/>
      <c r="O251" s="2"/>
      <c r="Q251" s="2"/>
      <c r="X251" s="2"/>
    </row>
    <row r="253" spans="1:33" ht="35.25" thickBot="1" x14ac:dyDescent="1.5">
      <c r="A253" s="226"/>
      <c r="B253" s="176"/>
      <c r="E253" s="2"/>
      <c r="F253" s="2"/>
      <c r="G253" s="2"/>
      <c r="H253" s="2"/>
      <c r="I253" s="2"/>
      <c r="J253" s="2"/>
      <c r="K253" s="2"/>
      <c r="L253" s="2"/>
      <c r="M253" s="2"/>
    </row>
    <row r="254" spans="1:33" s="60" customFormat="1" ht="41.25" customHeight="1" thickBot="1" x14ac:dyDescent="0.5">
      <c r="A254" s="507" t="s">
        <v>67</v>
      </c>
      <c r="B254" s="508"/>
      <c r="C254" s="508"/>
      <c r="D254" s="508"/>
      <c r="E254" s="508"/>
      <c r="F254" s="508"/>
      <c r="G254" s="508"/>
      <c r="H254" s="508"/>
      <c r="I254" s="508"/>
      <c r="J254" s="508"/>
      <c r="K254" s="508"/>
      <c r="L254" s="508"/>
      <c r="M254" s="509" t="s">
        <v>64</v>
      </c>
      <c r="N254" s="508"/>
      <c r="O254" s="508"/>
      <c r="P254" s="508"/>
      <c r="Q254" s="508"/>
      <c r="R254" s="508"/>
      <c r="S254" s="508"/>
      <c r="T254" s="508"/>
      <c r="U254" s="508"/>
      <c r="V254" s="508"/>
      <c r="W254" s="508"/>
      <c r="X254" s="508"/>
      <c r="Y254" s="508"/>
      <c r="Z254" s="508"/>
      <c r="AA254" s="508"/>
      <c r="AB254" s="508"/>
      <c r="AC254" s="508"/>
      <c r="AD254" s="508"/>
      <c r="AE254" s="508"/>
      <c r="AF254" s="510"/>
      <c r="AG254" s="110"/>
    </row>
    <row r="255" spans="1:33" ht="30.75" customHeight="1" x14ac:dyDescent="0.95">
      <c r="A255" s="498" t="str">
        <f>CONCATENATE(AD109,AD23,AD60,AD66,AD118,AD185,AD202,AD216,AD230,AD244,AD156,AD148,AD141,AD134,AD44,AD51)</f>
        <v/>
      </c>
      <c r="B255" s="499"/>
      <c r="C255" s="499"/>
      <c r="D255" s="499"/>
      <c r="E255" s="499"/>
      <c r="F255" s="499"/>
      <c r="G255" s="499"/>
      <c r="H255" s="499"/>
      <c r="I255" s="499"/>
      <c r="J255" s="499"/>
      <c r="K255" s="499"/>
      <c r="L255" s="500"/>
      <c r="M255" s="511" t="str">
        <f>IF(LEN(A255)&lt;=0,"","Please ensure you solve the errors appearing on the left . However, In the cases where the errors are valid and can be explained ( We expect this to be very rare cases), Please delete this message and type the  justification for the error here)")</f>
        <v/>
      </c>
      <c r="N255" s="512"/>
      <c r="O255" s="512"/>
      <c r="P255" s="512"/>
      <c r="Q255" s="512"/>
      <c r="R255" s="512"/>
      <c r="S255" s="512"/>
      <c r="T255" s="512"/>
      <c r="U255" s="512"/>
      <c r="V255" s="512"/>
      <c r="W255" s="512"/>
      <c r="X255" s="512"/>
      <c r="Y255" s="512"/>
      <c r="Z255" s="512"/>
      <c r="AA255" s="512"/>
      <c r="AB255" s="512"/>
      <c r="AC255" s="512"/>
      <c r="AD255" s="512"/>
      <c r="AE255" s="512"/>
      <c r="AF255" s="513"/>
    </row>
    <row r="256" spans="1:33" ht="25.5" customHeight="1" x14ac:dyDescent="0.95">
      <c r="A256" s="501"/>
      <c r="B256" s="502"/>
      <c r="C256" s="502"/>
      <c r="D256" s="502"/>
      <c r="E256" s="502"/>
      <c r="F256" s="502"/>
      <c r="G256" s="502"/>
      <c r="H256" s="502"/>
      <c r="I256" s="502"/>
      <c r="J256" s="502"/>
      <c r="K256" s="502"/>
      <c r="L256" s="503"/>
      <c r="M256" s="514"/>
      <c r="N256" s="515"/>
      <c r="O256" s="515"/>
      <c r="P256" s="515"/>
      <c r="Q256" s="515"/>
      <c r="R256" s="515"/>
      <c r="S256" s="515"/>
      <c r="T256" s="515"/>
      <c r="U256" s="515"/>
      <c r="V256" s="515"/>
      <c r="W256" s="515"/>
      <c r="X256" s="515"/>
      <c r="Y256" s="515"/>
      <c r="Z256" s="515"/>
      <c r="AA256" s="515"/>
      <c r="AB256" s="515"/>
      <c r="AC256" s="515"/>
      <c r="AD256" s="515"/>
      <c r="AE256" s="515"/>
      <c r="AF256" s="516"/>
    </row>
    <row r="257" spans="1:32" ht="30.75" customHeight="1" x14ac:dyDescent="0.95">
      <c r="A257" s="501"/>
      <c r="B257" s="502"/>
      <c r="C257" s="502"/>
      <c r="D257" s="502"/>
      <c r="E257" s="502"/>
      <c r="F257" s="502"/>
      <c r="G257" s="502"/>
      <c r="H257" s="502"/>
      <c r="I257" s="502"/>
      <c r="J257" s="502"/>
      <c r="K257" s="502"/>
      <c r="L257" s="503"/>
      <c r="M257" s="514"/>
      <c r="N257" s="515"/>
      <c r="O257" s="515"/>
      <c r="P257" s="515"/>
      <c r="Q257" s="515"/>
      <c r="R257" s="515"/>
      <c r="S257" s="515"/>
      <c r="T257" s="515"/>
      <c r="U257" s="515"/>
      <c r="V257" s="515"/>
      <c r="W257" s="515"/>
      <c r="X257" s="515"/>
      <c r="Y257" s="515"/>
      <c r="Z257" s="515"/>
      <c r="AA257" s="515"/>
      <c r="AB257" s="515"/>
      <c r="AC257" s="515"/>
      <c r="AD257" s="515"/>
      <c r="AE257" s="515"/>
      <c r="AF257" s="516"/>
    </row>
    <row r="258" spans="1:32" ht="25.5" customHeight="1" x14ac:dyDescent="0.95">
      <c r="A258" s="501"/>
      <c r="B258" s="502"/>
      <c r="C258" s="502"/>
      <c r="D258" s="502"/>
      <c r="E258" s="502"/>
      <c r="F258" s="502"/>
      <c r="G258" s="502"/>
      <c r="H258" s="502"/>
      <c r="I258" s="502"/>
      <c r="J258" s="502"/>
      <c r="K258" s="502"/>
      <c r="L258" s="503"/>
      <c r="M258" s="514"/>
      <c r="N258" s="515"/>
      <c r="O258" s="515"/>
      <c r="P258" s="515"/>
      <c r="Q258" s="515"/>
      <c r="R258" s="515"/>
      <c r="S258" s="515"/>
      <c r="T258" s="515"/>
      <c r="U258" s="515"/>
      <c r="V258" s="515"/>
      <c r="W258" s="515"/>
      <c r="X258" s="515"/>
      <c r="Y258" s="515"/>
      <c r="Z258" s="515"/>
      <c r="AA258" s="515"/>
      <c r="AB258" s="515"/>
      <c r="AC258" s="515"/>
      <c r="AD258" s="515"/>
      <c r="AE258" s="515"/>
      <c r="AF258" s="516"/>
    </row>
    <row r="259" spans="1:32" ht="25.5" customHeight="1" x14ac:dyDescent="0.95">
      <c r="A259" s="501"/>
      <c r="B259" s="502"/>
      <c r="C259" s="502"/>
      <c r="D259" s="502"/>
      <c r="E259" s="502"/>
      <c r="F259" s="502"/>
      <c r="G259" s="502"/>
      <c r="H259" s="502"/>
      <c r="I259" s="502"/>
      <c r="J259" s="502"/>
      <c r="K259" s="502"/>
      <c r="L259" s="503"/>
      <c r="M259" s="514"/>
      <c r="N259" s="515"/>
      <c r="O259" s="515"/>
      <c r="P259" s="515"/>
      <c r="Q259" s="515"/>
      <c r="R259" s="515"/>
      <c r="S259" s="515"/>
      <c r="T259" s="515"/>
      <c r="U259" s="515"/>
      <c r="V259" s="515"/>
      <c r="W259" s="515"/>
      <c r="X259" s="515"/>
      <c r="Y259" s="515"/>
      <c r="Z259" s="515"/>
      <c r="AA259" s="515"/>
      <c r="AB259" s="515"/>
      <c r="AC259" s="515"/>
      <c r="AD259" s="515"/>
      <c r="AE259" s="515"/>
      <c r="AF259" s="516"/>
    </row>
    <row r="260" spans="1:32" ht="25.5" customHeight="1" x14ac:dyDescent="0.95">
      <c r="A260" s="501"/>
      <c r="B260" s="502"/>
      <c r="C260" s="502"/>
      <c r="D260" s="502"/>
      <c r="E260" s="502"/>
      <c r="F260" s="502"/>
      <c r="G260" s="502"/>
      <c r="H260" s="502"/>
      <c r="I260" s="502"/>
      <c r="J260" s="502"/>
      <c r="K260" s="502"/>
      <c r="L260" s="503"/>
      <c r="M260" s="514"/>
      <c r="N260" s="515"/>
      <c r="O260" s="515"/>
      <c r="P260" s="515"/>
      <c r="Q260" s="515"/>
      <c r="R260" s="515"/>
      <c r="S260" s="515"/>
      <c r="T260" s="515"/>
      <c r="U260" s="515"/>
      <c r="V260" s="515"/>
      <c r="W260" s="515"/>
      <c r="X260" s="515"/>
      <c r="Y260" s="515"/>
      <c r="Z260" s="515"/>
      <c r="AA260" s="515"/>
      <c r="AB260" s="515"/>
      <c r="AC260" s="515"/>
      <c r="AD260" s="515"/>
      <c r="AE260" s="515"/>
      <c r="AF260" s="516"/>
    </row>
    <row r="261" spans="1:32" ht="25.5" customHeight="1" x14ac:dyDescent="0.95">
      <c r="A261" s="501"/>
      <c r="B261" s="502"/>
      <c r="C261" s="502"/>
      <c r="D261" s="502"/>
      <c r="E261" s="502"/>
      <c r="F261" s="502"/>
      <c r="G261" s="502"/>
      <c r="H261" s="502"/>
      <c r="I261" s="502"/>
      <c r="J261" s="502"/>
      <c r="K261" s="502"/>
      <c r="L261" s="503"/>
      <c r="M261" s="514"/>
      <c r="N261" s="515"/>
      <c r="O261" s="515"/>
      <c r="P261" s="515"/>
      <c r="Q261" s="515"/>
      <c r="R261" s="515"/>
      <c r="S261" s="515"/>
      <c r="T261" s="515"/>
      <c r="U261" s="515"/>
      <c r="V261" s="515"/>
      <c r="W261" s="515"/>
      <c r="X261" s="515"/>
      <c r="Y261" s="515"/>
      <c r="Z261" s="515"/>
      <c r="AA261" s="515"/>
      <c r="AB261" s="515"/>
      <c r="AC261" s="515"/>
      <c r="AD261" s="515"/>
      <c r="AE261" s="515"/>
      <c r="AF261" s="516"/>
    </row>
    <row r="262" spans="1:32" ht="25.5" customHeight="1" x14ac:dyDescent="0.95">
      <c r="A262" s="501"/>
      <c r="B262" s="502"/>
      <c r="C262" s="502"/>
      <c r="D262" s="502"/>
      <c r="E262" s="502"/>
      <c r="F262" s="502"/>
      <c r="G262" s="502"/>
      <c r="H262" s="502"/>
      <c r="I262" s="502"/>
      <c r="J262" s="502"/>
      <c r="K262" s="502"/>
      <c r="L262" s="503"/>
      <c r="M262" s="514"/>
      <c r="N262" s="515"/>
      <c r="O262" s="515"/>
      <c r="P262" s="515"/>
      <c r="Q262" s="515"/>
      <c r="R262" s="515"/>
      <c r="S262" s="515"/>
      <c r="T262" s="515"/>
      <c r="U262" s="515"/>
      <c r="V262" s="515"/>
      <c r="W262" s="515"/>
      <c r="X262" s="515"/>
      <c r="Y262" s="515"/>
      <c r="Z262" s="515"/>
      <c r="AA262" s="515"/>
      <c r="AB262" s="515"/>
      <c r="AC262" s="515"/>
      <c r="AD262" s="515"/>
      <c r="AE262" s="515"/>
      <c r="AF262" s="516"/>
    </row>
    <row r="263" spans="1:32" ht="25.5" customHeight="1" x14ac:dyDescent="0.95">
      <c r="A263" s="501"/>
      <c r="B263" s="502"/>
      <c r="C263" s="502"/>
      <c r="D263" s="502"/>
      <c r="E263" s="502"/>
      <c r="F263" s="502"/>
      <c r="G263" s="502"/>
      <c r="H263" s="502"/>
      <c r="I263" s="502"/>
      <c r="J263" s="502"/>
      <c r="K263" s="502"/>
      <c r="L263" s="503"/>
      <c r="M263" s="514"/>
      <c r="N263" s="515"/>
      <c r="O263" s="515"/>
      <c r="P263" s="515"/>
      <c r="Q263" s="515"/>
      <c r="R263" s="515"/>
      <c r="S263" s="515"/>
      <c r="T263" s="515"/>
      <c r="U263" s="515"/>
      <c r="V263" s="515"/>
      <c r="W263" s="515"/>
      <c r="X263" s="515"/>
      <c r="Y263" s="515"/>
      <c r="Z263" s="515"/>
      <c r="AA263" s="515"/>
      <c r="AB263" s="515"/>
      <c r="AC263" s="515"/>
      <c r="AD263" s="515"/>
      <c r="AE263" s="515"/>
      <c r="AF263" s="516"/>
    </row>
    <row r="264" spans="1:32" ht="25.5" customHeight="1" x14ac:dyDescent="0.95">
      <c r="A264" s="501"/>
      <c r="B264" s="502"/>
      <c r="C264" s="502"/>
      <c r="D264" s="502"/>
      <c r="E264" s="502"/>
      <c r="F264" s="502"/>
      <c r="G264" s="502"/>
      <c r="H264" s="502"/>
      <c r="I264" s="502"/>
      <c r="J264" s="502"/>
      <c r="K264" s="502"/>
      <c r="L264" s="503"/>
      <c r="M264" s="514"/>
      <c r="N264" s="515"/>
      <c r="O264" s="515"/>
      <c r="P264" s="515"/>
      <c r="Q264" s="515"/>
      <c r="R264" s="515"/>
      <c r="S264" s="515"/>
      <c r="T264" s="515"/>
      <c r="U264" s="515"/>
      <c r="V264" s="515"/>
      <c r="W264" s="515"/>
      <c r="X264" s="515"/>
      <c r="Y264" s="515"/>
      <c r="Z264" s="515"/>
      <c r="AA264" s="515"/>
      <c r="AB264" s="515"/>
      <c r="AC264" s="515"/>
      <c r="AD264" s="515"/>
      <c r="AE264" s="515"/>
      <c r="AF264" s="516"/>
    </row>
    <row r="265" spans="1:32" ht="25.5" customHeight="1" x14ac:dyDescent="0.95">
      <c r="A265" s="501"/>
      <c r="B265" s="502"/>
      <c r="C265" s="502"/>
      <c r="D265" s="502"/>
      <c r="E265" s="502"/>
      <c r="F265" s="502"/>
      <c r="G265" s="502"/>
      <c r="H265" s="502"/>
      <c r="I265" s="502"/>
      <c r="J265" s="502"/>
      <c r="K265" s="502"/>
      <c r="L265" s="503"/>
      <c r="M265" s="514"/>
      <c r="N265" s="515"/>
      <c r="O265" s="515"/>
      <c r="P265" s="515"/>
      <c r="Q265" s="515"/>
      <c r="R265" s="515"/>
      <c r="S265" s="515"/>
      <c r="T265" s="515"/>
      <c r="U265" s="515"/>
      <c r="V265" s="515"/>
      <c r="W265" s="515"/>
      <c r="X265" s="515"/>
      <c r="Y265" s="515"/>
      <c r="Z265" s="515"/>
      <c r="AA265" s="515"/>
      <c r="AB265" s="515"/>
      <c r="AC265" s="515"/>
      <c r="AD265" s="515"/>
      <c r="AE265" s="515"/>
      <c r="AF265" s="516"/>
    </row>
    <row r="266" spans="1:32" ht="25.5" customHeight="1" x14ac:dyDescent="0.95">
      <c r="A266" s="501"/>
      <c r="B266" s="502"/>
      <c r="C266" s="502"/>
      <c r="D266" s="502"/>
      <c r="E266" s="502"/>
      <c r="F266" s="502"/>
      <c r="G266" s="502"/>
      <c r="H266" s="502"/>
      <c r="I266" s="502"/>
      <c r="J266" s="502"/>
      <c r="K266" s="502"/>
      <c r="L266" s="503"/>
      <c r="M266" s="514"/>
      <c r="N266" s="515"/>
      <c r="O266" s="515"/>
      <c r="P266" s="515"/>
      <c r="Q266" s="515"/>
      <c r="R266" s="515"/>
      <c r="S266" s="515"/>
      <c r="T266" s="515"/>
      <c r="U266" s="515"/>
      <c r="V266" s="515"/>
      <c r="W266" s="515"/>
      <c r="X266" s="515"/>
      <c r="Y266" s="515"/>
      <c r="Z266" s="515"/>
      <c r="AA266" s="515"/>
      <c r="AB266" s="515"/>
      <c r="AC266" s="515"/>
      <c r="AD266" s="515"/>
      <c r="AE266" s="515"/>
      <c r="AF266" s="516"/>
    </row>
    <row r="267" spans="1:32" ht="25.5" customHeight="1" x14ac:dyDescent="0.95">
      <c r="A267" s="501"/>
      <c r="B267" s="502"/>
      <c r="C267" s="502"/>
      <c r="D267" s="502"/>
      <c r="E267" s="502"/>
      <c r="F267" s="502"/>
      <c r="G267" s="502"/>
      <c r="H267" s="502"/>
      <c r="I267" s="502"/>
      <c r="J267" s="502"/>
      <c r="K267" s="502"/>
      <c r="L267" s="503"/>
      <c r="M267" s="514"/>
      <c r="N267" s="515"/>
      <c r="O267" s="515"/>
      <c r="P267" s="515"/>
      <c r="Q267" s="515"/>
      <c r="R267" s="515"/>
      <c r="S267" s="515"/>
      <c r="T267" s="515"/>
      <c r="U267" s="515"/>
      <c r="V267" s="515"/>
      <c r="W267" s="515"/>
      <c r="X267" s="515"/>
      <c r="Y267" s="515"/>
      <c r="Z267" s="515"/>
      <c r="AA267" s="515"/>
      <c r="AB267" s="515"/>
      <c r="AC267" s="515"/>
      <c r="AD267" s="515"/>
      <c r="AE267" s="515"/>
      <c r="AF267" s="516"/>
    </row>
    <row r="268" spans="1:32" ht="25.5" customHeight="1" x14ac:dyDescent="0.95">
      <c r="A268" s="501"/>
      <c r="B268" s="502"/>
      <c r="C268" s="502"/>
      <c r="D268" s="502"/>
      <c r="E268" s="502"/>
      <c r="F268" s="502"/>
      <c r="G268" s="502"/>
      <c r="H268" s="502"/>
      <c r="I268" s="502"/>
      <c r="J268" s="502"/>
      <c r="K268" s="502"/>
      <c r="L268" s="503"/>
      <c r="M268" s="514"/>
      <c r="N268" s="515"/>
      <c r="O268" s="515"/>
      <c r="P268" s="515"/>
      <c r="Q268" s="515"/>
      <c r="R268" s="515"/>
      <c r="S268" s="515"/>
      <c r="T268" s="515"/>
      <c r="U268" s="515"/>
      <c r="V268" s="515"/>
      <c r="W268" s="515"/>
      <c r="X268" s="515"/>
      <c r="Y268" s="515"/>
      <c r="Z268" s="515"/>
      <c r="AA268" s="515"/>
      <c r="AB268" s="515"/>
      <c r="AC268" s="515"/>
      <c r="AD268" s="515"/>
      <c r="AE268" s="515"/>
      <c r="AF268" s="516"/>
    </row>
    <row r="269" spans="1:32" ht="25.5" customHeight="1" x14ac:dyDescent="0.95">
      <c r="A269" s="501"/>
      <c r="B269" s="502"/>
      <c r="C269" s="502"/>
      <c r="D269" s="502"/>
      <c r="E269" s="502"/>
      <c r="F269" s="502"/>
      <c r="G269" s="502"/>
      <c r="H269" s="502"/>
      <c r="I269" s="502"/>
      <c r="J269" s="502"/>
      <c r="K269" s="502"/>
      <c r="L269" s="503"/>
      <c r="M269" s="514"/>
      <c r="N269" s="515"/>
      <c r="O269" s="515"/>
      <c r="P269" s="515"/>
      <c r="Q269" s="515"/>
      <c r="R269" s="515"/>
      <c r="S269" s="515"/>
      <c r="T269" s="515"/>
      <c r="U269" s="515"/>
      <c r="V269" s="515"/>
      <c r="W269" s="515"/>
      <c r="X269" s="515"/>
      <c r="Y269" s="515"/>
      <c r="Z269" s="515"/>
      <c r="AA269" s="515"/>
      <c r="AB269" s="515"/>
      <c r="AC269" s="515"/>
      <c r="AD269" s="515"/>
      <c r="AE269" s="515"/>
      <c r="AF269" s="516"/>
    </row>
    <row r="270" spans="1:32" ht="25.5" customHeight="1" x14ac:dyDescent="0.95">
      <c r="A270" s="501"/>
      <c r="B270" s="502"/>
      <c r="C270" s="502"/>
      <c r="D270" s="502"/>
      <c r="E270" s="502"/>
      <c r="F270" s="502"/>
      <c r="G270" s="502"/>
      <c r="H270" s="502"/>
      <c r="I270" s="502"/>
      <c r="J270" s="502"/>
      <c r="K270" s="502"/>
      <c r="L270" s="503"/>
      <c r="M270" s="514"/>
      <c r="N270" s="515"/>
      <c r="O270" s="515"/>
      <c r="P270" s="515"/>
      <c r="Q270" s="515"/>
      <c r="R270" s="515"/>
      <c r="S270" s="515"/>
      <c r="T270" s="515"/>
      <c r="U270" s="515"/>
      <c r="V270" s="515"/>
      <c r="W270" s="515"/>
      <c r="X270" s="515"/>
      <c r="Y270" s="515"/>
      <c r="Z270" s="515"/>
      <c r="AA270" s="515"/>
      <c r="AB270" s="515"/>
      <c r="AC270" s="515"/>
      <c r="AD270" s="515"/>
      <c r="AE270" s="515"/>
      <c r="AF270" s="516"/>
    </row>
    <row r="271" spans="1:32" ht="25.5" customHeight="1" x14ac:dyDescent="0.95">
      <c r="A271" s="501"/>
      <c r="B271" s="502"/>
      <c r="C271" s="502"/>
      <c r="D271" s="502"/>
      <c r="E271" s="502"/>
      <c r="F271" s="502"/>
      <c r="G271" s="502"/>
      <c r="H271" s="502"/>
      <c r="I271" s="502"/>
      <c r="J271" s="502"/>
      <c r="K271" s="502"/>
      <c r="L271" s="503"/>
      <c r="M271" s="514"/>
      <c r="N271" s="515"/>
      <c r="O271" s="515"/>
      <c r="P271" s="515"/>
      <c r="Q271" s="515"/>
      <c r="R271" s="515"/>
      <c r="S271" s="515"/>
      <c r="T271" s="515"/>
      <c r="U271" s="515"/>
      <c r="V271" s="515"/>
      <c r="W271" s="515"/>
      <c r="X271" s="515"/>
      <c r="Y271" s="515"/>
      <c r="Z271" s="515"/>
      <c r="AA271" s="515"/>
      <c r="AB271" s="515"/>
      <c r="AC271" s="515"/>
      <c r="AD271" s="515"/>
      <c r="AE271" s="515"/>
      <c r="AF271" s="516"/>
    </row>
    <row r="272" spans="1:32" ht="25.5" customHeight="1" x14ac:dyDescent="0.95">
      <c r="A272" s="501"/>
      <c r="B272" s="502"/>
      <c r="C272" s="502"/>
      <c r="D272" s="502"/>
      <c r="E272" s="502"/>
      <c r="F272" s="502"/>
      <c r="G272" s="502"/>
      <c r="H272" s="502"/>
      <c r="I272" s="502"/>
      <c r="J272" s="502"/>
      <c r="K272" s="502"/>
      <c r="L272" s="503"/>
      <c r="M272" s="514"/>
      <c r="N272" s="515"/>
      <c r="O272" s="515"/>
      <c r="P272" s="515"/>
      <c r="Q272" s="515"/>
      <c r="R272" s="515"/>
      <c r="S272" s="515"/>
      <c r="T272" s="515"/>
      <c r="U272" s="515"/>
      <c r="V272" s="515"/>
      <c r="W272" s="515"/>
      <c r="X272" s="515"/>
      <c r="Y272" s="515"/>
      <c r="Z272" s="515"/>
      <c r="AA272" s="515"/>
      <c r="AB272" s="515"/>
      <c r="AC272" s="515"/>
      <c r="AD272" s="515"/>
      <c r="AE272" s="515"/>
      <c r="AF272" s="516"/>
    </row>
    <row r="273" spans="1:33" ht="25.5" customHeight="1" x14ac:dyDescent="0.95">
      <c r="A273" s="501"/>
      <c r="B273" s="502"/>
      <c r="C273" s="502"/>
      <c r="D273" s="502"/>
      <c r="E273" s="502"/>
      <c r="F273" s="502"/>
      <c r="G273" s="502"/>
      <c r="H273" s="502"/>
      <c r="I273" s="502"/>
      <c r="J273" s="502"/>
      <c r="K273" s="502"/>
      <c r="L273" s="503"/>
      <c r="M273" s="514"/>
      <c r="N273" s="515"/>
      <c r="O273" s="515"/>
      <c r="P273" s="515"/>
      <c r="Q273" s="515"/>
      <c r="R273" s="515"/>
      <c r="S273" s="515"/>
      <c r="T273" s="515"/>
      <c r="U273" s="515"/>
      <c r="V273" s="515"/>
      <c r="W273" s="515"/>
      <c r="X273" s="515"/>
      <c r="Y273" s="515"/>
      <c r="Z273" s="515"/>
      <c r="AA273" s="515"/>
      <c r="AB273" s="515"/>
      <c r="AC273" s="515"/>
      <c r="AD273" s="515"/>
      <c r="AE273" s="515"/>
      <c r="AF273" s="516"/>
    </row>
    <row r="274" spans="1:33" ht="25.5" customHeight="1" x14ac:dyDescent="0.95">
      <c r="A274" s="501"/>
      <c r="B274" s="502"/>
      <c r="C274" s="502"/>
      <c r="D274" s="502"/>
      <c r="E274" s="502"/>
      <c r="F274" s="502"/>
      <c r="G274" s="502"/>
      <c r="H274" s="502"/>
      <c r="I274" s="502"/>
      <c r="J274" s="502"/>
      <c r="K274" s="502"/>
      <c r="L274" s="503"/>
      <c r="M274" s="514"/>
      <c r="N274" s="515"/>
      <c r="O274" s="515"/>
      <c r="P274" s="515"/>
      <c r="Q274" s="515"/>
      <c r="R274" s="515"/>
      <c r="S274" s="515"/>
      <c r="T274" s="515"/>
      <c r="U274" s="515"/>
      <c r="V274" s="515"/>
      <c r="W274" s="515"/>
      <c r="X274" s="515"/>
      <c r="Y274" s="515"/>
      <c r="Z274" s="515"/>
      <c r="AA274" s="515"/>
      <c r="AB274" s="515"/>
      <c r="AC274" s="515"/>
      <c r="AD274" s="515"/>
      <c r="AE274" s="515"/>
      <c r="AF274" s="516"/>
    </row>
    <row r="275" spans="1:33" ht="26.25" customHeight="1" thickBot="1" x14ac:dyDescent="1">
      <c r="A275" s="504"/>
      <c r="B275" s="505"/>
      <c r="C275" s="505"/>
      <c r="D275" s="505"/>
      <c r="E275" s="505"/>
      <c r="F275" s="505"/>
      <c r="G275" s="505"/>
      <c r="H275" s="505"/>
      <c r="I275" s="505"/>
      <c r="J275" s="505"/>
      <c r="K275" s="505"/>
      <c r="L275" s="506"/>
      <c r="M275" s="517"/>
      <c r="N275" s="518"/>
      <c r="O275" s="518"/>
      <c r="P275" s="518"/>
      <c r="Q275" s="518"/>
      <c r="R275" s="518"/>
      <c r="S275" s="518"/>
      <c r="T275" s="518"/>
      <c r="U275" s="518"/>
      <c r="V275" s="518"/>
      <c r="W275" s="518"/>
      <c r="X275" s="518"/>
      <c r="Y275" s="518"/>
      <c r="Z275" s="518"/>
      <c r="AA275" s="518"/>
      <c r="AB275" s="518"/>
      <c r="AC275" s="518"/>
      <c r="AD275" s="518"/>
      <c r="AE275" s="518"/>
      <c r="AF275" s="519"/>
    </row>
    <row r="276" spans="1:33" s="59" customFormat="1" ht="41.25" customHeight="1" thickBot="1" x14ac:dyDescent="1.55">
      <c r="A276" s="493" t="s">
        <v>63</v>
      </c>
      <c r="B276" s="494"/>
      <c r="C276" s="494"/>
      <c r="D276" s="494"/>
      <c r="E276" s="494"/>
      <c r="F276" s="494"/>
      <c r="G276" s="494"/>
      <c r="H276" s="494"/>
      <c r="I276" s="494"/>
      <c r="J276" s="494"/>
      <c r="K276" s="494"/>
      <c r="L276" s="495"/>
      <c r="M276" s="496" t="s">
        <v>65</v>
      </c>
      <c r="N276" s="496"/>
      <c r="O276" s="496"/>
      <c r="P276" s="496"/>
      <c r="Q276" s="496"/>
      <c r="R276" s="496"/>
      <c r="S276" s="496"/>
      <c r="T276" s="496"/>
      <c r="U276" s="496"/>
      <c r="V276" s="496"/>
      <c r="W276" s="496"/>
      <c r="X276" s="496"/>
      <c r="Y276" s="496"/>
      <c r="Z276" s="496"/>
      <c r="AA276" s="496"/>
      <c r="AB276" s="496"/>
      <c r="AC276" s="496"/>
      <c r="AD276" s="496"/>
      <c r="AE276" s="496"/>
      <c r="AF276" s="497"/>
      <c r="AG276" s="111"/>
    </row>
    <row r="277" spans="1:33" ht="30.75" customHeight="1" x14ac:dyDescent="0.95">
      <c r="A277" s="475" t="str">
        <f>CONCATENATE(AF109,AF23,AF60,AF66,AF118,AF185,AF202,AF216,AF230,AF244,AF156,AF148,AF141,AF134,AF51,AF44)</f>
        <v/>
      </c>
      <c r="B277" s="476"/>
      <c r="C277" s="476"/>
      <c r="D277" s="476"/>
      <c r="E277" s="476"/>
      <c r="F277" s="476"/>
      <c r="G277" s="476"/>
      <c r="H277" s="476"/>
      <c r="I277" s="476"/>
      <c r="J277" s="476"/>
      <c r="K277" s="476"/>
      <c r="L277" s="477"/>
      <c r="M277" s="484"/>
      <c r="N277" s="485"/>
      <c r="O277" s="485"/>
      <c r="P277" s="485"/>
      <c r="Q277" s="485"/>
      <c r="R277" s="485"/>
      <c r="S277" s="485"/>
      <c r="T277" s="485"/>
      <c r="U277" s="485"/>
      <c r="V277" s="485"/>
      <c r="W277" s="485"/>
      <c r="X277" s="485"/>
      <c r="Y277" s="485"/>
      <c r="Z277" s="485"/>
      <c r="AA277" s="485"/>
      <c r="AB277" s="485"/>
      <c r="AC277" s="485"/>
      <c r="AD277" s="485"/>
      <c r="AE277" s="485"/>
      <c r="AF277" s="486"/>
    </row>
    <row r="278" spans="1:33" ht="30.75" customHeight="1" x14ac:dyDescent="0.95">
      <c r="A278" s="478"/>
      <c r="B278" s="479"/>
      <c r="C278" s="479"/>
      <c r="D278" s="479"/>
      <c r="E278" s="479"/>
      <c r="F278" s="479"/>
      <c r="G278" s="479"/>
      <c r="H278" s="479"/>
      <c r="I278" s="479"/>
      <c r="J278" s="479"/>
      <c r="K278" s="479"/>
      <c r="L278" s="480"/>
      <c r="M278" s="487"/>
      <c r="N278" s="488"/>
      <c r="O278" s="488"/>
      <c r="P278" s="488"/>
      <c r="Q278" s="488"/>
      <c r="R278" s="488"/>
      <c r="S278" s="488"/>
      <c r="T278" s="488"/>
      <c r="U278" s="488"/>
      <c r="V278" s="488"/>
      <c r="W278" s="488"/>
      <c r="X278" s="488"/>
      <c r="Y278" s="488"/>
      <c r="Z278" s="488"/>
      <c r="AA278" s="488"/>
      <c r="AB278" s="488"/>
      <c r="AC278" s="488"/>
      <c r="AD278" s="488"/>
      <c r="AE278" s="488"/>
      <c r="AF278" s="489"/>
    </row>
    <row r="279" spans="1:33" ht="30.75" customHeight="1" x14ac:dyDescent="0.95">
      <c r="A279" s="478"/>
      <c r="B279" s="479"/>
      <c r="C279" s="479"/>
      <c r="D279" s="479"/>
      <c r="E279" s="479"/>
      <c r="F279" s="479"/>
      <c r="G279" s="479"/>
      <c r="H279" s="479"/>
      <c r="I279" s="479"/>
      <c r="J279" s="479"/>
      <c r="K279" s="479"/>
      <c r="L279" s="480"/>
      <c r="M279" s="487"/>
      <c r="N279" s="488"/>
      <c r="O279" s="488"/>
      <c r="P279" s="488"/>
      <c r="Q279" s="488"/>
      <c r="R279" s="488"/>
      <c r="S279" s="488"/>
      <c r="T279" s="488"/>
      <c r="U279" s="488"/>
      <c r="V279" s="488"/>
      <c r="W279" s="488"/>
      <c r="X279" s="488"/>
      <c r="Y279" s="488"/>
      <c r="Z279" s="488"/>
      <c r="AA279" s="488"/>
      <c r="AB279" s="488"/>
      <c r="AC279" s="488"/>
      <c r="AD279" s="488"/>
      <c r="AE279" s="488"/>
      <c r="AF279" s="489"/>
    </row>
    <row r="280" spans="1:33" ht="30.75" customHeight="1" x14ac:dyDescent="0.95">
      <c r="A280" s="478"/>
      <c r="B280" s="479"/>
      <c r="C280" s="479"/>
      <c r="D280" s="479"/>
      <c r="E280" s="479"/>
      <c r="F280" s="479"/>
      <c r="G280" s="479"/>
      <c r="H280" s="479"/>
      <c r="I280" s="479"/>
      <c r="J280" s="479"/>
      <c r="K280" s="479"/>
      <c r="L280" s="480"/>
      <c r="M280" s="487"/>
      <c r="N280" s="488"/>
      <c r="O280" s="488"/>
      <c r="P280" s="488"/>
      <c r="Q280" s="488"/>
      <c r="R280" s="488"/>
      <c r="S280" s="488"/>
      <c r="T280" s="488"/>
      <c r="U280" s="488"/>
      <c r="V280" s="488"/>
      <c r="W280" s="488"/>
      <c r="X280" s="488"/>
      <c r="Y280" s="488"/>
      <c r="Z280" s="488"/>
      <c r="AA280" s="488"/>
      <c r="AB280" s="488"/>
      <c r="AC280" s="488"/>
      <c r="AD280" s="488"/>
      <c r="AE280" s="488"/>
      <c r="AF280" s="489"/>
    </row>
    <row r="281" spans="1:33" ht="30.75" customHeight="1" x14ac:dyDescent="0.95">
      <c r="A281" s="478"/>
      <c r="B281" s="479"/>
      <c r="C281" s="479"/>
      <c r="D281" s="479"/>
      <c r="E281" s="479"/>
      <c r="F281" s="479"/>
      <c r="G281" s="479"/>
      <c r="H281" s="479"/>
      <c r="I281" s="479"/>
      <c r="J281" s="479"/>
      <c r="K281" s="479"/>
      <c r="L281" s="480"/>
      <c r="M281" s="487"/>
      <c r="N281" s="488"/>
      <c r="O281" s="488"/>
      <c r="P281" s="488"/>
      <c r="Q281" s="488"/>
      <c r="R281" s="488"/>
      <c r="S281" s="488"/>
      <c r="T281" s="488"/>
      <c r="U281" s="488"/>
      <c r="V281" s="488"/>
      <c r="W281" s="488"/>
      <c r="X281" s="488"/>
      <c r="Y281" s="488"/>
      <c r="Z281" s="488"/>
      <c r="AA281" s="488"/>
      <c r="AB281" s="488"/>
      <c r="AC281" s="488"/>
      <c r="AD281" s="488"/>
      <c r="AE281" s="488"/>
      <c r="AF281" s="489"/>
    </row>
    <row r="282" spans="1:33" ht="30.75" customHeight="1" x14ac:dyDescent="0.95">
      <c r="A282" s="478"/>
      <c r="B282" s="479"/>
      <c r="C282" s="479"/>
      <c r="D282" s="479"/>
      <c r="E282" s="479"/>
      <c r="F282" s="479"/>
      <c r="G282" s="479"/>
      <c r="H282" s="479"/>
      <c r="I282" s="479"/>
      <c r="J282" s="479"/>
      <c r="K282" s="479"/>
      <c r="L282" s="480"/>
      <c r="M282" s="487"/>
      <c r="N282" s="488"/>
      <c r="O282" s="488"/>
      <c r="P282" s="488"/>
      <c r="Q282" s="488"/>
      <c r="R282" s="488"/>
      <c r="S282" s="488"/>
      <c r="T282" s="488"/>
      <c r="U282" s="488"/>
      <c r="V282" s="488"/>
      <c r="W282" s="488"/>
      <c r="X282" s="488"/>
      <c r="Y282" s="488"/>
      <c r="Z282" s="488"/>
      <c r="AA282" s="488"/>
      <c r="AB282" s="488"/>
      <c r="AC282" s="488"/>
      <c r="AD282" s="488"/>
      <c r="AE282" s="488"/>
      <c r="AF282" s="489"/>
    </row>
    <row r="283" spans="1:33" ht="30.75" customHeight="1" x14ac:dyDescent="0.95">
      <c r="A283" s="478"/>
      <c r="B283" s="479"/>
      <c r="C283" s="479"/>
      <c r="D283" s="479"/>
      <c r="E283" s="479"/>
      <c r="F283" s="479"/>
      <c r="G283" s="479"/>
      <c r="H283" s="479"/>
      <c r="I283" s="479"/>
      <c r="J283" s="479"/>
      <c r="K283" s="479"/>
      <c r="L283" s="480"/>
      <c r="M283" s="487"/>
      <c r="N283" s="488"/>
      <c r="O283" s="488"/>
      <c r="P283" s="488"/>
      <c r="Q283" s="488"/>
      <c r="R283" s="488"/>
      <c r="S283" s="488"/>
      <c r="T283" s="488"/>
      <c r="U283" s="488"/>
      <c r="V283" s="488"/>
      <c r="W283" s="488"/>
      <c r="X283" s="488"/>
      <c r="Y283" s="488"/>
      <c r="Z283" s="488"/>
      <c r="AA283" s="488"/>
      <c r="AB283" s="488"/>
      <c r="AC283" s="488"/>
      <c r="AD283" s="488"/>
      <c r="AE283" s="488"/>
      <c r="AF283" s="489"/>
    </row>
    <row r="284" spans="1:33" ht="30.75" customHeight="1" x14ac:dyDescent="0.95">
      <c r="A284" s="478"/>
      <c r="B284" s="479"/>
      <c r="C284" s="479"/>
      <c r="D284" s="479"/>
      <c r="E284" s="479"/>
      <c r="F284" s="479"/>
      <c r="G284" s="479"/>
      <c r="H284" s="479"/>
      <c r="I284" s="479"/>
      <c r="J284" s="479"/>
      <c r="K284" s="479"/>
      <c r="L284" s="480"/>
      <c r="M284" s="487"/>
      <c r="N284" s="488"/>
      <c r="O284" s="488"/>
      <c r="P284" s="488"/>
      <c r="Q284" s="488"/>
      <c r="R284" s="488"/>
      <c r="S284" s="488"/>
      <c r="T284" s="488"/>
      <c r="U284" s="488"/>
      <c r="V284" s="488"/>
      <c r="W284" s="488"/>
      <c r="X284" s="488"/>
      <c r="Y284" s="488"/>
      <c r="Z284" s="488"/>
      <c r="AA284" s="488"/>
      <c r="AB284" s="488"/>
      <c r="AC284" s="488"/>
      <c r="AD284" s="488"/>
      <c r="AE284" s="488"/>
      <c r="AF284" s="489"/>
    </row>
    <row r="285" spans="1:33" ht="30.75" customHeight="1" x14ac:dyDescent="0.95">
      <c r="A285" s="478"/>
      <c r="B285" s="479"/>
      <c r="C285" s="479"/>
      <c r="D285" s="479"/>
      <c r="E285" s="479"/>
      <c r="F285" s="479"/>
      <c r="G285" s="479"/>
      <c r="H285" s="479"/>
      <c r="I285" s="479"/>
      <c r="J285" s="479"/>
      <c r="K285" s="479"/>
      <c r="L285" s="480"/>
      <c r="M285" s="487"/>
      <c r="N285" s="488"/>
      <c r="O285" s="488"/>
      <c r="P285" s="488"/>
      <c r="Q285" s="488"/>
      <c r="R285" s="488"/>
      <c r="S285" s="488"/>
      <c r="T285" s="488"/>
      <c r="U285" s="488"/>
      <c r="V285" s="488"/>
      <c r="W285" s="488"/>
      <c r="X285" s="488"/>
      <c r="Y285" s="488"/>
      <c r="Z285" s="488"/>
      <c r="AA285" s="488"/>
      <c r="AB285" s="488"/>
      <c r="AC285" s="488"/>
      <c r="AD285" s="488"/>
      <c r="AE285" s="488"/>
      <c r="AF285" s="489"/>
    </row>
    <row r="286" spans="1:33" ht="30.75" customHeight="1" x14ac:dyDescent="0.95">
      <c r="A286" s="478"/>
      <c r="B286" s="479"/>
      <c r="C286" s="479"/>
      <c r="D286" s="479"/>
      <c r="E286" s="479"/>
      <c r="F286" s="479"/>
      <c r="G286" s="479"/>
      <c r="H286" s="479"/>
      <c r="I286" s="479"/>
      <c r="J286" s="479"/>
      <c r="K286" s="479"/>
      <c r="L286" s="480"/>
      <c r="M286" s="487"/>
      <c r="N286" s="488"/>
      <c r="O286" s="488"/>
      <c r="P286" s="488"/>
      <c r="Q286" s="488"/>
      <c r="R286" s="488"/>
      <c r="S286" s="488"/>
      <c r="T286" s="488"/>
      <c r="U286" s="488"/>
      <c r="V286" s="488"/>
      <c r="W286" s="488"/>
      <c r="X286" s="488"/>
      <c r="Y286" s="488"/>
      <c r="Z286" s="488"/>
      <c r="AA286" s="488"/>
      <c r="AB286" s="488"/>
      <c r="AC286" s="488"/>
      <c r="AD286" s="488"/>
      <c r="AE286" s="488"/>
      <c r="AF286" s="489"/>
    </row>
    <row r="287" spans="1:33" ht="30.75" customHeight="1" x14ac:dyDescent="0.95">
      <c r="A287" s="478"/>
      <c r="B287" s="479"/>
      <c r="C287" s="479"/>
      <c r="D287" s="479"/>
      <c r="E287" s="479"/>
      <c r="F287" s="479"/>
      <c r="G287" s="479"/>
      <c r="H287" s="479"/>
      <c r="I287" s="479"/>
      <c r="J287" s="479"/>
      <c r="K287" s="479"/>
      <c r="L287" s="480"/>
      <c r="M287" s="487"/>
      <c r="N287" s="488"/>
      <c r="O287" s="488"/>
      <c r="P287" s="488"/>
      <c r="Q287" s="488"/>
      <c r="R287" s="488"/>
      <c r="S287" s="488"/>
      <c r="T287" s="488"/>
      <c r="U287" s="488"/>
      <c r="V287" s="488"/>
      <c r="W287" s="488"/>
      <c r="X287" s="488"/>
      <c r="Y287" s="488"/>
      <c r="Z287" s="488"/>
      <c r="AA287" s="488"/>
      <c r="AB287" s="488"/>
      <c r="AC287" s="488"/>
      <c r="AD287" s="488"/>
      <c r="AE287" s="488"/>
      <c r="AF287" s="489"/>
    </row>
    <row r="288" spans="1:33" ht="30.75" customHeight="1" x14ac:dyDescent="0.95">
      <c r="A288" s="478"/>
      <c r="B288" s="479"/>
      <c r="C288" s="479"/>
      <c r="D288" s="479"/>
      <c r="E288" s="479"/>
      <c r="F288" s="479"/>
      <c r="G288" s="479"/>
      <c r="H288" s="479"/>
      <c r="I288" s="479"/>
      <c r="J288" s="479"/>
      <c r="K288" s="479"/>
      <c r="L288" s="480"/>
      <c r="M288" s="487"/>
      <c r="N288" s="488"/>
      <c r="O288" s="488"/>
      <c r="P288" s="488"/>
      <c r="Q288" s="488"/>
      <c r="R288" s="488"/>
      <c r="S288" s="488"/>
      <c r="T288" s="488"/>
      <c r="U288" s="488"/>
      <c r="V288" s="488"/>
      <c r="W288" s="488"/>
      <c r="X288" s="488"/>
      <c r="Y288" s="488"/>
      <c r="Z288" s="488"/>
      <c r="AA288" s="488"/>
      <c r="AB288" s="488"/>
      <c r="AC288" s="488"/>
      <c r="AD288" s="488"/>
      <c r="AE288" s="488"/>
      <c r="AF288" s="489"/>
    </row>
    <row r="289" spans="1:32" ht="30.75" customHeight="1" x14ac:dyDescent="0.95">
      <c r="A289" s="478"/>
      <c r="B289" s="479"/>
      <c r="C289" s="479"/>
      <c r="D289" s="479"/>
      <c r="E289" s="479"/>
      <c r="F289" s="479"/>
      <c r="G289" s="479"/>
      <c r="H289" s="479"/>
      <c r="I289" s="479"/>
      <c r="J289" s="479"/>
      <c r="K289" s="479"/>
      <c r="L289" s="480"/>
      <c r="M289" s="487"/>
      <c r="N289" s="488"/>
      <c r="O289" s="488"/>
      <c r="P289" s="488"/>
      <c r="Q289" s="488"/>
      <c r="R289" s="488"/>
      <c r="S289" s="488"/>
      <c r="T289" s="488"/>
      <c r="U289" s="488"/>
      <c r="V289" s="488"/>
      <c r="W289" s="488"/>
      <c r="X289" s="488"/>
      <c r="Y289" s="488"/>
      <c r="Z289" s="488"/>
      <c r="AA289" s="488"/>
      <c r="AB289" s="488"/>
      <c r="AC289" s="488"/>
      <c r="AD289" s="488"/>
      <c r="AE289" s="488"/>
      <c r="AF289" s="489"/>
    </row>
    <row r="290" spans="1:32" ht="30.75" customHeight="1" x14ac:dyDescent="0.95">
      <c r="A290" s="478"/>
      <c r="B290" s="479"/>
      <c r="C290" s="479"/>
      <c r="D290" s="479"/>
      <c r="E290" s="479"/>
      <c r="F290" s="479"/>
      <c r="G290" s="479"/>
      <c r="H290" s="479"/>
      <c r="I290" s="479"/>
      <c r="J290" s="479"/>
      <c r="K290" s="479"/>
      <c r="L290" s="480"/>
      <c r="M290" s="487"/>
      <c r="N290" s="488"/>
      <c r="O290" s="488"/>
      <c r="P290" s="488"/>
      <c r="Q290" s="488"/>
      <c r="R290" s="488"/>
      <c r="S290" s="488"/>
      <c r="T290" s="488"/>
      <c r="U290" s="488"/>
      <c r="V290" s="488"/>
      <c r="W290" s="488"/>
      <c r="X290" s="488"/>
      <c r="Y290" s="488"/>
      <c r="Z290" s="488"/>
      <c r="AA290" s="488"/>
      <c r="AB290" s="488"/>
      <c r="AC290" s="488"/>
      <c r="AD290" s="488"/>
      <c r="AE290" s="488"/>
      <c r="AF290" s="489"/>
    </row>
    <row r="291" spans="1:32" ht="30.75" customHeight="1" x14ac:dyDescent="0.95">
      <c r="A291" s="478"/>
      <c r="B291" s="479"/>
      <c r="C291" s="479"/>
      <c r="D291" s="479"/>
      <c r="E291" s="479"/>
      <c r="F291" s="479"/>
      <c r="G291" s="479"/>
      <c r="H291" s="479"/>
      <c r="I291" s="479"/>
      <c r="J291" s="479"/>
      <c r="K291" s="479"/>
      <c r="L291" s="480"/>
      <c r="M291" s="487"/>
      <c r="N291" s="488"/>
      <c r="O291" s="488"/>
      <c r="P291" s="488"/>
      <c r="Q291" s="488"/>
      <c r="R291" s="488"/>
      <c r="S291" s="488"/>
      <c r="T291" s="488"/>
      <c r="U291" s="488"/>
      <c r="V291" s="488"/>
      <c r="W291" s="488"/>
      <c r="X291" s="488"/>
      <c r="Y291" s="488"/>
      <c r="Z291" s="488"/>
      <c r="AA291" s="488"/>
      <c r="AB291" s="488"/>
      <c r="AC291" s="488"/>
      <c r="AD291" s="488"/>
      <c r="AE291" s="488"/>
      <c r="AF291" s="489"/>
    </row>
    <row r="292" spans="1:32" ht="30.75" customHeight="1" x14ac:dyDescent="0.95">
      <c r="A292" s="478"/>
      <c r="B292" s="479"/>
      <c r="C292" s="479"/>
      <c r="D292" s="479"/>
      <c r="E292" s="479"/>
      <c r="F292" s="479"/>
      <c r="G292" s="479"/>
      <c r="H292" s="479"/>
      <c r="I292" s="479"/>
      <c r="J292" s="479"/>
      <c r="K292" s="479"/>
      <c r="L292" s="480"/>
      <c r="M292" s="487"/>
      <c r="N292" s="488"/>
      <c r="O292" s="488"/>
      <c r="P292" s="488"/>
      <c r="Q292" s="488"/>
      <c r="R292" s="488"/>
      <c r="S292" s="488"/>
      <c r="T292" s="488"/>
      <c r="U292" s="488"/>
      <c r="V292" s="488"/>
      <c r="W292" s="488"/>
      <c r="X292" s="488"/>
      <c r="Y292" s="488"/>
      <c r="Z292" s="488"/>
      <c r="AA292" s="488"/>
      <c r="AB292" s="488"/>
      <c r="AC292" s="488"/>
      <c r="AD292" s="488"/>
      <c r="AE292" s="488"/>
      <c r="AF292" s="489"/>
    </row>
    <row r="293" spans="1:32" ht="30.75" customHeight="1" x14ac:dyDescent="0.95">
      <c r="A293" s="478"/>
      <c r="B293" s="479"/>
      <c r="C293" s="479"/>
      <c r="D293" s="479"/>
      <c r="E293" s="479"/>
      <c r="F293" s="479"/>
      <c r="G293" s="479"/>
      <c r="H293" s="479"/>
      <c r="I293" s="479"/>
      <c r="J293" s="479"/>
      <c r="K293" s="479"/>
      <c r="L293" s="480"/>
      <c r="M293" s="487"/>
      <c r="N293" s="488"/>
      <c r="O293" s="488"/>
      <c r="P293" s="488"/>
      <c r="Q293" s="488"/>
      <c r="R293" s="488"/>
      <c r="S293" s="488"/>
      <c r="T293" s="488"/>
      <c r="U293" s="488"/>
      <c r="V293" s="488"/>
      <c r="W293" s="488"/>
      <c r="X293" s="488"/>
      <c r="Y293" s="488"/>
      <c r="Z293" s="488"/>
      <c r="AA293" s="488"/>
      <c r="AB293" s="488"/>
      <c r="AC293" s="488"/>
      <c r="AD293" s="488"/>
      <c r="AE293" s="488"/>
      <c r="AF293" s="489"/>
    </row>
    <row r="294" spans="1:32" ht="30.75" customHeight="1" x14ac:dyDescent="0.95">
      <c r="A294" s="478"/>
      <c r="B294" s="479"/>
      <c r="C294" s="479"/>
      <c r="D294" s="479"/>
      <c r="E294" s="479"/>
      <c r="F294" s="479"/>
      <c r="G294" s="479"/>
      <c r="H294" s="479"/>
      <c r="I294" s="479"/>
      <c r="J294" s="479"/>
      <c r="K294" s="479"/>
      <c r="L294" s="480"/>
      <c r="M294" s="487"/>
      <c r="N294" s="488"/>
      <c r="O294" s="488"/>
      <c r="P294" s="488"/>
      <c r="Q294" s="488"/>
      <c r="R294" s="488"/>
      <c r="S294" s="488"/>
      <c r="T294" s="488"/>
      <c r="U294" s="488"/>
      <c r="V294" s="488"/>
      <c r="W294" s="488"/>
      <c r="X294" s="488"/>
      <c r="Y294" s="488"/>
      <c r="Z294" s="488"/>
      <c r="AA294" s="488"/>
      <c r="AB294" s="488"/>
      <c r="AC294" s="488"/>
      <c r="AD294" s="488"/>
      <c r="AE294" s="488"/>
      <c r="AF294" s="489"/>
    </row>
    <row r="295" spans="1:32" ht="30.75" customHeight="1" x14ac:dyDescent="0.95">
      <c r="A295" s="478"/>
      <c r="B295" s="479"/>
      <c r="C295" s="479"/>
      <c r="D295" s="479"/>
      <c r="E295" s="479"/>
      <c r="F295" s="479"/>
      <c r="G295" s="479"/>
      <c r="H295" s="479"/>
      <c r="I295" s="479"/>
      <c r="J295" s="479"/>
      <c r="K295" s="479"/>
      <c r="L295" s="480"/>
      <c r="M295" s="487"/>
      <c r="N295" s="488"/>
      <c r="O295" s="488"/>
      <c r="P295" s="488"/>
      <c r="Q295" s="488"/>
      <c r="R295" s="488"/>
      <c r="S295" s="488"/>
      <c r="T295" s="488"/>
      <c r="U295" s="488"/>
      <c r="V295" s="488"/>
      <c r="W295" s="488"/>
      <c r="X295" s="488"/>
      <c r="Y295" s="488"/>
      <c r="Z295" s="488"/>
      <c r="AA295" s="488"/>
      <c r="AB295" s="488"/>
      <c r="AC295" s="488"/>
      <c r="AD295" s="488"/>
      <c r="AE295" s="488"/>
      <c r="AF295" s="489"/>
    </row>
    <row r="296" spans="1:32" ht="30.75" customHeight="1" x14ac:dyDescent="0.95">
      <c r="A296" s="478"/>
      <c r="B296" s="479"/>
      <c r="C296" s="479"/>
      <c r="D296" s="479"/>
      <c r="E296" s="479"/>
      <c r="F296" s="479"/>
      <c r="G296" s="479"/>
      <c r="H296" s="479"/>
      <c r="I296" s="479"/>
      <c r="J296" s="479"/>
      <c r="K296" s="479"/>
      <c r="L296" s="480"/>
      <c r="M296" s="487"/>
      <c r="N296" s="488"/>
      <c r="O296" s="488"/>
      <c r="P296" s="488"/>
      <c r="Q296" s="488"/>
      <c r="R296" s="488"/>
      <c r="S296" s="488"/>
      <c r="T296" s="488"/>
      <c r="U296" s="488"/>
      <c r="V296" s="488"/>
      <c r="W296" s="488"/>
      <c r="X296" s="488"/>
      <c r="Y296" s="488"/>
      <c r="Z296" s="488"/>
      <c r="AA296" s="488"/>
      <c r="AB296" s="488"/>
      <c r="AC296" s="488"/>
      <c r="AD296" s="488"/>
      <c r="AE296" s="488"/>
      <c r="AF296" s="489"/>
    </row>
    <row r="297" spans="1:32" ht="30.75" customHeight="1" x14ac:dyDescent="0.95">
      <c r="A297" s="478"/>
      <c r="B297" s="479"/>
      <c r="C297" s="479"/>
      <c r="D297" s="479"/>
      <c r="E297" s="479"/>
      <c r="F297" s="479"/>
      <c r="G297" s="479"/>
      <c r="H297" s="479"/>
      <c r="I297" s="479"/>
      <c r="J297" s="479"/>
      <c r="K297" s="479"/>
      <c r="L297" s="480"/>
      <c r="M297" s="487"/>
      <c r="N297" s="488"/>
      <c r="O297" s="488"/>
      <c r="P297" s="488"/>
      <c r="Q297" s="488"/>
      <c r="R297" s="488"/>
      <c r="S297" s="488"/>
      <c r="T297" s="488"/>
      <c r="U297" s="488"/>
      <c r="V297" s="488"/>
      <c r="W297" s="488"/>
      <c r="X297" s="488"/>
      <c r="Y297" s="488"/>
      <c r="Z297" s="488"/>
      <c r="AA297" s="488"/>
      <c r="AB297" s="488"/>
      <c r="AC297" s="488"/>
      <c r="AD297" s="488"/>
      <c r="AE297" s="488"/>
      <c r="AF297" s="489"/>
    </row>
    <row r="298" spans="1:32" ht="30.75" customHeight="1" x14ac:dyDescent="0.95">
      <c r="A298" s="478"/>
      <c r="B298" s="479"/>
      <c r="C298" s="479"/>
      <c r="D298" s="479"/>
      <c r="E298" s="479"/>
      <c r="F298" s="479"/>
      <c r="G298" s="479"/>
      <c r="H298" s="479"/>
      <c r="I298" s="479"/>
      <c r="J298" s="479"/>
      <c r="K298" s="479"/>
      <c r="L298" s="480"/>
      <c r="M298" s="487"/>
      <c r="N298" s="488"/>
      <c r="O298" s="488"/>
      <c r="P298" s="488"/>
      <c r="Q298" s="488"/>
      <c r="R298" s="488"/>
      <c r="S298" s="488"/>
      <c r="T298" s="488"/>
      <c r="U298" s="488"/>
      <c r="V298" s="488"/>
      <c r="W298" s="488"/>
      <c r="X298" s="488"/>
      <c r="Y298" s="488"/>
      <c r="Z298" s="488"/>
      <c r="AA298" s="488"/>
      <c r="AB298" s="488"/>
      <c r="AC298" s="488"/>
      <c r="AD298" s="488"/>
      <c r="AE298" s="488"/>
      <c r="AF298" s="489"/>
    </row>
    <row r="299" spans="1:32" ht="30.75" customHeight="1" x14ac:dyDescent="0.95">
      <c r="A299" s="478"/>
      <c r="B299" s="479"/>
      <c r="C299" s="479"/>
      <c r="D299" s="479"/>
      <c r="E299" s="479"/>
      <c r="F299" s="479"/>
      <c r="G299" s="479"/>
      <c r="H299" s="479"/>
      <c r="I299" s="479"/>
      <c r="J299" s="479"/>
      <c r="K299" s="479"/>
      <c r="L299" s="480"/>
      <c r="M299" s="487"/>
      <c r="N299" s="488"/>
      <c r="O299" s="488"/>
      <c r="P299" s="488"/>
      <c r="Q299" s="488"/>
      <c r="R299" s="488"/>
      <c r="S299" s="488"/>
      <c r="T299" s="488"/>
      <c r="U299" s="488"/>
      <c r="V299" s="488"/>
      <c r="W299" s="488"/>
      <c r="X299" s="488"/>
      <c r="Y299" s="488"/>
      <c r="Z299" s="488"/>
      <c r="AA299" s="488"/>
      <c r="AB299" s="488"/>
      <c r="AC299" s="488"/>
      <c r="AD299" s="488"/>
      <c r="AE299" s="488"/>
      <c r="AF299" s="489"/>
    </row>
    <row r="300" spans="1:32" ht="30.75" customHeight="1" x14ac:dyDescent="0.95">
      <c r="A300" s="478"/>
      <c r="B300" s="479"/>
      <c r="C300" s="479"/>
      <c r="D300" s="479"/>
      <c r="E300" s="479"/>
      <c r="F300" s="479"/>
      <c r="G300" s="479"/>
      <c r="H300" s="479"/>
      <c r="I300" s="479"/>
      <c r="J300" s="479"/>
      <c r="K300" s="479"/>
      <c r="L300" s="480"/>
      <c r="M300" s="487"/>
      <c r="N300" s="488"/>
      <c r="O300" s="488"/>
      <c r="P300" s="488"/>
      <c r="Q300" s="488"/>
      <c r="R300" s="488"/>
      <c r="S300" s="488"/>
      <c r="T300" s="488"/>
      <c r="U300" s="488"/>
      <c r="V300" s="488"/>
      <c r="W300" s="488"/>
      <c r="X300" s="488"/>
      <c r="Y300" s="488"/>
      <c r="Z300" s="488"/>
      <c r="AA300" s="488"/>
      <c r="AB300" s="488"/>
      <c r="AC300" s="488"/>
      <c r="AD300" s="488"/>
      <c r="AE300" s="488"/>
      <c r="AF300" s="489"/>
    </row>
    <row r="301" spans="1:32" ht="30.75" customHeight="1" x14ac:dyDescent="0.95">
      <c r="A301" s="478"/>
      <c r="B301" s="479"/>
      <c r="C301" s="479"/>
      <c r="D301" s="479"/>
      <c r="E301" s="479"/>
      <c r="F301" s="479"/>
      <c r="G301" s="479"/>
      <c r="H301" s="479"/>
      <c r="I301" s="479"/>
      <c r="J301" s="479"/>
      <c r="K301" s="479"/>
      <c r="L301" s="480"/>
      <c r="M301" s="487"/>
      <c r="N301" s="488"/>
      <c r="O301" s="488"/>
      <c r="P301" s="488"/>
      <c r="Q301" s="488"/>
      <c r="R301" s="488"/>
      <c r="S301" s="488"/>
      <c r="T301" s="488"/>
      <c r="U301" s="488"/>
      <c r="V301" s="488"/>
      <c r="W301" s="488"/>
      <c r="X301" s="488"/>
      <c r="Y301" s="488"/>
      <c r="Z301" s="488"/>
      <c r="AA301" s="488"/>
      <c r="AB301" s="488"/>
      <c r="AC301" s="488"/>
      <c r="AD301" s="488"/>
      <c r="AE301" s="488"/>
      <c r="AF301" s="489"/>
    </row>
    <row r="302" spans="1:32" ht="30.75" customHeight="1" x14ac:dyDescent="0.95">
      <c r="A302" s="478"/>
      <c r="B302" s="479"/>
      <c r="C302" s="479"/>
      <c r="D302" s="479"/>
      <c r="E302" s="479"/>
      <c r="F302" s="479"/>
      <c r="G302" s="479"/>
      <c r="H302" s="479"/>
      <c r="I302" s="479"/>
      <c r="J302" s="479"/>
      <c r="K302" s="479"/>
      <c r="L302" s="480"/>
      <c r="M302" s="487"/>
      <c r="N302" s="488"/>
      <c r="O302" s="488"/>
      <c r="P302" s="488"/>
      <c r="Q302" s="488"/>
      <c r="R302" s="488"/>
      <c r="S302" s="488"/>
      <c r="T302" s="488"/>
      <c r="U302" s="488"/>
      <c r="V302" s="488"/>
      <c r="W302" s="488"/>
      <c r="X302" s="488"/>
      <c r="Y302" s="488"/>
      <c r="Z302" s="488"/>
      <c r="AA302" s="488"/>
      <c r="AB302" s="488"/>
      <c r="AC302" s="488"/>
      <c r="AD302" s="488"/>
      <c r="AE302" s="488"/>
      <c r="AF302" s="489"/>
    </row>
    <row r="303" spans="1:32" ht="30.75" customHeight="1" x14ac:dyDescent="0.95">
      <c r="A303" s="478"/>
      <c r="B303" s="479"/>
      <c r="C303" s="479"/>
      <c r="D303" s="479"/>
      <c r="E303" s="479"/>
      <c r="F303" s="479"/>
      <c r="G303" s="479"/>
      <c r="H303" s="479"/>
      <c r="I303" s="479"/>
      <c r="J303" s="479"/>
      <c r="K303" s="479"/>
      <c r="L303" s="480"/>
      <c r="M303" s="487"/>
      <c r="N303" s="488"/>
      <c r="O303" s="488"/>
      <c r="P303" s="488"/>
      <c r="Q303" s="488"/>
      <c r="R303" s="488"/>
      <c r="S303" s="488"/>
      <c r="T303" s="488"/>
      <c r="U303" s="488"/>
      <c r="V303" s="488"/>
      <c r="W303" s="488"/>
      <c r="X303" s="488"/>
      <c r="Y303" s="488"/>
      <c r="Z303" s="488"/>
      <c r="AA303" s="488"/>
      <c r="AB303" s="488"/>
      <c r="AC303" s="488"/>
      <c r="AD303" s="488"/>
      <c r="AE303" s="488"/>
      <c r="AF303" s="489"/>
    </row>
    <row r="304" spans="1:32" ht="30.75" customHeight="1" x14ac:dyDescent="0.95">
      <c r="A304" s="478"/>
      <c r="B304" s="479"/>
      <c r="C304" s="479"/>
      <c r="D304" s="479"/>
      <c r="E304" s="479"/>
      <c r="F304" s="479"/>
      <c r="G304" s="479"/>
      <c r="H304" s="479"/>
      <c r="I304" s="479"/>
      <c r="J304" s="479"/>
      <c r="K304" s="479"/>
      <c r="L304" s="480"/>
      <c r="M304" s="487"/>
      <c r="N304" s="488"/>
      <c r="O304" s="488"/>
      <c r="P304" s="488"/>
      <c r="Q304" s="488"/>
      <c r="R304" s="488"/>
      <c r="S304" s="488"/>
      <c r="T304" s="488"/>
      <c r="U304" s="488"/>
      <c r="V304" s="488"/>
      <c r="W304" s="488"/>
      <c r="X304" s="488"/>
      <c r="Y304" s="488"/>
      <c r="Z304" s="488"/>
      <c r="AA304" s="488"/>
      <c r="AB304" s="488"/>
      <c r="AC304" s="488"/>
      <c r="AD304" s="488"/>
      <c r="AE304" s="488"/>
      <c r="AF304" s="489"/>
    </row>
    <row r="305" spans="1:32" ht="30.75" customHeight="1" x14ac:dyDescent="0.95">
      <c r="A305" s="478"/>
      <c r="B305" s="479"/>
      <c r="C305" s="479"/>
      <c r="D305" s="479"/>
      <c r="E305" s="479"/>
      <c r="F305" s="479"/>
      <c r="G305" s="479"/>
      <c r="H305" s="479"/>
      <c r="I305" s="479"/>
      <c r="J305" s="479"/>
      <c r="K305" s="479"/>
      <c r="L305" s="480"/>
      <c r="M305" s="487"/>
      <c r="N305" s="488"/>
      <c r="O305" s="488"/>
      <c r="P305" s="488"/>
      <c r="Q305" s="488"/>
      <c r="R305" s="488"/>
      <c r="S305" s="488"/>
      <c r="T305" s="488"/>
      <c r="U305" s="488"/>
      <c r="V305" s="488"/>
      <c r="W305" s="488"/>
      <c r="X305" s="488"/>
      <c r="Y305" s="488"/>
      <c r="Z305" s="488"/>
      <c r="AA305" s="488"/>
      <c r="AB305" s="488"/>
      <c r="AC305" s="488"/>
      <c r="AD305" s="488"/>
      <c r="AE305" s="488"/>
      <c r="AF305" s="489"/>
    </row>
    <row r="306" spans="1:32" ht="30.75" customHeight="1" thickBot="1" x14ac:dyDescent="1">
      <c r="A306" s="481"/>
      <c r="B306" s="482"/>
      <c r="C306" s="482"/>
      <c r="D306" s="482"/>
      <c r="E306" s="482"/>
      <c r="F306" s="482"/>
      <c r="G306" s="482"/>
      <c r="H306" s="482"/>
      <c r="I306" s="482"/>
      <c r="J306" s="482"/>
      <c r="K306" s="482"/>
      <c r="L306" s="483"/>
      <c r="M306" s="490"/>
      <c r="N306" s="491"/>
      <c r="O306" s="491"/>
      <c r="P306" s="491"/>
      <c r="Q306" s="491"/>
      <c r="R306" s="491"/>
      <c r="S306" s="491"/>
      <c r="T306" s="491"/>
      <c r="U306" s="491"/>
      <c r="V306" s="491"/>
      <c r="W306" s="491"/>
      <c r="X306" s="491"/>
      <c r="Y306" s="491"/>
      <c r="Z306" s="491"/>
      <c r="AA306" s="491"/>
      <c r="AB306" s="491"/>
      <c r="AC306" s="491"/>
      <c r="AD306" s="491"/>
      <c r="AE306" s="491"/>
      <c r="AF306" s="492"/>
    </row>
  </sheetData>
  <sheetProtection algorithmName="SHA-512" hashValue="t0JMAv0/YFAzjJgFIqxP8PqNwlz5BHCh0ErKqf0b74qJBY6Amnc/nT9qhbEMBh6Es4t+JVLC+s1Ghq6I+1KGpw==" saltValue="tw3LXCHILEe6cmILyXIcrg==" spinCount="100000" sheet="1" selectLockedCells="1"/>
  <mergeCells count="248">
    <mergeCell ref="AF8:AF18"/>
    <mergeCell ref="AD8:AD18"/>
    <mergeCell ref="AF109:AF114"/>
    <mergeCell ref="AF118:AF132"/>
    <mergeCell ref="AD118:AD132"/>
    <mergeCell ref="AE107:AE108"/>
    <mergeCell ref="V64:W64"/>
    <mergeCell ref="X64:Y64"/>
    <mergeCell ref="Z64:AA64"/>
    <mergeCell ref="AD107:AD108"/>
    <mergeCell ref="AF64:AF65"/>
    <mergeCell ref="AE64:AE65"/>
    <mergeCell ref="AD64:AD65"/>
    <mergeCell ref="AB64:AB65"/>
    <mergeCell ref="AC64:AC65"/>
    <mergeCell ref="Z58:AA58"/>
    <mergeCell ref="V58:W58"/>
    <mergeCell ref="A201:AF201"/>
    <mergeCell ref="A215:AF215"/>
    <mergeCell ref="AD216:AD228"/>
    <mergeCell ref="AF216:AF228"/>
    <mergeCell ref="AD202:AD214"/>
    <mergeCell ref="AF202:AF214"/>
    <mergeCell ref="AF185:AF200"/>
    <mergeCell ref="L19:M19"/>
    <mergeCell ref="J19:K19"/>
    <mergeCell ref="D19:E19"/>
    <mergeCell ref="R19:S19"/>
    <mergeCell ref="P19:Q19"/>
    <mergeCell ref="T64:U64"/>
    <mergeCell ref="H58:I58"/>
    <mergeCell ref="A109:A114"/>
    <mergeCell ref="A116:A117"/>
    <mergeCell ref="B116:B117"/>
    <mergeCell ref="C116:C117"/>
    <mergeCell ref="D116:E116"/>
    <mergeCell ref="F116:G116"/>
    <mergeCell ref="H116:I116"/>
    <mergeCell ref="J116:K116"/>
    <mergeCell ref="L116:M116"/>
    <mergeCell ref="A277:L306"/>
    <mergeCell ref="M277:AF306"/>
    <mergeCell ref="A276:L276"/>
    <mergeCell ref="M276:AF276"/>
    <mergeCell ref="A255:L275"/>
    <mergeCell ref="A254:L254"/>
    <mergeCell ref="M254:AF254"/>
    <mergeCell ref="M255:AF275"/>
    <mergeCell ref="A189:A194"/>
    <mergeCell ref="A195:A200"/>
    <mergeCell ref="AD244:AD250"/>
    <mergeCell ref="AD230:AD242"/>
    <mergeCell ref="AF230:AF242"/>
    <mergeCell ref="AF244:AF250"/>
    <mergeCell ref="A229:AF229"/>
    <mergeCell ref="A231:A236"/>
    <mergeCell ref="A237:A242"/>
    <mergeCell ref="A243:AF243"/>
    <mergeCell ref="AD185:AD200"/>
    <mergeCell ref="A186:A188"/>
    <mergeCell ref="A203:A208"/>
    <mergeCell ref="A209:A214"/>
    <mergeCell ref="A217:A222"/>
    <mergeCell ref="A223:A228"/>
    <mergeCell ref="D1:E1"/>
    <mergeCell ref="F1:G1"/>
    <mergeCell ref="H1:J1"/>
    <mergeCell ref="A7:AF7"/>
    <mergeCell ref="A5:A6"/>
    <mergeCell ref="B5:B6"/>
    <mergeCell ref="C5:C6"/>
    <mergeCell ref="D5:E5"/>
    <mergeCell ref="D4:V4"/>
    <mergeCell ref="K1:Q1"/>
    <mergeCell ref="R1:S1"/>
    <mergeCell ref="T1:V1"/>
    <mergeCell ref="W1:X1"/>
    <mergeCell ref="AA1:AB1"/>
    <mergeCell ref="W4:AF4"/>
    <mergeCell ref="A4:C4"/>
    <mergeCell ref="R5:S5"/>
    <mergeCell ref="T5:U5"/>
    <mergeCell ref="V5:W5"/>
    <mergeCell ref="X5:Y5"/>
    <mergeCell ref="Z5:AA5"/>
    <mergeCell ref="AB5:AB6"/>
    <mergeCell ref="AC5:AC6"/>
    <mergeCell ref="AE5:AE6"/>
    <mergeCell ref="A15:A17"/>
    <mergeCell ref="A11:A13"/>
    <mergeCell ref="AC107:AC108"/>
    <mergeCell ref="X107:Y107"/>
    <mergeCell ref="V107:W107"/>
    <mergeCell ref="T107:U107"/>
    <mergeCell ref="R107:S107"/>
    <mergeCell ref="A106:AF106"/>
    <mergeCell ref="C19:C20"/>
    <mergeCell ref="B19:B20"/>
    <mergeCell ref="A19:A20"/>
    <mergeCell ref="C107:C108"/>
    <mergeCell ref="A107:A108"/>
    <mergeCell ref="B107:B108"/>
    <mergeCell ref="AC27:AC28"/>
    <mergeCell ref="AC32:AC33"/>
    <mergeCell ref="AC34:AC35"/>
    <mergeCell ref="AF107:AF108"/>
    <mergeCell ref="L107:M107"/>
    <mergeCell ref="N107:O107"/>
    <mergeCell ref="P107:Q107"/>
    <mergeCell ref="Z107:AA107"/>
    <mergeCell ref="AB107:AB108"/>
    <mergeCell ref="AE19:AE20"/>
    <mergeCell ref="A8:A10"/>
    <mergeCell ref="F19:G19"/>
    <mergeCell ref="N19:O19"/>
    <mergeCell ref="AD19:AD20"/>
    <mergeCell ref="B1:C1"/>
    <mergeCell ref="AC23:AC24"/>
    <mergeCell ref="AF19:AF20"/>
    <mergeCell ref="A22:AF22"/>
    <mergeCell ref="F5:G5"/>
    <mergeCell ref="H5:I5"/>
    <mergeCell ref="J5:K5"/>
    <mergeCell ref="L5:M5"/>
    <mergeCell ref="N5:O5"/>
    <mergeCell ref="P5:Q5"/>
    <mergeCell ref="AC1:AF1"/>
    <mergeCell ref="X19:Y19"/>
    <mergeCell ref="Z19:AA19"/>
    <mergeCell ref="A2:AC2"/>
    <mergeCell ref="H19:I19"/>
    <mergeCell ref="V19:W19"/>
    <mergeCell ref="AC19:AC20"/>
    <mergeCell ref="AB19:AB20"/>
    <mergeCell ref="T19:U19"/>
    <mergeCell ref="A23:A27"/>
    <mergeCell ref="B64:B65"/>
    <mergeCell ref="A64:A65"/>
    <mergeCell ref="D107:E107"/>
    <mergeCell ref="F107:G107"/>
    <mergeCell ref="H107:I107"/>
    <mergeCell ref="J107:K107"/>
    <mergeCell ref="R64:S64"/>
    <mergeCell ref="P64:Q64"/>
    <mergeCell ref="N64:O64"/>
    <mergeCell ref="L64:M64"/>
    <mergeCell ref="J64:K64"/>
    <mergeCell ref="C64:C65"/>
    <mergeCell ref="D64:E64"/>
    <mergeCell ref="F64:G64"/>
    <mergeCell ref="H64:I64"/>
    <mergeCell ref="A66:A69"/>
    <mergeCell ref="A82:A85"/>
    <mergeCell ref="A70:A73"/>
    <mergeCell ref="A74:A77"/>
    <mergeCell ref="A86:A89"/>
    <mergeCell ref="A28:A30"/>
    <mergeCell ref="A31:A33"/>
    <mergeCell ref="A34:A36"/>
    <mergeCell ref="A37:A39"/>
    <mergeCell ref="A40:A42"/>
    <mergeCell ref="A60:A62"/>
    <mergeCell ref="A57:AF57"/>
    <mergeCell ref="AC36:AC37"/>
    <mergeCell ref="AC40:AC41"/>
    <mergeCell ref="AC38:AC39"/>
    <mergeCell ref="AF60:AF62"/>
    <mergeCell ref="AF58:AF59"/>
    <mergeCell ref="AE58:AE59"/>
    <mergeCell ref="AD58:AD59"/>
    <mergeCell ref="AD60:AD62"/>
    <mergeCell ref="AB58:AB59"/>
    <mergeCell ref="AC58:AC59"/>
    <mergeCell ref="P58:Q58"/>
    <mergeCell ref="N58:O58"/>
    <mergeCell ref="A58:A59"/>
    <mergeCell ref="D58:E58"/>
    <mergeCell ref="F58:G58"/>
    <mergeCell ref="L58:M58"/>
    <mergeCell ref="J58:K58"/>
    <mergeCell ref="AE183:AE184"/>
    <mergeCell ref="P116:Q116"/>
    <mergeCell ref="R116:S116"/>
    <mergeCell ref="T116:U116"/>
    <mergeCell ref="V116:W116"/>
    <mergeCell ref="X116:Y116"/>
    <mergeCell ref="Z116:AA116"/>
    <mergeCell ref="AB116:AB117"/>
    <mergeCell ref="AC116:AC117"/>
    <mergeCell ref="AE116:AE117"/>
    <mergeCell ref="A133:AF133"/>
    <mergeCell ref="AD134:AD139"/>
    <mergeCell ref="AF134:AF139"/>
    <mergeCell ref="AD141:AD146"/>
    <mergeCell ref="AF141:AF146"/>
    <mergeCell ref="A140:AF140"/>
    <mergeCell ref="A147:AF147"/>
    <mergeCell ref="AD148:AD153"/>
    <mergeCell ref="AF148:AF153"/>
    <mergeCell ref="A154:AF154"/>
    <mergeCell ref="AF23:AF42"/>
    <mergeCell ref="A115:AF115"/>
    <mergeCell ref="A118:A119"/>
    <mergeCell ref="A130:A132"/>
    <mergeCell ref="A182:AF182"/>
    <mergeCell ref="A183:A184"/>
    <mergeCell ref="B183:B184"/>
    <mergeCell ref="C183:C184"/>
    <mergeCell ref="D183:E183"/>
    <mergeCell ref="F183:G183"/>
    <mergeCell ref="H183:I183"/>
    <mergeCell ref="J183:K183"/>
    <mergeCell ref="L183:M183"/>
    <mergeCell ref="N183:O183"/>
    <mergeCell ref="P183:Q183"/>
    <mergeCell ref="R183:S183"/>
    <mergeCell ref="T183:U183"/>
    <mergeCell ref="V183:W183"/>
    <mergeCell ref="X183:Y183"/>
    <mergeCell ref="Z183:AA183"/>
    <mergeCell ref="N116:O116"/>
    <mergeCell ref="AB183:AB184"/>
    <mergeCell ref="A102:A105"/>
    <mergeCell ref="AC183:AC184"/>
    <mergeCell ref="AF66:AF105"/>
    <mergeCell ref="AD66:AD105"/>
    <mergeCell ref="A21:AF21"/>
    <mergeCell ref="AD156:AD180"/>
    <mergeCell ref="AF156:AF180"/>
    <mergeCell ref="A181:AF181"/>
    <mergeCell ref="A90:A93"/>
    <mergeCell ref="A94:A97"/>
    <mergeCell ref="A78:A81"/>
    <mergeCell ref="A98:A101"/>
    <mergeCell ref="A43:AF43"/>
    <mergeCell ref="AD44:AD49"/>
    <mergeCell ref="AF44:AF49"/>
    <mergeCell ref="AD51:AD56"/>
    <mergeCell ref="AF51:AF56"/>
    <mergeCell ref="A50:AF50"/>
    <mergeCell ref="AD109:AD114"/>
    <mergeCell ref="A63:AF63"/>
    <mergeCell ref="X58:Y58"/>
    <mergeCell ref="T58:U58"/>
    <mergeCell ref="R58:S58"/>
    <mergeCell ref="C58:C59"/>
    <mergeCell ref="B58:B59"/>
    <mergeCell ref="AD23:AD42"/>
  </mergeCells>
  <phoneticPr fontId="2" type="noConversion"/>
  <conditionalFormatting sqref="AC23">
    <cfRule type="notContainsBlanks" dxfId="327" priority="2106">
      <formula>LEN(TRIM(AC23))&gt;0</formula>
    </cfRule>
  </conditionalFormatting>
  <conditionalFormatting sqref="AC27:AC28">
    <cfRule type="notContainsBlanks" dxfId="326" priority="2107">
      <formula>LEN(TRIM(AC27))&gt;0</formula>
    </cfRule>
  </conditionalFormatting>
  <conditionalFormatting sqref="AC32:AC33">
    <cfRule type="notContainsBlanks" dxfId="325" priority="2110">
      <formula>LEN(TRIM(AC32))&gt;0</formula>
    </cfRule>
  </conditionalFormatting>
  <conditionalFormatting sqref="AC34:AC35">
    <cfRule type="notContainsBlanks" dxfId="324" priority="2108">
      <formula>LEN(TRIM(AC34))&gt;0</formula>
    </cfRule>
  </conditionalFormatting>
  <conditionalFormatting sqref="AC36:AC37">
    <cfRule type="notContainsBlanks" dxfId="323" priority="2101">
      <formula>LEN(TRIM(AC36))&gt;0</formula>
    </cfRule>
  </conditionalFormatting>
  <conditionalFormatting sqref="AC38:AC39">
    <cfRule type="notContainsBlanks" dxfId="322" priority="2100">
      <formula>LEN(TRIM(AC38))&gt;0</formula>
    </cfRule>
  </conditionalFormatting>
  <conditionalFormatting sqref="AC40:AC41">
    <cfRule type="notContainsBlanks" dxfId="321" priority="2099">
      <formula>LEN(TRIM(AC40))&gt;0</formula>
    </cfRule>
  </conditionalFormatting>
  <conditionalFormatting sqref="AC42">
    <cfRule type="notContainsBlanks" dxfId="320" priority="2097">
      <formula>LEN(TRIM(AC42))&gt;0</formula>
    </cfRule>
  </conditionalFormatting>
  <conditionalFormatting sqref="AC66 AC70:AC71 AC84:AC85 AC78:AC79 AC74:AC75">
    <cfRule type="notContainsBlanks" dxfId="319" priority="2111">
      <formula>LEN(TRIM(AC66))&gt;0</formula>
    </cfRule>
  </conditionalFormatting>
  <conditionalFormatting sqref="AC88">
    <cfRule type="notContainsBlanks" dxfId="318" priority="2090">
      <formula>LEN(TRIM(AC88))&gt;0</formula>
    </cfRule>
  </conditionalFormatting>
  <conditionalFormatting sqref="AC25">
    <cfRule type="notContainsBlanks" dxfId="317" priority="2089">
      <formula>LEN(TRIM(AC25))&gt;0</formula>
    </cfRule>
  </conditionalFormatting>
  <conditionalFormatting sqref="AC89">
    <cfRule type="notContainsBlanks" dxfId="316" priority="2088">
      <formula>LEN(TRIM(AC89))&gt;0</formula>
    </cfRule>
  </conditionalFormatting>
  <conditionalFormatting sqref="AC90">
    <cfRule type="notContainsBlanks" dxfId="315" priority="2087">
      <formula>LEN(TRIM(AC90))&gt;0</formula>
    </cfRule>
  </conditionalFormatting>
  <conditionalFormatting sqref="AC91">
    <cfRule type="notContainsBlanks" dxfId="314" priority="2086">
      <formula>LEN(TRIM(AC91))&gt;0</formula>
    </cfRule>
  </conditionalFormatting>
  <conditionalFormatting sqref="AC110">
    <cfRule type="notContainsBlanks" dxfId="313" priority="2085">
      <formula>LEN(TRIM(AC110))&gt;0</formula>
    </cfRule>
  </conditionalFormatting>
  <conditionalFormatting sqref="AE34">
    <cfRule type="notContainsBlanks" dxfId="312" priority="2050">
      <formula>LEN(TRIM(AE34))&gt;0</formula>
    </cfRule>
  </conditionalFormatting>
  <conditionalFormatting sqref="AE60:AF60 AE109:AF109 AE66:AF66 AE23:AF23 AE61:AE62 AE24:AE42 AE110:AE114 AE118:AE132 AE200 AE202:AE214 AE67 AE84:AE85 AE78:AE79 AE70:AE71 AE74:AE75 AE88:AE91 AE94:AE95 AE47:AE48 AE151:AE152">
    <cfRule type="notContainsBlanks" dxfId="311" priority="2047">
      <formula>LEN(TRIM(AE23))&gt;0</formula>
    </cfRule>
  </conditionalFormatting>
  <conditionalFormatting sqref="AE36">
    <cfRule type="notContainsBlanks" dxfId="310" priority="2046">
      <formula>LEN(TRIM(AE36))&gt;0</formula>
    </cfRule>
  </conditionalFormatting>
  <conditionalFormatting sqref="AE38">
    <cfRule type="notContainsBlanks" dxfId="309" priority="2045">
      <formula>LEN(TRIM(AE38))&gt;0</formula>
    </cfRule>
  </conditionalFormatting>
  <conditionalFormatting sqref="AE40">
    <cfRule type="notContainsBlanks" dxfId="308" priority="2044">
      <formula>LEN(TRIM(AE40))&gt;0</formula>
    </cfRule>
  </conditionalFormatting>
  <conditionalFormatting sqref="AE42">
    <cfRule type="notContainsBlanks" dxfId="307" priority="2042">
      <formula>LEN(TRIM(AE42))&gt;0</formula>
    </cfRule>
  </conditionalFormatting>
  <conditionalFormatting sqref="AD60:AD62 AD66 AD23 AD109 AD118 AD202">
    <cfRule type="notContainsBlanks" dxfId="306" priority="2276">
      <formula>LEN(TRIM(AD23))&gt;0</formula>
    </cfRule>
  </conditionalFormatting>
  <conditionalFormatting sqref="AB60:AB62 AB29:AB30 AB66:AB67 AB109:AB114 AB123:AB126 AB205:AB207 AB128:AB132 AB209:AB213 AB120:AB121 AB74:AB75 AB84:AB85 AB78:AB79 AB88:AB91 AB94:AB95 AB47:AB48 AB151:AB152">
    <cfRule type="cellIs" dxfId="305" priority="2031" operator="equal">
      <formula>0</formula>
    </cfRule>
  </conditionalFormatting>
  <conditionalFormatting sqref="A1">
    <cfRule type="cellIs" dxfId="304" priority="2029" operator="equal">
      <formula>0</formula>
    </cfRule>
  </conditionalFormatting>
  <conditionalFormatting sqref="AB28">
    <cfRule type="cellIs" dxfId="303" priority="2021" operator="equal">
      <formula>0</formula>
    </cfRule>
  </conditionalFormatting>
  <conditionalFormatting sqref="AC10 AC13 AC17:AC18">
    <cfRule type="notContainsBlanks" dxfId="302" priority="1809">
      <formula>LEN(TRIM(AC10))&gt;0</formula>
    </cfRule>
  </conditionalFormatting>
  <conditionalFormatting sqref="AE8:AF8 AE9:AE18">
    <cfRule type="notContainsBlanks" dxfId="301" priority="1808">
      <formula>LEN(TRIM(AE8))&gt;0</formula>
    </cfRule>
  </conditionalFormatting>
  <conditionalFormatting sqref="AD8">
    <cfRule type="notContainsBlanks" dxfId="300" priority="2277">
      <formula>LEN(TRIM(AD8))&gt;0</formula>
    </cfRule>
  </conditionalFormatting>
  <conditionalFormatting sqref="AC8">
    <cfRule type="notContainsBlanks" dxfId="299" priority="1521">
      <formula>LEN(TRIM(AC8))&gt;0</formula>
    </cfRule>
  </conditionalFormatting>
  <conditionalFormatting sqref="AC9">
    <cfRule type="notContainsBlanks" dxfId="298" priority="1520">
      <formula>LEN(TRIM(AC9))&gt;0</formula>
    </cfRule>
  </conditionalFormatting>
  <conditionalFormatting sqref="AC67">
    <cfRule type="notContainsBlanks" dxfId="297" priority="1516">
      <formula>LEN(TRIM(AC67))&gt;0</formula>
    </cfRule>
  </conditionalFormatting>
  <conditionalFormatting sqref="D18:AB18">
    <cfRule type="cellIs" dxfId="296" priority="1032" operator="equal">
      <formula>0</formula>
    </cfRule>
  </conditionalFormatting>
  <conditionalFormatting sqref="AC11">
    <cfRule type="notContainsBlanks" dxfId="295" priority="1031">
      <formula>LEN(TRIM(AC11))&gt;0</formula>
    </cfRule>
  </conditionalFormatting>
  <conditionalFormatting sqref="AC12">
    <cfRule type="notContainsBlanks" dxfId="294" priority="1030">
      <formula>LEN(TRIM(AC12))&gt;0</formula>
    </cfRule>
  </conditionalFormatting>
  <conditionalFormatting sqref="AC16">
    <cfRule type="notContainsBlanks" dxfId="293" priority="1028">
      <formula>LEN(TRIM(AC16))&gt;0</formula>
    </cfRule>
  </conditionalFormatting>
  <conditionalFormatting sqref="AC15">
    <cfRule type="notContainsBlanks" dxfId="292" priority="1027">
      <formula>LEN(TRIM(AC15))&gt;0</formula>
    </cfRule>
  </conditionalFormatting>
  <conditionalFormatting sqref="D14:AA14">
    <cfRule type="cellIs" dxfId="291" priority="1011" operator="equal">
      <formula>0</formula>
    </cfRule>
  </conditionalFormatting>
  <conditionalFormatting sqref="AC14">
    <cfRule type="notContainsBlanks" dxfId="290" priority="1010">
      <formula>LEN(TRIM(AC14))&gt;0</formula>
    </cfRule>
  </conditionalFormatting>
  <conditionalFormatting sqref="AB12:AB13">
    <cfRule type="cellIs" dxfId="289" priority="807" operator="equal">
      <formula>0</formula>
    </cfRule>
  </conditionalFormatting>
  <conditionalFormatting sqref="AB14">
    <cfRule type="cellIs" dxfId="288" priority="806" operator="equal">
      <formula>0</formula>
    </cfRule>
  </conditionalFormatting>
  <conditionalFormatting sqref="AB15:AB17">
    <cfRule type="cellIs" dxfId="287" priority="805" operator="equal">
      <formula>0</formula>
    </cfRule>
  </conditionalFormatting>
  <conditionalFormatting sqref="AB11">
    <cfRule type="cellIs" dxfId="286" priority="728" operator="equal">
      <formula>0</formula>
    </cfRule>
  </conditionalFormatting>
  <conditionalFormatting sqref="AB11">
    <cfRule type="cellIs" dxfId="285" priority="726" operator="equal">
      <formula>0</formula>
    </cfRule>
  </conditionalFormatting>
  <conditionalFormatting sqref="AB10">
    <cfRule type="cellIs" dxfId="284" priority="641" operator="equal">
      <formula>0</formula>
    </cfRule>
  </conditionalFormatting>
  <conditionalFormatting sqref="AB8:AB9">
    <cfRule type="cellIs" dxfId="283" priority="640" operator="equal">
      <formula>0</formula>
    </cfRule>
  </conditionalFormatting>
  <conditionalFormatting sqref="D14:AA14">
    <cfRule type="expression" dxfId="282" priority="2281">
      <formula>#REF!&gt;D14</formula>
    </cfRule>
  </conditionalFormatting>
  <conditionalFormatting sqref="L23:AB23">
    <cfRule type="cellIs" dxfId="281" priority="335" operator="equal">
      <formula>0</formula>
    </cfRule>
  </conditionalFormatting>
  <conditionalFormatting sqref="L24:AB27">
    <cfRule type="cellIs" dxfId="280" priority="334" operator="equal">
      <formula>0</formula>
    </cfRule>
  </conditionalFormatting>
  <conditionalFormatting sqref="AB32:AB33">
    <cfRule type="cellIs" dxfId="279" priority="333" operator="equal">
      <formula>0</formula>
    </cfRule>
  </conditionalFormatting>
  <conditionalFormatting sqref="AB31">
    <cfRule type="cellIs" dxfId="278" priority="332" operator="equal">
      <formula>0</formula>
    </cfRule>
  </conditionalFormatting>
  <conditionalFormatting sqref="AB38:AB39">
    <cfRule type="cellIs" dxfId="277" priority="329" operator="equal">
      <formula>0</formula>
    </cfRule>
  </conditionalFormatting>
  <conditionalFormatting sqref="AB37">
    <cfRule type="cellIs" dxfId="276" priority="328" operator="equal">
      <formula>0</formula>
    </cfRule>
  </conditionalFormatting>
  <conditionalFormatting sqref="AB41:AB42">
    <cfRule type="cellIs" dxfId="275" priority="327" operator="equal">
      <formula>0</formula>
    </cfRule>
  </conditionalFormatting>
  <conditionalFormatting sqref="AB40">
    <cfRule type="cellIs" dxfId="274" priority="326" operator="equal">
      <formula>0</formula>
    </cfRule>
  </conditionalFormatting>
  <conditionalFormatting sqref="D118:AB118">
    <cfRule type="cellIs" dxfId="273" priority="325" operator="equal">
      <formula>0</formula>
    </cfRule>
  </conditionalFormatting>
  <conditionalFormatting sqref="D119:AB119">
    <cfRule type="cellIs" dxfId="272" priority="324" operator="equal">
      <formula>0</formula>
    </cfRule>
  </conditionalFormatting>
  <conditionalFormatting sqref="AE185:AE199">
    <cfRule type="notContainsBlanks" dxfId="271" priority="322">
      <formula>LEN(TRIM(AE185))&gt;0</formula>
    </cfRule>
  </conditionalFormatting>
  <conditionalFormatting sqref="AD185">
    <cfRule type="notContainsBlanks" dxfId="270" priority="323">
      <formula>LEN(TRIM(AD185))&gt;0</formula>
    </cfRule>
  </conditionalFormatting>
  <conditionalFormatting sqref="AB186:AB193 AB203:AB204 AB195:AB199">
    <cfRule type="cellIs" dxfId="269" priority="321" operator="equal">
      <formula>0</formula>
    </cfRule>
  </conditionalFormatting>
  <conditionalFormatting sqref="AE216:AE223 AE227:AE228 AE230:AE234">
    <cfRule type="notContainsBlanks" dxfId="268" priority="312">
      <formula>LEN(TRIM(AE216))&gt;0</formula>
    </cfRule>
  </conditionalFormatting>
  <conditionalFormatting sqref="AD216 AD230">
    <cfRule type="notContainsBlanks" dxfId="267" priority="313">
      <formula>LEN(TRIM(AD216))&gt;0</formula>
    </cfRule>
  </conditionalFormatting>
  <conditionalFormatting sqref="AB227 AB217:AB221 AB223">
    <cfRule type="cellIs" dxfId="266" priority="311" operator="equal">
      <formula>0</formula>
    </cfRule>
  </conditionalFormatting>
  <conditionalFormatting sqref="D216:AB216">
    <cfRule type="cellIs" dxfId="265" priority="310" operator="equal">
      <formula>0</formula>
    </cfRule>
  </conditionalFormatting>
  <conditionalFormatting sqref="AE235:AE236 AE247:AE249">
    <cfRule type="notContainsBlanks" dxfId="264" priority="307">
      <formula>LEN(TRIM(AE235))&gt;0</formula>
    </cfRule>
  </conditionalFormatting>
  <conditionalFormatting sqref="AB247:AB249">
    <cfRule type="cellIs" dxfId="263" priority="306" operator="equal">
      <formula>0</formula>
    </cfRule>
  </conditionalFormatting>
  <conditionalFormatting sqref="AE250">
    <cfRule type="notContainsBlanks" dxfId="262" priority="304">
      <formula>LEN(TRIM(AE250))&gt;0</formula>
    </cfRule>
  </conditionalFormatting>
  <conditionalFormatting sqref="AE224:AE226">
    <cfRule type="notContainsBlanks" dxfId="261" priority="301">
      <formula>LEN(TRIM(AE224))&gt;0</formula>
    </cfRule>
  </conditionalFormatting>
  <conditionalFormatting sqref="AB224:AB226">
    <cfRule type="cellIs" dxfId="260" priority="300" operator="equal">
      <formula>0</formula>
    </cfRule>
  </conditionalFormatting>
  <conditionalFormatting sqref="AE237:AE239">
    <cfRule type="notContainsBlanks" dxfId="259" priority="292">
      <formula>LEN(TRIM(AE237))&gt;0</formula>
    </cfRule>
  </conditionalFormatting>
  <conditionalFormatting sqref="AB231:AB235 AB237:AB241">
    <cfRule type="cellIs" dxfId="258" priority="291" operator="equal">
      <formula>0</formula>
    </cfRule>
  </conditionalFormatting>
  <conditionalFormatting sqref="AE245:AE246">
    <cfRule type="notContainsBlanks" dxfId="257" priority="289">
      <formula>LEN(TRIM(AE245))&gt;0</formula>
    </cfRule>
  </conditionalFormatting>
  <conditionalFormatting sqref="AB245:AB246">
    <cfRule type="cellIs" dxfId="256" priority="288" operator="equal">
      <formula>0</formula>
    </cfRule>
  </conditionalFormatting>
  <conditionalFormatting sqref="AE242 AE244">
    <cfRule type="notContainsBlanks" dxfId="255" priority="286">
      <formula>LEN(TRIM(AE242))&gt;0</formula>
    </cfRule>
  </conditionalFormatting>
  <conditionalFormatting sqref="AD244">
    <cfRule type="notContainsBlanks" dxfId="254" priority="287">
      <formula>LEN(TRIM(AD244))&gt;0</formula>
    </cfRule>
  </conditionalFormatting>
  <conditionalFormatting sqref="AE240:AE241">
    <cfRule type="notContainsBlanks" dxfId="253" priority="283">
      <formula>LEN(TRIM(AE240))&gt;0</formula>
    </cfRule>
  </conditionalFormatting>
  <conditionalFormatting sqref="D202:AB202">
    <cfRule type="cellIs" dxfId="252" priority="275" operator="equal">
      <formula>0</formula>
    </cfRule>
  </conditionalFormatting>
  <conditionalFormatting sqref="D230:AB230">
    <cfRule type="cellIs" dxfId="251" priority="274" operator="equal">
      <formula>0</formula>
    </cfRule>
  </conditionalFormatting>
  <conditionalFormatting sqref="D244:AB244">
    <cfRule type="cellIs" dxfId="250" priority="273" operator="equal">
      <formula>0</formula>
    </cfRule>
  </conditionalFormatting>
  <conditionalFormatting sqref="L67:AA67 L95:AA95">
    <cfRule type="expression" dxfId="249" priority="272">
      <formula>L67&gt;L66</formula>
    </cfRule>
  </conditionalFormatting>
  <conditionalFormatting sqref="L66:AA66">
    <cfRule type="expression" dxfId="248" priority="271">
      <formula>L67&gt;L66</formula>
    </cfRule>
  </conditionalFormatting>
  <conditionalFormatting sqref="M75 O75 Q75 S75 U75 W75 Y75 AA75">
    <cfRule type="expression" dxfId="247" priority="268">
      <formula>M75&gt;M74</formula>
    </cfRule>
  </conditionalFormatting>
  <conditionalFormatting sqref="M74 O74 Q74 S74 U74 W74 Y74 AA74">
    <cfRule type="expression" dxfId="246" priority="267">
      <formula>M75&gt;M74</formula>
    </cfRule>
  </conditionalFormatting>
  <conditionalFormatting sqref="L85 N85 P85 R85 T85 V85 X85 Z85">
    <cfRule type="expression" dxfId="245" priority="264">
      <formula>L85&gt;L84</formula>
    </cfRule>
  </conditionalFormatting>
  <conditionalFormatting sqref="L84 N84 P84 R84 T84 V84 X84 Z84">
    <cfRule type="expression" dxfId="244" priority="263">
      <formula>L85&gt;L84</formula>
    </cfRule>
  </conditionalFormatting>
  <conditionalFormatting sqref="L89:AA89">
    <cfRule type="expression" dxfId="243" priority="262">
      <formula>L89&gt;L88</formula>
    </cfRule>
  </conditionalFormatting>
  <conditionalFormatting sqref="L88:AA88">
    <cfRule type="expression" dxfId="242" priority="261">
      <formula>L89&gt;L88</formula>
    </cfRule>
  </conditionalFormatting>
  <conditionalFormatting sqref="L91:AA91">
    <cfRule type="expression" dxfId="241" priority="260">
      <formula>L91&gt;L90</formula>
    </cfRule>
  </conditionalFormatting>
  <conditionalFormatting sqref="L90:AA90">
    <cfRule type="expression" dxfId="240" priority="259">
      <formula>L91&gt;L90</formula>
    </cfRule>
  </conditionalFormatting>
  <conditionalFormatting sqref="L94:AA94">
    <cfRule type="expression" dxfId="239" priority="257">
      <formula>L95&gt;L94</formula>
    </cfRule>
  </conditionalFormatting>
  <conditionalFormatting sqref="L110:AA110">
    <cfRule type="expression" dxfId="238" priority="256">
      <formula>L110&gt;L109</formula>
    </cfRule>
  </conditionalFormatting>
  <conditionalFormatting sqref="L109:AA109">
    <cfRule type="expression" dxfId="237" priority="255">
      <formula>L110&gt;L109</formula>
    </cfRule>
  </conditionalFormatting>
  <conditionalFormatting sqref="L114:AA114">
    <cfRule type="expression" dxfId="236" priority="254">
      <formula>L114&gt;L113</formula>
    </cfRule>
  </conditionalFormatting>
  <conditionalFormatting sqref="L113:AA113">
    <cfRule type="expression" dxfId="235" priority="253">
      <formula>L114&gt;L113</formula>
    </cfRule>
  </conditionalFormatting>
  <conditionalFormatting sqref="L112:AA112">
    <cfRule type="expression" dxfId="234" priority="252">
      <formula>(L112+L113)&gt;L111</formula>
    </cfRule>
  </conditionalFormatting>
  <conditionalFormatting sqref="L113:AA113">
    <cfRule type="expression" dxfId="233" priority="251">
      <formula>(L112+L113)&gt;L111</formula>
    </cfRule>
  </conditionalFormatting>
  <conditionalFormatting sqref="L111:AA111">
    <cfRule type="expression" dxfId="232" priority="250">
      <formula>(L112+L113)&gt;L111</formula>
    </cfRule>
  </conditionalFormatting>
  <conditionalFormatting sqref="D185:AB185">
    <cfRule type="cellIs" dxfId="231" priority="249" operator="equal">
      <formula>0</formula>
    </cfRule>
  </conditionalFormatting>
  <conditionalFormatting sqref="L186:AA186">
    <cfRule type="expression" dxfId="230" priority="248">
      <formula>(L186+L187+L188)&lt;&gt;L185</formula>
    </cfRule>
  </conditionalFormatting>
  <conditionalFormatting sqref="L187:AA187">
    <cfRule type="expression" dxfId="229" priority="247">
      <formula>(L186+L187+L188)&lt;&gt;L185</formula>
    </cfRule>
  </conditionalFormatting>
  <conditionalFormatting sqref="L188:AA188">
    <cfRule type="expression" dxfId="228" priority="246">
      <formula>(L186+L187+L188)&lt;&gt;L185</formula>
    </cfRule>
  </conditionalFormatting>
  <conditionalFormatting sqref="L185:AB185">
    <cfRule type="expression" dxfId="227" priority="245">
      <formula>(L186+L187+L188)&lt;&gt;L185</formula>
    </cfRule>
  </conditionalFormatting>
  <conditionalFormatting sqref="AB200">
    <cfRule type="expression" dxfId="226" priority="240">
      <formula>AB200&gt;AB199</formula>
    </cfRule>
  </conditionalFormatting>
  <conditionalFormatting sqref="AB127">
    <cfRule type="expression" dxfId="225" priority="242">
      <formula>AB127&gt;AB126</formula>
    </cfRule>
  </conditionalFormatting>
  <conditionalFormatting sqref="AB194">
    <cfRule type="expression" dxfId="224" priority="241">
      <formula>AB194&gt;AB193</formula>
    </cfRule>
  </conditionalFormatting>
  <conditionalFormatting sqref="AB208">
    <cfRule type="expression" dxfId="223" priority="239">
      <formula>AB208&gt;AB207</formula>
    </cfRule>
  </conditionalFormatting>
  <conditionalFormatting sqref="AB214">
    <cfRule type="expression" dxfId="222" priority="238">
      <formula>AB214&gt;AB213</formula>
    </cfRule>
  </conditionalFormatting>
  <conditionalFormatting sqref="AB222">
    <cfRule type="expression" dxfId="221" priority="237">
      <formula>AB222&gt;AB221</formula>
    </cfRule>
  </conditionalFormatting>
  <conditionalFormatting sqref="AB228">
    <cfRule type="expression" dxfId="220" priority="236">
      <formula>AB228&gt;AB227</formula>
    </cfRule>
  </conditionalFormatting>
  <conditionalFormatting sqref="AB236">
    <cfRule type="expression" dxfId="219" priority="235">
      <formula>AB236&gt;AB235</formula>
    </cfRule>
  </conditionalFormatting>
  <conditionalFormatting sqref="AB242">
    <cfRule type="expression" dxfId="218" priority="234">
      <formula>AB242&gt;AB241</formula>
    </cfRule>
  </conditionalFormatting>
  <conditionalFormatting sqref="AB250">
    <cfRule type="expression" dxfId="217" priority="233">
      <formula>AB250&gt;AB249</formula>
    </cfRule>
  </conditionalFormatting>
  <conditionalFormatting sqref="L62:AA62">
    <cfRule type="expression" dxfId="216" priority="232">
      <formula>L62&gt;(L61+L60)</formula>
    </cfRule>
  </conditionalFormatting>
  <conditionalFormatting sqref="L61:AA61">
    <cfRule type="expression" dxfId="215" priority="231">
      <formula>L62&gt;(L61+L60)</formula>
    </cfRule>
  </conditionalFormatting>
  <conditionalFormatting sqref="L60:AA60">
    <cfRule type="expression" dxfId="214" priority="230">
      <formula>L62&gt;(L61+L60)</formula>
    </cfRule>
  </conditionalFormatting>
  <conditionalFormatting sqref="L78:AA78">
    <cfRule type="expression" dxfId="213" priority="2282">
      <formula>L79&gt;L78</formula>
    </cfRule>
  </conditionalFormatting>
  <conditionalFormatting sqref="L79:AA79">
    <cfRule type="expression" dxfId="212" priority="2285">
      <formula>L79&gt;L78</formula>
    </cfRule>
  </conditionalFormatting>
  <conditionalFormatting sqref="AC80:AC81">
    <cfRule type="notContainsBlanks" dxfId="211" priority="227">
      <formula>LEN(TRIM(AC80))&gt;0</formula>
    </cfRule>
  </conditionalFormatting>
  <conditionalFormatting sqref="AE80:AE81">
    <cfRule type="notContainsBlanks" dxfId="210" priority="226">
      <formula>LEN(TRIM(AE80))&gt;0</formula>
    </cfRule>
  </conditionalFormatting>
  <conditionalFormatting sqref="AB80:AB81">
    <cfRule type="cellIs" dxfId="209" priority="225" operator="equal">
      <formula>0</formula>
    </cfRule>
  </conditionalFormatting>
  <conditionalFormatting sqref="L80:AA80">
    <cfRule type="expression" dxfId="208" priority="228">
      <formula>L81&gt;L80</formula>
    </cfRule>
  </conditionalFormatting>
  <conditionalFormatting sqref="L81:AA81">
    <cfRule type="expression" dxfId="207" priority="229">
      <formula>L81&gt;L80</formula>
    </cfRule>
  </conditionalFormatting>
  <conditionalFormatting sqref="AC76:AC77">
    <cfRule type="notContainsBlanks" dxfId="206" priority="224">
      <formula>LEN(TRIM(AC76))&gt;0</formula>
    </cfRule>
  </conditionalFormatting>
  <conditionalFormatting sqref="AE76:AE77">
    <cfRule type="notContainsBlanks" dxfId="205" priority="223">
      <formula>LEN(TRIM(AE76))&gt;0</formula>
    </cfRule>
  </conditionalFormatting>
  <conditionalFormatting sqref="AB76:AB77">
    <cfRule type="cellIs" dxfId="204" priority="222" operator="equal">
      <formula>0</formula>
    </cfRule>
  </conditionalFormatting>
  <conditionalFormatting sqref="M77 O77 Q77 S77 U77 W77 Y77 AA77">
    <cfRule type="expression" dxfId="203" priority="221">
      <formula>M77&gt;M76</formula>
    </cfRule>
  </conditionalFormatting>
  <conditionalFormatting sqref="M76 O76 Q76 S76 U76 W76 Y76 AA76">
    <cfRule type="expression" dxfId="202" priority="220">
      <formula>M77&gt;M76</formula>
    </cfRule>
  </conditionalFormatting>
  <conditionalFormatting sqref="AC68">
    <cfRule type="notContainsBlanks" dxfId="201" priority="218">
      <formula>LEN(TRIM(AC68))&gt;0</formula>
    </cfRule>
  </conditionalFormatting>
  <conditionalFormatting sqref="AE68:AE69">
    <cfRule type="notContainsBlanks" dxfId="200" priority="217">
      <formula>LEN(TRIM(AE68))&gt;0</formula>
    </cfRule>
  </conditionalFormatting>
  <conditionalFormatting sqref="AB68:AB69">
    <cfRule type="cellIs" dxfId="199" priority="216" operator="equal">
      <formula>0</formula>
    </cfRule>
  </conditionalFormatting>
  <conditionalFormatting sqref="AC69">
    <cfRule type="notContainsBlanks" dxfId="198" priority="215">
      <formula>LEN(TRIM(AC69))&gt;0</formula>
    </cfRule>
  </conditionalFormatting>
  <conditionalFormatting sqref="L69:AA69">
    <cfRule type="expression" dxfId="197" priority="214">
      <formula>L69&gt;L68</formula>
    </cfRule>
  </conditionalFormatting>
  <conditionalFormatting sqref="L68:AA68">
    <cfRule type="expression" dxfId="196" priority="213">
      <formula>L69&gt;L68</formula>
    </cfRule>
  </conditionalFormatting>
  <conditionalFormatting sqref="AC72:AC73">
    <cfRule type="notContainsBlanks" dxfId="195" priority="212">
      <formula>LEN(TRIM(AC72))&gt;0</formula>
    </cfRule>
  </conditionalFormatting>
  <conditionalFormatting sqref="AE72:AE73">
    <cfRule type="notContainsBlanks" dxfId="194" priority="211">
      <formula>LEN(TRIM(AE72))&gt;0</formula>
    </cfRule>
  </conditionalFormatting>
  <conditionalFormatting sqref="L87:AA87">
    <cfRule type="expression" dxfId="193" priority="199">
      <formula>L87&gt;L86</formula>
    </cfRule>
  </conditionalFormatting>
  <conditionalFormatting sqref="AC82:AC83">
    <cfRule type="notContainsBlanks" dxfId="192" priority="208">
      <formula>LEN(TRIM(AC82))&gt;0</formula>
    </cfRule>
  </conditionalFormatting>
  <conditionalFormatting sqref="AE82:AE83">
    <cfRule type="notContainsBlanks" dxfId="191" priority="207">
      <formula>LEN(TRIM(AE82))&gt;0</formula>
    </cfRule>
  </conditionalFormatting>
  <conditionalFormatting sqref="AB82:AB83">
    <cfRule type="cellIs" dxfId="190" priority="206" operator="equal">
      <formula>0</formula>
    </cfRule>
  </conditionalFormatting>
  <conditionalFormatting sqref="L83 N83 P83 R83 T83 V83 X83 Z83">
    <cfRule type="expression" dxfId="189" priority="205">
      <formula>L83&gt;L82</formula>
    </cfRule>
  </conditionalFormatting>
  <conditionalFormatting sqref="L82 N82 P82 R82 T82 V82 X82 Z82">
    <cfRule type="expression" dxfId="188" priority="204">
      <formula>L83&gt;L82</formula>
    </cfRule>
  </conditionalFormatting>
  <conditionalFormatting sqref="AC86">
    <cfRule type="notContainsBlanks" dxfId="187" priority="203">
      <formula>LEN(TRIM(AC86))&gt;0</formula>
    </cfRule>
  </conditionalFormatting>
  <conditionalFormatting sqref="AC87">
    <cfRule type="notContainsBlanks" dxfId="186" priority="202">
      <formula>LEN(TRIM(AC87))&gt;0</formula>
    </cfRule>
  </conditionalFormatting>
  <conditionalFormatting sqref="AE86:AE87">
    <cfRule type="notContainsBlanks" dxfId="185" priority="201">
      <formula>LEN(TRIM(AE86))&gt;0</formula>
    </cfRule>
  </conditionalFormatting>
  <conditionalFormatting sqref="AB86:AB87">
    <cfRule type="cellIs" dxfId="184" priority="200" operator="equal">
      <formula>0</formula>
    </cfRule>
  </conditionalFormatting>
  <conditionalFormatting sqref="L86:AA86">
    <cfRule type="expression" dxfId="183" priority="198">
      <formula>L87&gt;L86</formula>
    </cfRule>
  </conditionalFormatting>
  <conditionalFormatting sqref="AC92">
    <cfRule type="notContainsBlanks" dxfId="182" priority="197">
      <formula>LEN(TRIM(AC92))&gt;0</formula>
    </cfRule>
  </conditionalFormatting>
  <conditionalFormatting sqref="AC93">
    <cfRule type="notContainsBlanks" dxfId="181" priority="196">
      <formula>LEN(TRIM(AC93))&gt;0</formula>
    </cfRule>
  </conditionalFormatting>
  <conditionalFormatting sqref="AE92:AE93">
    <cfRule type="notContainsBlanks" dxfId="180" priority="195">
      <formula>LEN(TRIM(AE92))&gt;0</formula>
    </cfRule>
  </conditionalFormatting>
  <conditionalFormatting sqref="AB92:AB93">
    <cfRule type="cellIs" dxfId="179" priority="194" operator="equal">
      <formula>0</formula>
    </cfRule>
  </conditionalFormatting>
  <conditionalFormatting sqref="L93:AA93">
    <cfRule type="expression" dxfId="178" priority="193">
      <formula>L93&gt;L92</formula>
    </cfRule>
  </conditionalFormatting>
  <conditionalFormatting sqref="L92:AA92">
    <cfRule type="expression" dxfId="177" priority="192">
      <formula>L93&gt;L92</formula>
    </cfRule>
  </conditionalFormatting>
  <conditionalFormatting sqref="AE96:AE97">
    <cfRule type="notContainsBlanks" dxfId="176" priority="191">
      <formula>LEN(TRIM(AE96))&gt;0</formula>
    </cfRule>
  </conditionalFormatting>
  <conditionalFormatting sqref="AB96:AB97">
    <cfRule type="cellIs" dxfId="175" priority="190" operator="equal">
      <formula>0</formula>
    </cfRule>
  </conditionalFormatting>
  <conditionalFormatting sqref="L97:AA97">
    <cfRule type="expression" dxfId="174" priority="189">
      <formula>L97&gt;L96</formula>
    </cfRule>
  </conditionalFormatting>
  <conditionalFormatting sqref="L96:AA96">
    <cfRule type="expression" dxfId="173" priority="188">
      <formula>L97&gt;L96</formula>
    </cfRule>
  </conditionalFormatting>
  <conditionalFormatting sqref="AE98:AE99">
    <cfRule type="notContainsBlanks" dxfId="172" priority="187">
      <formula>LEN(TRIM(AE98))&gt;0</formula>
    </cfRule>
  </conditionalFormatting>
  <conditionalFormatting sqref="AB98:AB99">
    <cfRule type="cellIs" dxfId="171" priority="186" operator="equal">
      <formula>0</formula>
    </cfRule>
  </conditionalFormatting>
  <conditionalFormatting sqref="L99:AA99">
    <cfRule type="expression" dxfId="170" priority="185">
      <formula>L99&gt;L98</formula>
    </cfRule>
  </conditionalFormatting>
  <conditionalFormatting sqref="L98:AA98">
    <cfRule type="expression" dxfId="169" priority="184">
      <formula>L99&gt;L98</formula>
    </cfRule>
  </conditionalFormatting>
  <conditionalFormatting sqref="AE100:AE101">
    <cfRule type="notContainsBlanks" dxfId="168" priority="183">
      <formula>LEN(TRIM(AE100))&gt;0</formula>
    </cfRule>
  </conditionalFormatting>
  <conditionalFormatting sqref="AB100:AB101">
    <cfRule type="cellIs" dxfId="167" priority="182" operator="equal">
      <formula>0</formula>
    </cfRule>
  </conditionalFormatting>
  <conditionalFormatting sqref="L101:AA101">
    <cfRule type="expression" dxfId="166" priority="181">
      <formula>L101&gt;L100</formula>
    </cfRule>
  </conditionalFormatting>
  <conditionalFormatting sqref="L100:AA100">
    <cfRule type="expression" dxfId="165" priority="180">
      <formula>L101&gt;L100</formula>
    </cfRule>
  </conditionalFormatting>
  <conditionalFormatting sqref="AB71">
    <cfRule type="expression" dxfId="164" priority="179">
      <formula>AB71&gt;AB70</formula>
    </cfRule>
  </conditionalFormatting>
  <conditionalFormatting sqref="AB70">
    <cfRule type="expression" dxfId="163" priority="178">
      <formula>AB71&gt;AB70</formula>
    </cfRule>
  </conditionalFormatting>
  <conditionalFormatting sqref="AB73">
    <cfRule type="expression" dxfId="162" priority="177">
      <formula>AB73&gt;AB72</formula>
    </cfRule>
  </conditionalFormatting>
  <conditionalFormatting sqref="AB72">
    <cfRule type="expression" dxfId="161" priority="176">
      <formula>AB73&gt;AB72</formula>
    </cfRule>
  </conditionalFormatting>
  <conditionalFormatting sqref="AE49">
    <cfRule type="notContainsBlanks" dxfId="160" priority="173">
      <formula>LEN(TRIM(AE49))&gt;0</formula>
    </cfRule>
  </conditionalFormatting>
  <conditionalFormatting sqref="AE45:AE46">
    <cfRule type="notContainsBlanks" dxfId="159" priority="172">
      <formula>LEN(TRIM(AE45))&gt;0</formula>
    </cfRule>
  </conditionalFormatting>
  <conditionalFormatting sqref="AB45:AB46">
    <cfRule type="cellIs" dxfId="158" priority="171" operator="equal">
      <formula>0</formula>
    </cfRule>
  </conditionalFormatting>
  <conditionalFormatting sqref="AE44">
    <cfRule type="notContainsBlanks" dxfId="157" priority="169">
      <formula>LEN(TRIM(AE44))&gt;0</formula>
    </cfRule>
  </conditionalFormatting>
  <conditionalFormatting sqref="AD44">
    <cfRule type="notContainsBlanks" dxfId="156" priority="170">
      <formula>LEN(TRIM(AD44))&gt;0</formula>
    </cfRule>
  </conditionalFormatting>
  <conditionalFormatting sqref="D44:AB44">
    <cfRule type="cellIs" dxfId="155" priority="168" operator="equal">
      <formula>0</formula>
    </cfRule>
  </conditionalFormatting>
  <conditionalFormatting sqref="AB49">
    <cfRule type="expression" dxfId="154" priority="167">
      <formula>AB49&gt;AB48</formula>
    </cfRule>
  </conditionalFormatting>
  <conditionalFormatting sqref="AE54:AE55">
    <cfRule type="notContainsBlanks" dxfId="153" priority="166">
      <formula>LEN(TRIM(AE54))&gt;0</formula>
    </cfRule>
  </conditionalFormatting>
  <conditionalFormatting sqref="AB54:AB55">
    <cfRule type="cellIs" dxfId="152" priority="165" operator="equal">
      <formula>0</formula>
    </cfRule>
  </conditionalFormatting>
  <conditionalFormatting sqref="AE56">
    <cfRule type="notContainsBlanks" dxfId="151" priority="164">
      <formula>LEN(TRIM(AE56))&gt;0</formula>
    </cfRule>
  </conditionalFormatting>
  <conditionalFormatting sqref="AE52:AE53">
    <cfRule type="notContainsBlanks" dxfId="150" priority="163">
      <formula>LEN(TRIM(AE52))&gt;0</formula>
    </cfRule>
  </conditionalFormatting>
  <conditionalFormatting sqref="AB52:AB53">
    <cfRule type="cellIs" dxfId="149" priority="162" operator="equal">
      <formula>0</formula>
    </cfRule>
  </conditionalFormatting>
  <conditionalFormatting sqref="AE51">
    <cfRule type="notContainsBlanks" dxfId="148" priority="160">
      <formula>LEN(TRIM(AE51))&gt;0</formula>
    </cfRule>
  </conditionalFormatting>
  <conditionalFormatting sqref="AD51">
    <cfRule type="notContainsBlanks" dxfId="147" priority="161">
      <formula>LEN(TRIM(AD51))&gt;0</formula>
    </cfRule>
  </conditionalFormatting>
  <conditionalFormatting sqref="D51:AB51">
    <cfRule type="cellIs" dxfId="146" priority="159" operator="equal">
      <formula>0</formula>
    </cfRule>
  </conditionalFormatting>
  <conditionalFormatting sqref="AB56">
    <cfRule type="expression" dxfId="145" priority="158">
      <formula>AB56&gt;AB55</formula>
    </cfRule>
  </conditionalFormatting>
  <conditionalFormatting sqref="AE137:AE138">
    <cfRule type="notContainsBlanks" dxfId="144" priority="157">
      <formula>LEN(TRIM(AE137))&gt;0</formula>
    </cfRule>
  </conditionalFormatting>
  <conditionalFormatting sqref="AB137:AB138">
    <cfRule type="cellIs" dxfId="143" priority="156" operator="equal">
      <formula>0</formula>
    </cfRule>
  </conditionalFormatting>
  <conditionalFormatting sqref="AE139">
    <cfRule type="notContainsBlanks" dxfId="142" priority="155">
      <formula>LEN(TRIM(AE139))&gt;0</formula>
    </cfRule>
  </conditionalFormatting>
  <conditionalFormatting sqref="AE135:AE136">
    <cfRule type="notContainsBlanks" dxfId="141" priority="154">
      <formula>LEN(TRIM(AE135))&gt;0</formula>
    </cfRule>
  </conditionalFormatting>
  <conditionalFormatting sqref="AB135:AB136">
    <cfRule type="cellIs" dxfId="140" priority="153" operator="equal">
      <formula>0</formula>
    </cfRule>
  </conditionalFormatting>
  <conditionalFormatting sqref="AE134">
    <cfRule type="notContainsBlanks" dxfId="139" priority="151">
      <formula>LEN(TRIM(AE134))&gt;0</formula>
    </cfRule>
  </conditionalFormatting>
  <conditionalFormatting sqref="AD134">
    <cfRule type="notContainsBlanks" dxfId="138" priority="152">
      <formula>LEN(TRIM(AD134))&gt;0</formula>
    </cfRule>
  </conditionalFormatting>
  <conditionalFormatting sqref="D134:AB134">
    <cfRule type="cellIs" dxfId="137" priority="150" operator="equal">
      <formula>0</formula>
    </cfRule>
  </conditionalFormatting>
  <conditionalFormatting sqref="AB139">
    <cfRule type="expression" dxfId="136" priority="149">
      <formula>AB139&gt;AB138</formula>
    </cfRule>
  </conditionalFormatting>
  <conditionalFormatting sqref="AE144:AE145">
    <cfRule type="notContainsBlanks" dxfId="135" priority="148">
      <formula>LEN(TRIM(AE144))&gt;0</formula>
    </cfRule>
  </conditionalFormatting>
  <conditionalFormatting sqref="AB144:AB145">
    <cfRule type="cellIs" dxfId="134" priority="147" operator="equal">
      <formula>0</formula>
    </cfRule>
  </conditionalFormatting>
  <conditionalFormatting sqref="AE146">
    <cfRule type="notContainsBlanks" dxfId="133" priority="146">
      <formula>LEN(TRIM(AE146))&gt;0</formula>
    </cfRule>
  </conditionalFormatting>
  <conditionalFormatting sqref="AE142:AE143">
    <cfRule type="notContainsBlanks" dxfId="132" priority="145">
      <formula>LEN(TRIM(AE142))&gt;0</formula>
    </cfRule>
  </conditionalFormatting>
  <conditionalFormatting sqref="AB142:AB143">
    <cfRule type="cellIs" dxfId="131" priority="144" operator="equal">
      <formula>0</formula>
    </cfRule>
  </conditionalFormatting>
  <conditionalFormatting sqref="AE141">
    <cfRule type="notContainsBlanks" dxfId="130" priority="142">
      <formula>LEN(TRIM(AE141))&gt;0</formula>
    </cfRule>
  </conditionalFormatting>
  <conditionalFormatting sqref="AD141">
    <cfRule type="notContainsBlanks" dxfId="129" priority="143">
      <formula>LEN(TRIM(AD141))&gt;0</formula>
    </cfRule>
  </conditionalFormatting>
  <conditionalFormatting sqref="D141:AB141">
    <cfRule type="cellIs" dxfId="128" priority="141" operator="equal">
      <formula>0</formula>
    </cfRule>
  </conditionalFormatting>
  <conditionalFormatting sqref="AB146">
    <cfRule type="expression" dxfId="127" priority="140">
      <formula>AB146&gt;AB145</formula>
    </cfRule>
  </conditionalFormatting>
  <conditionalFormatting sqref="AE153">
    <cfRule type="notContainsBlanks" dxfId="126" priority="137">
      <formula>LEN(TRIM(AE153))&gt;0</formula>
    </cfRule>
  </conditionalFormatting>
  <conditionalFormatting sqref="AE149:AE150">
    <cfRule type="notContainsBlanks" dxfId="125" priority="136">
      <formula>LEN(TRIM(AE149))&gt;0</formula>
    </cfRule>
  </conditionalFormatting>
  <conditionalFormatting sqref="AB149:AB150">
    <cfRule type="cellIs" dxfId="124" priority="135" operator="equal">
      <formula>0</formula>
    </cfRule>
  </conditionalFormatting>
  <conditionalFormatting sqref="AE148">
    <cfRule type="notContainsBlanks" dxfId="123" priority="133">
      <formula>LEN(TRIM(AE148))&gt;0</formula>
    </cfRule>
  </conditionalFormatting>
  <conditionalFormatting sqref="AD148">
    <cfRule type="notContainsBlanks" dxfId="122" priority="134">
      <formula>LEN(TRIM(AD148))&gt;0</formula>
    </cfRule>
  </conditionalFormatting>
  <conditionalFormatting sqref="D148:AB148">
    <cfRule type="cellIs" dxfId="121" priority="132" operator="equal">
      <formula>0</formula>
    </cfRule>
  </conditionalFormatting>
  <conditionalFormatting sqref="AB153">
    <cfRule type="expression" dxfId="120" priority="131">
      <formula>AB153&gt;AB152</formula>
    </cfRule>
  </conditionalFormatting>
  <conditionalFormatting sqref="AE159:AE160">
    <cfRule type="notContainsBlanks" dxfId="119" priority="130">
      <formula>LEN(TRIM(AE159))&gt;0</formula>
    </cfRule>
  </conditionalFormatting>
  <conditionalFormatting sqref="AB159:AB160">
    <cfRule type="cellIs" dxfId="118" priority="129" operator="equal">
      <formula>0</formula>
    </cfRule>
  </conditionalFormatting>
  <conditionalFormatting sqref="AE161">
    <cfRule type="notContainsBlanks" dxfId="117" priority="128">
      <formula>LEN(TRIM(AE161))&gt;0</formula>
    </cfRule>
  </conditionalFormatting>
  <conditionalFormatting sqref="AE157:AE158">
    <cfRule type="notContainsBlanks" dxfId="116" priority="127">
      <formula>LEN(TRIM(AE157))&gt;0</formula>
    </cfRule>
  </conditionalFormatting>
  <conditionalFormatting sqref="AB157:AB158">
    <cfRule type="cellIs" dxfId="115" priority="126" operator="equal">
      <formula>0</formula>
    </cfRule>
  </conditionalFormatting>
  <conditionalFormatting sqref="AE156">
    <cfRule type="notContainsBlanks" dxfId="114" priority="124">
      <formula>LEN(TRIM(AE156))&gt;0</formula>
    </cfRule>
  </conditionalFormatting>
  <conditionalFormatting sqref="AD156">
    <cfRule type="notContainsBlanks" dxfId="113" priority="125">
      <formula>LEN(TRIM(AD156))&gt;0</formula>
    </cfRule>
  </conditionalFormatting>
  <conditionalFormatting sqref="D156:AB156">
    <cfRule type="cellIs" dxfId="112" priority="123" operator="equal">
      <formula>0</formula>
    </cfRule>
  </conditionalFormatting>
  <conditionalFormatting sqref="AB161">
    <cfRule type="expression" dxfId="111" priority="41">
      <formula>AB174&gt;AB161</formula>
    </cfRule>
    <cfRule type="expression" dxfId="110" priority="122">
      <formula>AB161&gt;AB160</formula>
    </cfRule>
  </conditionalFormatting>
  <conditionalFormatting sqref="AE165:AE166">
    <cfRule type="notContainsBlanks" dxfId="109" priority="121">
      <formula>LEN(TRIM(AE165))&gt;0</formula>
    </cfRule>
  </conditionalFormatting>
  <conditionalFormatting sqref="AB165:AB166">
    <cfRule type="cellIs" dxfId="108" priority="120" operator="equal">
      <formula>0</formula>
    </cfRule>
  </conditionalFormatting>
  <conditionalFormatting sqref="AE167">
    <cfRule type="notContainsBlanks" dxfId="107" priority="119">
      <formula>LEN(TRIM(AE167))&gt;0</formula>
    </cfRule>
  </conditionalFormatting>
  <conditionalFormatting sqref="AE163:AE164">
    <cfRule type="notContainsBlanks" dxfId="106" priority="118">
      <formula>LEN(TRIM(AE163))&gt;0</formula>
    </cfRule>
  </conditionalFormatting>
  <conditionalFormatting sqref="AB163:AB164">
    <cfRule type="cellIs" dxfId="105" priority="117" operator="equal">
      <formula>0</formula>
    </cfRule>
  </conditionalFormatting>
  <conditionalFormatting sqref="AE162">
    <cfRule type="notContainsBlanks" dxfId="104" priority="115">
      <formula>LEN(TRIM(AE162))&gt;0</formula>
    </cfRule>
  </conditionalFormatting>
  <conditionalFormatting sqref="D162:AB162">
    <cfRule type="cellIs" dxfId="103" priority="114" operator="equal">
      <formula>0</formula>
    </cfRule>
  </conditionalFormatting>
  <conditionalFormatting sqref="AB167">
    <cfRule type="expression" dxfId="102" priority="79">
      <formula>AB180&gt;AB167</formula>
    </cfRule>
    <cfRule type="expression" dxfId="101" priority="113">
      <formula>AB167&gt;AB166</formula>
    </cfRule>
  </conditionalFormatting>
  <conditionalFormatting sqref="D155:AB155">
    <cfRule type="cellIs" dxfId="100" priority="112" operator="equal">
      <formula>0</formula>
    </cfRule>
  </conditionalFormatting>
  <conditionalFormatting sqref="AE172:AE173">
    <cfRule type="notContainsBlanks" dxfId="99" priority="111">
      <formula>LEN(TRIM(AE172))&gt;0</formula>
    </cfRule>
  </conditionalFormatting>
  <conditionalFormatting sqref="AB172:AB173">
    <cfRule type="cellIs" dxfId="98" priority="110" operator="equal">
      <formula>0</formula>
    </cfRule>
  </conditionalFormatting>
  <conditionalFormatting sqref="AE174">
    <cfRule type="notContainsBlanks" dxfId="97" priority="109">
      <formula>LEN(TRIM(AE174))&gt;0</formula>
    </cfRule>
  </conditionalFormatting>
  <conditionalFormatting sqref="AE170:AE171">
    <cfRule type="notContainsBlanks" dxfId="96" priority="108">
      <formula>LEN(TRIM(AE170))&gt;0</formula>
    </cfRule>
  </conditionalFormatting>
  <conditionalFormatting sqref="AB170:AB171">
    <cfRule type="cellIs" dxfId="95" priority="107" operator="equal">
      <formula>0</formula>
    </cfRule>
  </conditionalFormatting>
  <conditionalFormatting sqref="AE169">
    <cfRule type="notContainsBlanks" dxfId="94" priority="105">
      <formula>LEN(TRIM(AE169))&gt;0</formula>
    </cfRule>
  </conditionalFormatting>
  <conditionalFormatting sqref="D169:AB169">
    <cfRule type="cellIs" dxfId="93" priority="104" operator="equal">
      <formula>0</formula>
    </cfRule>
  </conditionalFormatting>
  <conditionalFormatting sqref="AE178:AE179">
    <cfRule type="notContainsBlanks" dxfId="92" priority="102">
      <formula>LEN(TRIM(AE178))&gt;0</formula>
    </cfRule>
  </conditionalFormatting>
  <conditionalFormatting sqref="AB178:AB179">
    <cfRule type="cellIs" dxfId="91" priority="101" operator="equal">
      <formula>0</formula>
    </cfRule>
  </conditionalFormatting>
  <conditionalFormatting sqref="AE180">
    <cfRule type="notContainsBlanks" dxfId="90" priority="100">
      <formula>LEN(TRIM(AE180))&gt;0</formula>
    </cfRule>
  </conditionalFormatting>
  <conditionalFormatting sqref="AE176:AE177">
    <cfRule type="notContainsBlanks" dxfId="89" priority="99">
      <formula>LEN(TRIM(AE176))&gt;0</formula>
    </cfRule>
  </conditionalFormatting>
  <conditionalFormatting sqref="AB176:AB177">
    <cfRule type="cellIs" dxfId="88" priority="98" operator="equal">
      <formula>0</formula>
    </cfRule>
  </conditionalFormatting>
  <conditionalFormatting sqref="AE175">
    <cfRule type="notContainsBlanks" dxfId="87" priority="96">
      <formula>LEN(TRIM(AE175))&gt;0</formula>
    </cfRule>
  </conditionalFormatting>
  <conditionalFormatting sqref="D175:AB175">
    <cfRule type="cellIs" dxfId="86" priority="95" operator="equal">
      <formula>0</formula>
    </cfRule>
  </conditionalFormatting>
  <conditionalFormatting sqref="AB180">
    <cfRule type="expression" dxfId="85" priority="80">
      <formula>AB180&gt;AB167</formula>
    </cfRule>
    <cfRule type="expression" dxfId="84" priority="94">
      <formula>AB180&gt;AB179</formula>
    </cfRule>
  </conditionalFormatting>
  <conditionalFormatting sqref="D168:AB168">
    <cfRule type="cellIs" dxfId="83" priority="93" operator="equal">
      <formula>0</formula>
    </cfRule>
  </conditionalFormatting>
  <conditionalFormatting sqref="AF156">
    <cfRule type="notContainsBlanks" dxfId="82" priority="92">
      <formula>LEN(TRIM(AF156))&gt;0</formula>
    </cfRule>
  </conditionalFormatting>
  <conditionalFormatting sqref="AE102:AE103">
    <cfRule type="notContainsBlanks" dxfId="81" priority="91">
      <formula>LEN(TRIM(AE102))&gt;0</formula>
    </cfRule>
  </conditionalFormatting>
  <conditionalFormatting sqref="AE104:AE105">
    <cfRule type="notContainsBlanks" dxfId="80" priority="87">
      <formula>LEN(TRIM(AE104))&gt;0</formula>
    </cfRule>
  </conditionalFormatting>
  <conditionalFormatting sqref="D102:AB105">
    <cfRule type="cellIs" dxfId="79" priority="83" operator="equal">
      <formula>0</formula>
    </cfRule>
  </conditionalFormatting>
  <conditionalFormatting sqref="L179:AA179">
    <cfRule type="expression" dxfId="78" priority="82">
      <formula>L179&gt;L166</formula>
    </cfRule>
  </conditionalFormatting>
  <conditionalFormatting sqref="L166:AA166">
    <cfRule type="expression" dxfId="77" priority="81">
      <formula>L179&gt;L166</formula>
    </cfRule>
  </conditionalFormatting>
  <conditionalFormatting sqref="L178:AA178">
    <cfRule type="expression" dxfId="76" priority="78">
      <formula>L178&gt;L165</formula>
    </cfRule>
  </conditionalFormatting>
  <conditionalFormatting sqref="L165:AA165">
    <cfRule type="expression" dxfId="75" priority="77">
      <formula>L178&gt;L165</formula>
    </cfRule>
  </conditionalFormatting>
  <conditionalFormatting sqref="L177">
    <cfRule type="expression" dxfId="74" priority="76">
      <formula>L177&gt;L164</formula>
    </cfRule>
  </conditionalFormatting>
  <conditionalFormatting sqref="L164">
    <cfRule type="expression" dxfId="73" priority="75">
      <formula>L177&gt;L164</formula>
    </cfRule>
  </conditionalFormatting>
  <conditionalFormatting sqref="N177">
    <cfRule type="expression" dxfId="72" priority="74">
      <formula>N177&gt;N164</formula>
    </cfRule>
  </conditionalFormatting>
  <conditionalFormatting sqref="P177">
    <cfRule type="expression" dxfId="71" priority="73">
      <formula>P177&gt;P164</formula>
    </cfRule>
  </conditionalFormatting>
  <conditionalFormatting sqref="R177">
    <cfRule type="expression" dxfId="70" priority="72">
      <formula>R177&gt;R164</formula>
    </cfRule>
  </conditionalFormatting>
  <conditionalFormatting sqref="T177">
    <cfRule type="expression" dxfId="69" priority="71">
      <formula>T177&gt;T164</formula>
    </cfRule>
  </conditionalFormatting>
  <conditionalFormatting sqref="V177">
    <cfRule type="expression" dxfId="68" priority="70">
      <formula>V177&gt;V164</formula>
    </cfRule>
  </conditionalFormatting>
  <conditionalFormatting sqref="X177">
    <cfRule type="expression" dxfId="67" priority="69">
      <formula>X177&gt;X164</formula>
    </cfRule>
  </conditionalFormatting>
  <conditionalFormatting sqref="Z177">
    <cfRule type="expression" dxfId="66" priority="68">
      <formula>Z177&gt;Z164</formula>
    </cfRule>
  </conditionalFormatting>
  <conditionalFormatting sqref="N164">
    <cfRule type="expression" dxfId="65" priority="67">
      <formula>N177&gt;N164</formula>
    </cfRule>
  </conditionalFormatting>
  <conditionalFormatting sqref="P164">
    <cfRule type="expression" dxfId="64" priority="66">
      <formula>P177&gt;P164</formula>
    </cfRule>
  </conditionalFormatting>
  <conditionalFormatting sqref="R164">
    <cfRule type="expression" dxfId="63" priority="65">
      <formula>R177&gt;R164</formula>
    </cfRule>
  </conditionalFormatting>
  <conditionalFormatting sqref="T164">
    <cfRule type="expression" dxfId="62" priority="64">
      <formula>T177&gt;T164</formula>
    </cfRule>
  </conditionalFormatting>
  <conditionalFormatting sqref="V164">
    <cfRule type="expression" dxfId="61" priority="63">
      <formula>V177&gt;V164</formula>
    </cfRule>
  </conditionalFormatting>
  <conditionalFormatting sqref="X164">
    <cfRule type="expression" dxfId="60" priority="62">
      <formula>X177&gt;X164</formula>
    </cfRule>
  </conditionalFormatting>
  <conditionalFormatting sqref="Z164">
    <cfRule type="expression" dxfId="59" priority="61">
      <formula>Z177&gt;Z164</formula>
    </cfRule>
  </conditionalFormatting>
  <conditionalFormatting sqref="M176">
    <cfRule type="expression" dxfId="58" priority="60">
      <formula>M176&gt;M163</formula>
    </cfRule>
  </conditionalFormatting>
  <conditionalFormatting sqref="M163">
    <cfRule type="expression" dxfId="57" priority="59">
      <formula>M176&gt;M163</formula>
    </cfRule>
  </conditionalFormatting>
  <conditionalFormatting sqref="O176">
    <cfRule type="expression" dxfId="56" priority="58">
      <formula>O176&gt;O163</formula>
    </cfRule>
  </conditionalFormatting>
  <conditionalFormatting sqref="Q176">
    <cfRule type="expression" dxfId="55" priority="57">
      <formula>Q176&gt;Q163</formula>
    </cfRule>
  </conditionalFormatting>
  <conditionalFormatting sqref="S176">
    <cfRule type="expression" dxfId="54" priority="56">
      <formula>S176&gt;S163</formula>
    </cfRule>
  </conditionalFormatting>
  <conditionalFormatting sqref="U176">
    <cfRule type="expression" dxfId="53" priority="55">
      <formula>U176&gt;U163</formula>
    </cfRule>
  </conditionalFormatting>
  <conditionalFormatting sqref="W176">
    <cfRule type="expression" dxfId="52" priority="54">
      <formula>W176&gt;W163</formula>
    </cfRule>
  </conditionalFormatting>
  <conditionalFormatting sqref="Y176">
    <cfRule type="expression" dxfId="51" priority="53">
      <formula>Y176&gt;Y163</formula>
    </cfRule>
  </conditionalFormatting>
  <conditionalFormatting sqref="AA176">
    <cfRule type="expression" dxfId="50" priority="52">
      <formula>AA176&gt;AA163</formula>
    </cfRule>
  </conditionalFormatting>
  <conditionalFormatting sqref="O163">
    <cfRule type="expression" dxfId="49" priority="51">
      <formula>O176&gt;O163</formula>
    </cfRule>
  </conditionalFormatting>
  <conditionalFormatting sqref="Q163">
    <cfRule type="expression" dxfId="48" priority="50">
      <formula>Q176&gt;Q163</formula>
    </cfRule>
  </conditionalFormatting>
  <conditionalFormatting sqref="S163">
    <cfRule type="expression" dxfId="47" priority="49">
      <formula>S176&gt;S163</formula>
    </cfRule>
  </conditionalFormatting>
  <conditionalFormatting sqref="U163">
    <cfRule type="expression" dxfId="46" priority="48">
      <formula>U176&gt;U163</formula>
    </cfRule>
  </conditionalFormatting>
  <conditionalFormatting sqref="W163">
    <cfRule type="expression" dxfId="45" priority="47">
      <formula>W176&gt;W163</formula>
    </cfRule>
  </conditionalFormatting>
  <conditionalFormatting sqref="Y163">
    <cfRule type="expression" dxfId="44" priority="46">
      <formula>Y176&gt;Y163</formula>
    </cfRule>
  </conditionalFormatting>
  <conditionalFormatting sqref="AA163">
    <cfRule type="expression" dxfId="43" priority="45">
      <formula>AA176&gt;AA163</formula>
    </cfRule>
  </conditionalFormatting>
  <conditionalFormatting sqref="L175:AA175">
    <cfRule type="expression" dxfId="42" priority="44">
      <formula>L175&gt;L162</formula>
    </cfRule>
  </conditionalFormatting>
  <conditionalFormatting sqref="L162:AA162">
    <cfRule type="expression" dxfId="41" priority="43">
      <formula>L175&gt;L162</formula>
    </cfRule>
  </conditionalFormatting>
  <conditionalFormatting sqref="AB174">
    <cfRule type="expression" dxfId="40" priority="42">
      <formula>AB174&gt;AB161</formula>
    </cfRule>
  </conditionalFormatting>
  <conditionalFormatting sqref="L173:AA173">
    <cfRule type="expression" dxfId="39" priority="40">
      <formula>L173&gt;L160</formula>
    </cfRule>
  </conditionalFormatting>
  <conditionalFormatting sqref="L160:AA160">
    <cfRule type="expression" dxfId="38" priority="39">
      <formula>L173&gt;L160</formula>
    </cfRule>
  </conditionalFormatting>
  <conditionalFormatting sqref="L172:AA172">
    <cfRule type="expression" dxfId="37" priority="38">
      <formula>L172&gt;L159</formula>
    </cfRule>
  </conditionalFormatting>
  <conditionalFormatting sqref="L159:AA159">
    <cfRule type="expression" dxfId="36" priority="37">
      <formula>L172&gt;L159</formula>
    </cfRule>
  </conditionalFormatting>
  <conditionalFormatting sqref="L171">
    <cfRule type="expression" dxfId="35" priority="36">
      <formula>L171&gt;L158</formula>
    </cfRule>
  </conditionalFormatting>
  <conditionalFormatting sqref="L158">
    <cfRule type="expression" dxfId="34" priority="35">
      <formula>L171&gt;L158</formula>
    </cfRule>
  </conditionalFormatting>
  <conditionalFormatting sqref="N171">
    <cfRule type="expression" dxfId="33" priority="34">
      <formula>N171&gt;N158</formula>
    </cfRule>
  </conditionalFormatting>
  <conditionalFormatting sqref="P171">
    <cfRule type="expression" dxfId="32" priority="33">
      <formula>P171&gt;P158</formula>
    </cfRule>
  </conditionalFormatting>
  <conditionalFormatting sqref="R171">
    <cfRule type="expression" dxfId="31" priority="32">
      <formula>R171&gt;R158</formula>
    </cfRule>
  </conditionalFormatting>
  <conditionalFormatting sqref="T171">
    <cfRule type="expression" dxfId="30" priority="31">
      <formula>T171&gt;T158</formula>
    </cfRule>
  </conditionalFormatting>
  <conditionalFormatting sqref="V171">
    <cfRule type="expression" dxfId="29" priority="30">
      <formula>V171&gt;V158</formula>
    </cfRule>
  </conditionalFormatting>
  <conditionalFormatting sqref="X171">
    <cfRule type="expression" dxfId="28" priority="29">
      <formula>X171&gt;X158</formula>
    </cfRule>
  </conditionalFormatting>
  <conditionalFormatting sqref="Z171">
    <cfRule type="expression" dxfId="27" priority="28">
      <formula>Z171&gt;Z158</formula>
    </cfRule>
  </conditionalFormatting>
  <conditionalFormatting sqref="N158">
    <cfRule type="expression" dxfId="26" priority="27">
      <formula>N171&gt;N158</formula>
    </cfRule>
  </conditionalFormatting>
  <conditionalFormatting sqref="P158">
    <cfRule type="expression" dxfId="25" priority="26">
      <formula>P171&gt;P158</formula>
    </cfRule>
  </conditionalFormatting>
  <conditionalFormatting sqref="R158">
    <cfRule type="expression" dxfId="24" priority="25">
      <formula>R171&gt;R158</formula>
    </cfRule>
  </conditionalFormatting>
  <conditionalFormatting sqref="T158">
    <cfRule type="expression" dxfId="23" priority="24">
      <formula>T171&gt;T158</formula>
    </cfRule>
  </conditionalFormatting>
  <conditionalFormatting sqref="V158">
    <cfRule type="expression" dxfId="22" priority="23">
      <formula>V171&gt;V158</formula>
    </cfRule>
  </conditionalFormatting>
  <conditionalFormatting sqref="X158">
    <cfRule type="expression" dxfId="21" priority="22">
      <formula>X171&gt;X158</formula>
    </cfRule>
  </conditionalFormatting>
  <conditionalFormatting sqref="Z158">
    <cfRule type="expression" dxfId="20" priority="21">
      <formula>Z171&gt;Z158</formula>
    </cfRule>
  </conditionalFormatting>
  <conditionalFormatting sqref="M170">
    <cfRule type="expression" dxfId="19" priority="20">
      <formula>M170&gt;M157</formula>
    </cfRule>
  </conditionalFormatting>
  <conditionalFormatting sqref="M157">
    <cfRule type="expression" dxfId="18" priority="19">
      <formula>M170&gt;M157</formula>
    </cfRule>
  </conditionalFormatting>
  <conditionalFormatting sqref="O170">
    <cfRule type="expression" dxfId="17" priority="18">
      <formula>O170&gt;O157</formula>
    </cfRule>
  </conditionalFormatting>
  <conditionalFormatting sqref="Q170">
    <cfRule type="expression" dxfId="16" priority="17">
      <formula>Q170&gt;Q157</formula>
    </cfRule>
  </conditionalFormatting>
  <conditionalFormatting sqref="S170">
    <cfRule type="expression" dxfId="15" priority="16">
      <formula>S170&gt;S157</formula>
    </cfRule>
  </conditionalFormatting>
  <conditionalFormatting sqref="U170">
    <cfRule type="expression" dxfId="14" priority="15">
      <formula>U170&gt;U157</formula>
    </cfRule>
  </conditionalFormatting>
  <conditionalFormatting sqref="W170">
    <cfRule type="expression" dxfId="13" priority="14">
      <formula>W170&gt;W157</formula>
    </cfRule>
  </conditionalFormatting>
  <conditionalFormatting sqref="Y170">
    <cfRule type="expression" dxfId="12" priority="13">
      <formula>Y170&gt;Y157</formula>
    </cfRule>
  </conditionalFormatting>
  <conditionalFormatting sqref="AA170">
    <cfRule type="expression" dxfId="11" priority="12">
      <formula>AA170&gt;AA157</formula>
    </cfRule>
  </conditionalFormatting>
  <conditionalFormatting sqref="O157">
    <cfRule type="expression" dxfId="10" priority="11">
      <formula>O170&gt;O157</formula>
    </cfRule>
  </conditionalFormatting>
  <conditionalFormatting sqref="Q157">
    <cfRule type="expression" dxfId="9" priority="10">
      <formula>Q170&gt;Q157</formula>
    </cfRule>
  </conditionalFormatting>
  <conditionalFormatting sqref="S157">
    <cfRule type="expression" dxfId="8" priority="9">
      <formula>S170&gt;S157</formula>
    </cfRule>
  </conditionalFormatting>
  <conditionalFormatting sqref="U157">
    <cfRule type="expression" dxfId="7" priority="8">
      <formula>U170&gt;U157</formula>
    </cfRule>
  </conditionalFormatting>
  <conditionalFormatting sqref="W157">
    <cfRule type="expression" dxfId="6" priority="7">
      <formula>W170&gt;W157</formula>
    </cfRule>
  </conditionalFormatting>
  <conditionalFormatting sqref="Y157">
    <cfRule type="expression" dxfId="5" priority="6">
      <formula>Y170&gt;Y157</formula>
    </cfRule>
  </conditionalFormatting>
  <conditionalFormatting sqref="AA157">
    <cfRule type="expression" dxfId="4" priority="5">
      <formula>AA170&gt;AA157</formula>
    </cfRule>
  </conditionalFormatting>
  <conditionalFormatting sqref="L169:AB169">
    <cfRule type="expression" dxfId="3" priority="4">
      <formula>L169&gt;L156</formula>
    </cfRule>
  </conditionalFormatting>
  <conditionalFormatting sqref="L156:AB156">
    <cfRule type="expression" dxfId="2" priority="3">
      <formula>L169&gt;L156</formula>
    </cfRule>
  </conditionalFormatting>
  <conditionalFormatting sqref="L141:AA141">
    <cfRule type="expression" dxfId="1" priority="2">
      <formula>L155&gt;L141</formula>
    </cfRule>
  </conditionalFormatting>
  <conditionalFormatting sqref="L155:AA155">
    <cfRule type="expression" dxfId="0" priority="1">
      <formula>L155&gt;L141</formula>
    </cfRule>
  </conditionalFormatting>
  <dataValidations count="1">
    <dataValidation type="whole" allowBlank="1" showInputMessage="1" showErrorMessage="1" errorTitle="Non-Numeric or abnormal value" error="Enter Numbers only between 0 and 99999" sqref="D8:AA18 D244:AA250 AB18 AB202 AB11 AB185 AB118:AB119 AB244 D109:AA114 AB230 AB216 D230:AA242 AB23:AB27 D216:AA228 D202:AA214 D185:AA200 AB51 AB70:AB73 D60:AA62 D66:AA105 D23:AA42 AB44 D51:AA56 D118:AA132 AB134 D44:AA49 D134:AA139 M155:AB156 AB148 D148:AA153 M157:AA161 AB102:AB105 D155:L180 M175:AB175 M176:AA180 M163:AA174 M162:AB162 AB168:AB169 D141:L146 M142:AA146 M141:AB141" xr:uid="{B89F7BEB-D895-441B-9690-CF40DBC25312}">
      <formula1>0</formula1>
      <formula2>99999</formula2>
    </dataValidation>
  </dataValidations>
  <pageMargins left="0.511811023622047" right="7.8740157480315001E-2" top="0.196850393700787" bottom="0.196850393700787" header="0.2" footer="0.118110236220472"/>
  <pageSetup scale="31" fitToHeight="0" orientation="portrait" r:id="rId1"/>
  <headerFooter>
    <oddFooter>&amp;R&amp;P</oddFooter>
  </headerFooter>
  <rowBreaks count="1" manualBreakCount="1">
    <brk id="105" max="16383" man="1"/>
  </rowBreaks>
  <ignoredErrors>
    <ignoredError sqref="J19"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9366B03F6EC145B189534E5AC3D6E6" ma:contentTypeVersion="14" ma:contentTypeDescription="Create a new document." ma:contentTypeScope="" ma:versionID="ffc27aaa6afa60559960f746ac0a40ab">
  <xsd:schema xmlns:xsd="http://www.w3.org/2001/XMLSchema" xmlns:xs="http://www.w3.org/2001/XMLSchema" xmlns:p="http://schemas.microsoft.com/office/2006/metadata/properties" xmlns:ns1="http://schemas.microsoft.com/sharepoint/v3" xmlns:ns3="dac3fa0a-9923-49c3-b4ba-df6390fa58ea" xmlns:ns4="1ed6e237-7a44-4d6d-bfbc-e270d277b5ad" targetNamespace="http://schemas.microsoft.com/office/2006/metadata/properties" ma:root="true" ma:fieldsID="a6816e770e34b85fcdcbb3032b3d95e9" ns1:_="" ns3:_="" ns4:_="">
    <xsd:import namespace="http://schemas.microsoft.com/sharepoint/v3"/>
    <xsd:import namespace="dac3fa0a-9923-49c3-b4ba-df6390fa58ea"/>
    <xsd:import namespace="1ed6e237-7a44-4d6d-bfbc-e270d277b5a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c3fa0a-9923-49c3-b4ba-df6390fa58e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d6e237-7a44-4d6d-bfbc-e270d277b5a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27D016-ED29-4335-8911-6427F4BFA81E}">
  <ds:schemaRefs>
    <ds:schemaRef ds:uri="http://schemas.microsoft.com/sharepoint/v3/contenttype/forms"/>
  </ds:schemaRefs>
</ds:datastoreItem>
</file>

<file path=customXml/itemProps2.xml><?xml version="1.0" encoding="utf-8"?>
<ds:datastoreItem xmlns:ds="http://schemas.openxmlformats.org/officeDocument/2006/customXml" ds:itemID="{C9757ECA-E322-4B4F-A80B-F429838D8BF7}">
  <ds:schemaRefs>
    <ds:schemaRef ds:uri="http://schemas.microsoft.com/office/2006/metadata/properties"/>
    <ds:schemaRef ds:uri="http://schemas.microsoft.com/office/2006/documentManagement/types"/>
    <ds:schemaRef ds:uri="http://schemas.microsoft.com/sharepoint/v3"/>
    <ds:schemaRef ds:uri="dac3fa0a-9923-49c3-b4ba-df6390fa58ea"/>
    <ds:schemaRef ds:uri="http://purl.org/dc/terms/"/>
    <ds:schemaRef ds:uri="http://schemas.openxmlformats.org/package/2006/metadata/core-properties"/>
    <ds:schemaRef ds:uri="http://purl.org/dc/dcmitype/"/>
    <ds:schemaRef ds:uri="http://schemas.microsoft.com/office/infopath/2007/PartnerControls"/>
    <ds:schemaRef ds:uri="1ed6e237-7a44-4d6d-bfbc-e270d277b5ad"/>
    <ds:schemaRef ds:uri="http://purl.org/dc/elements/1.1/"/>
    <ds:schemaRef ds:uri="http://www.w3.org/XML/1998/namespace"/>
  </ds:schemaRefs>
</ds:datastoreItem>
</file>

<file path=customXml/itemProps3.xml><?xml version="1.0" encoding="utf-8"?>
<ds:datastoreItem xmlns:ds="http://schemas.openxmlformats.org/officeDocument/2006/customXml" ds:itemID="{B4331761-FFFE-4F11-AA2E-B35F1517E2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c3fa0a-9923-49c3-b4ba-df6390fa58ea"/>
    <ds:schemaRef ds:uri="1ed6e237-7a44-4d6d-bfbc-e270d277b5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Feb</vt:lpstr>
      <vt:lpstr>Feb!Print_Area</vt:lpstr>
      <vt:lpstr>Instructions!Print_Area</vt:lpstr>
      <vt:lpstr>Feb!Print_Titles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Njoka</dc:creator>
  <cp:lastModifiedBy>Emmanuel Kaunda</cp:lastModifiedBy>
  <cp:lastPrinted>2020-06-04T19:13:43Z</cp:lastPrinted>
  <dcterms:created xsi:type="dcterms:W3CDTF">2018-10-31T09:45:26Z</dcterms:created>
  <dcterms:modified xsi:type="dcterms:W3CDTF">2021-04-09T07:48:05Z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97562b29-1870-4619-bda6-f602bd214bc5</vt:lpwstr>
  </property>
  <property fmtid="{D5CDD505-2E9C-101B-9397-08002B2CF9AE}" pid="3" name="ConnectionInfosStorage">
    <vt:lpwstr>WorkbookXmlParts</vt:lpwstr>
  </property>
  <property fmtid="{D5CDD505-2E9C-101B-9397-08002B2CF9AE}" pid="4" name="ContentTypeId">
    <vt:lpwstr>0x010100EA9366B03F6EC145B189534E5AC3D6E6</vt:lpwstr>
  </property>
</Properties>
</file>