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chartEx1.xml" ContentType="application/vnd.ms-office.chartex+xml"/>
  <Override PartName="/xl/charts/colors10.xml" ContentType="application/vnd.ms-office.chartcolorstyle+xml"/>
  <Override PartName="/xl/charts/style1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Cohorts\web\"/>
    </mc:Choice>
  </mc:AlternateContent>
  <bookViews>
    <workbookView xWindow="0" yWindow="0" windowWidth="19200" windowHeight="6240" firstSheet="1" activeTab="2"/>
  </bookViews>
  <sheets>
    <sheet name="rawdata" sheetId="1" state="hidden" r:id="rId1"/>
    <sheet name="Summary" sheetId="2" r:id="rId2"/>
    <sheet name="Dashboard" sheetId="3" r:id="rId3"/>
  </sheets>
  <definedNames>
    <definedName name="_xlnm._FilterDatabase" localSheetId="0" hidden="1">rawdata!$A$1:$AZ$259</definedName>
    <definedName name="_xlchart.v2.0" hidden="1">Summary!$N$20:$N$29</definedName>
    <definedName name="_xlchart.v2.1" hidden="1">Summary!$O$20:$O$29</definedName>
    <definedName name="Slicer_MDT">#N/A</definedName>
  </definedNames>
  <calcPr calcId="162913"/>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7" i="2" l="1"/>
  <c r="O77" i="2"/>
  <c r="N78" i="2"/>
  <c r="O78" i="2"/>
  <c r="N79" i="2"/>
  <c r="O79" i="2"/>
  <c r="N80" i="2"/>
  <c r="O80" i="2"/>
  <c r="N81" i="2"/>
  <c r="O81" i="2"/>
  <c r="N82" i="2"/>
  <c r="O82" i="2"/>
  <c r="N83" i="2"/>
  <c r="O83" i="2"/>
  <c r="N84" i="2"/>
  <c r="O84" i="2"/>
  <c r="O76" i="2"/>
  <c r="N76" i="2"/>
  <c r="O75" i="2"/>
  <c r="N75" i="2"/>
  <c r="O69" i="2"/>
  <c r="N69" i="2"/>
  <c r="O68" i="2"/>
  <c r="N68" i="2"/>
  <c r="O67" i="2"/>
  <c r="N67" i="2"/>
  <c r="O66" i="2"/>
  <c r="N66" i="2"/>
  <c r="O65" i="2"/>
  <c r="N65" i="2"/>
  <c r="O64" i="2"/>
  <c r="N64" i="2"/>
  <c r="O63" i="2"/>
  <c r="N63" i="2"/>
  <c r="O52" i="2"/>
  <c r="N52" i="2"/>
  <c r="O51" i="2"/>
  <c r="N51" i="2"/>
  <c r="O50" i="2"/>
  <c r="N50" i="2"/>
  <c r="O49" i="2"/>
  <c r="N49" i="2"/>
  <c r="O48" i="2"/>
  <c r="N48" i="2"/>
  <c r="O47" i="2"/>
  <c r="N47" i="2"/>
  <c r="O46" i="2"/>
  <c r="N46" i="2"/>
  <c r="O74" i="2" l="1"/>
  <c r="P76" i="2" s="1"/>
  <c r="O45" i="2"/>
  <c r="P51" i="2" s="1"/>
  <c r="O62" i="2"/>
  <c r="P64" i="2" s="1"/>
  <c r="P75" i="2" l="1"/>
  <c r="P83" i="2"/>
  <c r="P81" i="2"/>
  <c r="P82" i="2"/>
  <c r="P77" i="2"/>
  <c r="P78" i="2"/>
  <c r="P79" i="2"/>
  <c r="P80" i="2"/>
  <c r="P84" i="2"/>
  <c r="P67" i="2"/>
  <c r="P68" i="2"/>
  <c r="P52" i="2"/>
  <c r="P46" i="2"/>
  <c r="P66" i="2"/>
  <c r="P47" i="2"/>
  <c r="P49" i="2"/>
  <c r="P69" i="2"/>
  <c r="P50" i="2"/>
  <c r="P65" i="2"/>
  <c r="P48" i="2"/>
  <c r="P63" i="2"/>
  <c r="N36" i="2" l="1"/>
  <c r="O36" i="2"/>
  <c r="P36" i="2"/>
  <c r="N37" i="2"/>
  <c r="O37" i="2"/>
  <c r="P37" i="2"/>
  <c r="N38" i="2"/>
  <c r="O38" i="2"/>
  <c r="P38" i="2"/>
  <c r="O32" i="2"/>
  <c r="O33" i="2"/>
  <c r="O34" i="2"/>
  <c r="O35" i="2"/>
  <c r="N33" i="2"/>
  <c r="N34" i="2"/>
  <c r="N35" i="2"/>
  <c r="N32" i="2"/>
  <c r="O31" i="2" l="1"/>
  <c r="P34" i="2" s="1"/>
  <c r="AL2" i="1"/>
  <c r="S12" i="3"/>
  <c r="S8" i="3"/>
  <c r="O8" i="3"/>
  <c r="C8" i="3"/>
  <c r="N8" i="2"/>
  <c r="N12" i="2" s="1"/>
  <c r="N19" i="2" s="1"/>
  <c r="O24" i="2"/>
  <c r="O9" i="2"/>
  <c r="O29" i="2"/>
  <c r="O27" i="2"/>
  <c r="O25" i="2"/>
  <c r="O17" i="2"/>
  <c r="O20" i="2"/>
  <c r="O15" i="2"/>
  <c r="O16" i="2"/>
  <c r="O14" i="2"/>
  <c r="O13" i="2"/>
  <c r="O28" i="2"/>
  <c r="O26" i="2"/>
  <c r="O10" i="2"/>
  <c r="O5" i="2"/>
  <c r="O4" i="2"/>
  <c r="O6" i="2"/>
  <c r="P35" i="2" l="1"/>
  <c r="P33" i="2"/>
  <c r="P32" i="2"/>
  <c r="C13" i="3"/>
  <c r="G13" i="3"/>
  <c r="K13" i="3"/>
  <c r="O13" i="3"/>
  <c r="S13" i="3"/>
  <c r="G9" i="3"/>
  <c r="K9" i="3"/>
  <c r="C9" i="3"/>
  <c r="O8" i="2"/>
  <c r="O12" i="2" s="1"/>
  <c r="O19" i="2" s="1"/>
  <c r="O9" i="3"/>
  <c r="S9" i="3"/>
  <c r="P21" i="2" l="1"/>
  <c r="P22" i="2"/>
  <c r="P23" i="2"/>
  <c r="P20" i="2"/>
  <c r="P24" i="2"/>
  <c r="P25" i="2"/>
  <c r="P26" i="2"/>
  <c r="P27" i="2"/>
  <c r="P28" i="2"/>
  <c r="P29" i="2"/>
  <c r="L10" i="3"/>
  <c r="H10" i="3"/>
  <c r="T14" i="3"/>
  <c r="P14" i="3"/>
  <c r="T10" i="3"/>
  <c r="L14" i="3"/>
  <c r="P10" i="3"/>
  <c r="H14" i="3"/>
  <c r="D14" i="3"/>
  <c r="AK2" i="1" l="1"/>
  <c r="AJ2" i="1"/>
  <c r="AI2" i="1"/>
</calcChain>
</file>

<file path=xl/sharedStrings.xml><?xml version="1.0" encoding="utf-8"?>
<sst xmlns="http://schemas.openxmlformats.org/spreadsheetml/2006/main" count="174" uniqueCount="130">
  <si>
    <t>patient_id</t>
  </si>
  <si>
    <t>County</t>
  </si>
  <si>
    <t>MDT</t>
  </si>
  <si>
    <t>Sub-County</t>
  </si>
  <si>
    <t>Facility</t>
  </si>
  <si>
    <t>MflCode</t>
  </si>
  <si>
    <t>Linelist Month</t>
  </si>
  <si>
    <t>Date of Line Listing</t>
  </si>
  <si>
    <t>Client Type</t>
  </si>
  <si>
    <t>ANC/PNC Number</t>
  </si>
  <si>
    <t>Full Client Name</t>
  </si>
  <si>
    <t>Date Of Birth</t>
  </si>
  <si>
    <t>Age (yrs)</t>
  </si>
  <si>
    <t>Phone Number</t>
  </si>
  <si>
    <t>Additional Locator Information</t>
  </si>
  <si>
    <t>Type of Visit</t>
  </si>
  <si>
    <t>Expected Delivery Date</t>
  </si>
  <si>
    <t>CCC No.</t>
  </si>
  <si>
    <t>Maternal Risk Factors</t>
  </si>
  <si>
    <t>Other Maternal Risk Factors</t>
  </si>
  <si>
    <t>HEI Name</t>
  </si>
  <si>
    <t>HEI Number</t>
  </si>
  <si>
    <t>Hei Date of Birth</t>
  </si>
  <si>
    <t>Age (Months)</t>
  </si>
  <si>
    <t>HEI Risk Factors</t>
  </si>
  <si>
    <t>Other HEI Risk Factors</t>
  </si>
  <si>
    <t>Enrolled in OVC program?</t>
  </si>
  <si>
    <t>OVC Enrollment Date</t>
  </si>
  <si>
    <t>Eligibility Criteria for OVC Enrollment</t>
  </si>
  <si>
    <t>Mother CPMIS No.</t>
  </si>
  <si>
    <t>Reason Client Not enrolled on OVC</t>
  </si>
  <si>
    <t>Other Reasons Client not on OVC</t>
  </si>
  <si>
    <t>Has HEI Exited at 18 or 24 Months</t>
  </si>
  <si>
    <t>Final HEI exit Outcomes at 18 or 24months</t>
  </si>
  <si>
    <t>Nakuru</t>
  </si>
  <si>
    <t/>
  </si>
  <si>
    <t>Nakuru-Njoro/Rongai</t>
  </si>
  <si>
    <t>Njoro</t>
  </si>
  <si>
    <t>ANC</t>
  </si>
  <si>
    <t>1st ANC</t>
  </si>
  <si>
    <t>Clinic appointments not up to date,</t>
  </si>
  <si>
    <t>,</t>
  </si>
  <si>
    <t>HIV -ve</t>
  </si>
  <si>
    <t>PostNatal</t>
  </si>
  <si>
    <t>PNC Visit</t>
  </si>
  <si>
    <t>Other,</t>
  </si>
  <si>
    <t>No</t>
  </si>
  <si>
    <t>2023-12-13</t>
  </si>
  <si>
    <t>Detectable VL,</t>
  </si>
  <si>
    <t>Egerton University</t>
  </si>
  <si>
    <t>Active Comorbidities,</t>
  </si>
  <si>
    <t>07/2023</t>
  </si>
  <si>
    <t>Not reachable</t>
  </si>
  <si>
    <t>2nd ANC</t>
  </si>
  <si>
    <t>New HIV +ve with MTCT Risks,</t>
  </si>
  <si>
    <t>4th ANC</t>
  </si>
  <si>
    <t>Exited_OVC</t>
  </si>
  <si>
    <t>Ineligible as per OVC screening</t>
  </si>
  <si>
    <t>Other</t>
  </si>
  <si>
    <t>N/A</t>
  </si>
  <si>
    <t>Relocated (LTFU)</t>
  </si>
  <si>
    <t>3rd ANC</t>
  </si>
  <si>
    <t>audrey nicole</t>
  </si>
  <si>
    <t>15331/2022/0006</t>
  </si>
  <si>
    <t>2022-04-15</t>
  </si>
  <si>
    <t xml:space="preserve">For OVC screening and enrollment </t>
  </si>
  <si>
    <t>8239ca63-dbff-4c71-a75e-b028a4509ff6</t>
  </si>
  <si>
    <t>Mary Wanjiku</t>
  </si>
  <si>
    <t>2003-07-23</t>
  </si>
  <si>
    <t>Langalanga</t>
  </si>
  <si>
    <t>2024-01-31</t>
  </si>
  <si>
    <t>Na</t>
  </si>
  <si>
    <t>Sero convert during ANC/PNC Follow up,</t>
  </si>
  <si>
    <t>ART Defaulter,</t>
  </si>
  <si>
    <t>LTFU</t>
  </si>
  <si>
    <t xml:space="preserve">New Client </t>
  </si>
  <si>
    <t xml:space="preserve">Was in school </t>
  </si>
  <si>
    <t>Declined OVC support</t>
  </si>
  <si>
    <t>Row Labels</t>
  </si>
  <si>
    <t>Column Labels</t>
  </si>
  <si>
    <t>HEI Exited</t>
  </si>
  <si>
    <t>Enrolled in OVC</t>
  </si>
  <si>
    <t xml:space="preserve"> Enrolled in Ovc</t>
  </si>
  <si>
    <t xml:space="preserve"> HEI Exited</t>
  </si>
  <si>
    <t>OVCs Linelisted</t>
  </si>
  <si>
    <t>Sum of OVCs Linelisted</t>
  </si>
  <si>
    <t xml:space="preserve"> OVCs Linelisted</t>
  </si>
  <si>
    <t>USAID Tujenge Jamii - PMTCT OCV Dashboard</t>
  </si>
  <si>
    <t>Linelisting of PMTCT OVC Beneficiaries</t>
  </si>
  <si>
    <t>AgeCat</t>
  </si>
  <si>
    <t>HEI Exited OVC Program</t>
  </si>
  <si>
    <t>PNC</t>
  </si>
  <si>
    <t>Antenatal Care</t>
  </si>
  <si>
    <t>Postnatal Care</t>
  </si>
  <si>
    <t>&lt;1 Yrs</t>
  </si>
  <si>
    <t>1-4 Yrs</t>
  </si>
  <si>
    <t>5-9 Yrs</t>
  </si>
  <si>
    <t>10-14 Yrs</t>
  </si>
  <si>
    <t>Age Distribution</t>
  </si>
  <si>
    <t>15-19 Yrs</t>
  </si>
  <si>
    <t>20-24 Yrs</t>
  </si>
  <si>
    <t>35-39 Yrs</t>
  </si>
  <si>
    <t>40+ Yrs</t>
  </si>
  <si>
    <t>30-34 Yrs</t>
  </si>
  <si>
    <t>25-29 Yrs</t>
  </si>
  <si>
    <t>Eligibility</t>
  </si>
  <si>
    <t>Reason Not Enrolled</t>
  </si>
  <si>
    <t>Other Reason Not Enrolled</t>
  </si>
  <si>
    <t>WITH THE SUPPORT OF THE AMERICAN PEOPLE THROUGH USAID TUJENGE JAMII COOPERATIVE AGREEMENT NUMBER 72061521CA00006.</t>
  </si>
  <si>
    <t>No enrollment done</t>
  </si>
  <si>
    <t xml:space="preserve">For OVC screening and enrolment </t>
  </si>
  <si>
    <t>to be enrolled</t>
  </si>
  <si>
    <t>no recruitment</t>
  </si>
  <si>
    <t>New client</t>
  </si>
  <si>
    <t>,Active Comorbidities,</t>
  </si>
  <si>
    <t xml:space="preserve">Pending </t>
  </si>
  <si>
    <t>Pending</t>
  </si>
  <si>
    <t>NONE</t>
  </si>
  <si>
    <t>Above age limit (Client is 28; currently pregnant)</t>
  </si>
  <si>
    <t xml:space="preserve">Yet to be enrolled. </t>
  </si>
  <si>
    <t>LISTED FOR ENROLLMENT</t>
  </si>
  <si>
    <t>not yet</t>
  </si>
  <si>
    <t>awaiting enrollment</t>
  </si>
  <si>
    <t>enroll next tca</t>
  </si>
  <si>
    <t>to enroll next tca</t>
  </si>
  <si>
    <t xml:space="preserve">HIV negative </t>
  </si>
  <si>
    <t>Not enrolled</t>
  </si>
  <si>
    <t xml:space="preserve">Not reached </t>
  </si>
  <si>
    <t>Not yet enrollef</t>
  </si>
  <si>
    <t xml:space="preserve">Not linked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</si>
</sst>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font>
      <sz val="11"/>
      <color indexed="8"/>
      <name val="Calibri"/>
      <family val="2"/>
      <scheme val="minor"/>
    </font>
    <font>
      <sz val="11"/>
      <color indexed="8"/>
      <name val="Calibri"/>
      <family val="2"/>
      <scheme val="minor"/>
    </font>
    <font>
      <sz val="11"/>
      <color indexed="8"/>
      <name val="Aptos Display"/>
      <family val="2"/>
    </font>
    <font>
      <b/>
      <sz val="11"/>
      <color indexed="8"/>
      <name val="Aptos Display"/>
      <family val="2"/>
    </font>
    <font>
      <sz val="11"/>
      <color theme="1"/>
      <name val="Aptos Display"/>
      <family val="2"/>
    </font>
    <font>
      <sz val="12"/>
      <color indexed="8"/>
      <name val="Aptos Display"/>
      <family val="2"/>
    </font>
    <font>
      <b/>
      <sz val="20"/>
      <color indexed="8"/>
      <name val="Aptos Display"/>
      <family val="2"/>
    </font>
    <font>
      <sz val="10"/>
      <color indexed="8"/>
      <name val="Aptos Display"/>
      <family val="2"/>
    </font>
    <font>
      <sz val="12"/>
      <color indexed="8"/>
      <name val="Calibri"/>
      <family val="2"/>
      <scheme val="minor"/>
    </font>
    <font>
      <b/>
      <sz val="10"/>
      <color theme="8" tint="-0.249977111117893"/>
      <name val="Aptos Display"/>
      <family val="2"/>
    </font>
    <font>
      <b/>
      <sz val="10"/>
      <color indexed="8"/>
      <name val="Aptos Display"/>
      <family val="2"/>
    </font>
    <font>
      <sz val="10"/>
      <color theme="8" tint="-0.249977111117893"/>
      <name val="Aptos Display"/>
      <family val="2"/>
    </font>
    <font>
      <b/>
      <sz val="12"/>
      <color rgb="FF00B050"/>
      <name val="Aptos Display"/>
      <family val="2"/>
    </font>
    <font>
      <sz val="12"/>
      <color rgb="FF00B050"/>
      <name val="Aptos Display"/>
      <family val="2"/>
    </font>
    <font>
      <b/>
      <sz val="18"/>
      <color theme="4" tint="-0.249977111117893"/>
      <name val="Aptos Display"/>
      <family val="2"/>
    </font>
    <font>
      <sz val="14"/>
      <color theme="1" tint="0.499984740745262"/>
      <name val="Aptos Display"/>
      <family val="2"/>
    </font>
    <font>
      <sz val="10"/>
      <color rgb="FFFF0000"/>
      <name val="Aptos Display"/>
      <family val="2"/>
    </font>
    <font>
      <b/>
      <sz val="10"/>
      <color rgb="FF00B050"/>
      <name val="Aptos Display"/>
      <family val="2"/>
    </font>
    <font>
      <b/>
      <sz val="10"/>
      <color theme="8" tint="-0.499984740745262"/>
      <name val="Aptos Display"/>
      <family val="2"/>
    </font>
    <font>
      <sz val="11"/>
      <color indexed="8"/>
      <name val="Daytona"/>
    </font>
    <font>
      <sz val="11"/>
      <color indexed="8"/>
      <name val="Aptos Display"/>
    </font>
    <font>
      <sz val="11"/>
      <color theme="0"/>
      <name val="Daytona"/>
    </font>
  </fonts>
  <fills count="9">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17"/>
      </left>
      <right style="thin">
        <color indexed="17"/>
      </right>
      <top style="thin">
        <color indexed="17"/>
      </top>
      <bottom style="thin">
        <color indexed="17"/>
      </bottom>
      <diagonal/>
    </border>
    <border>
      <left/>
      <right/>
      <top/>
      <bottom style="thin">
        <color theme="0" tint="-0.499984740745262"/>
      </bottom>
      <diagonal/>
    </border>
    <border>
      <left/>
      <right/>
      <top/>
      <bottom style="medium">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17"/>
      </left>
      <right/>
      <top style="thin">
        <color indexed="17"/>
      </top>
      <bottom style="thin">
        <color indexed="17"/>
      </bottom>
      <diagonal/>
    </border>
    <border>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17"/>
      </left>
      <right/>
      <top/>
      <bottom style="thin">
        <color indexed="17"/>
      </bottom>
      <diagonal/>
    </border>
    <border>
      <left/>
      <right/>
      <top/>
      <bottom style="thin">
        <color theme="0" tint="-0.34998626667073579"/>
      </bottom>
      <diagonal/>
    </border>
    <border>
      <left style="thin">
        <color theme="0" tint="-0.34998626667073579"/>
      </left>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bottom style="medium">
        <color theme="0" tint="-0.499984740745262"/>
      </bottom>
      <diagonal/>
    </border>
    <border>
      <left/>
      <right/>
      <top/>
      <bottom style="medium">
        <color theme="0" tint="-0.499984740745262"/>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2" fillId="0" borderId="0" xfId="0" applyFont="1"/>
    <xf numFmtId="0" fontId="4" fillId="0" borderId="0" xfId="0" applyFont="1"/>
    <xf numFmtId="0" fontId="4" fillId="0" borderId="0" xfId="0" applyFont="1" applyAlignment="1">
      <alignment horizontal="center"/>
    </xf>
    <xf numFmtId="0" fontId="4" fillId="0" borderId="3" xfId="0" applyFont="1" applyBorder="1"/>
    <xf numFmtId="0" fontId="4" fillId="0" borderId="3" xfId="0" applyFont="1" applyBorder="1" applyAlignment="1">
      <alignment horizontal="center"/>
    </xf>
    <xf numFmtId="0" fontId="2" fillId="0" borderId="4" xfId="0" applyFont="1" applyBorder="1"/>
    <xf numFmtId="0" fontId="7" fillId="0" borderId="0" xfId="0" applyFont="1" applyAlignment="1">
      <alignment horizontal="center"/>
    </xf>
    <xf numFmtId="0" fontId="5" fillId="0" borderId="0" xfId="0" applyFont="1" applyAlignment="1">
      <alignment horizontal="center"/>
    </xf>
    <xf numFmtId="0" fontId="8" fillId="0" borderId="0" xfId="0" applyFont="1" applyAlignment="1">
      <alignment horizontal="center"/>
    </xf>
    <xf numFmtId="0" fontId="3" fillId="0" borderId="4" xfId="0" applyFont="1" applyBorder="1"/>
    <xf numFmtId="0" fontId="9" fillId="0" borderId="4" xfId="0" applyFont="1" applyBorder="1"/>
    <xf numFmtId="0" fontId="10" fillId="0" borderId="4" xfId="0" applyFont="1" applyBorder="1"/>
    <xf numFmtId="0" fontId="7" fillId="0" borderId="4" xfId="0" applyFont="1" applyBorder="1"/>
    <xf numFmtId="0" fontId="9" fillId="0" borderId="0" xfId="0" applyFont="1"/>
    <xf numFmtId="0" fontId="7" fillId="0" borderId="0" xfId="0" applyFont="1"/>
    <xf numFmtId="0" fontId="11" fillId="0" borderId="4" xfId="0" applyFont="1" applyBorder="1" applyAlignment="1">
      <alignment horizontal="left" indent="1"/>
    </xf>
    <xf numFmtId="164" fontId="0" fillId="0" borderId="4" xfId="1" applyNumberFormat="1" applyFont="1" applyBorder="1"/>
    <xf numFmtId="0" fontId="13" fillId="0" borderId="0" xfId="0" applyFont="1" applyAlignment="1">
      <alignment horizontal="center"/>
    </xf>
    <xf numFmtId="0" fontId="5" fillId="0" borderId="9" xfId="0" applyFont="1" applyBorder="1" applyAlignment="1">
      <alignment horizontal="center"/>
    </xf>
    <xf numFmtId="164" fontId="12" fillId="0" borderId="9" xfId="1" applyNumberFormat="1" applyFont="1" applyBorder="1" applyAlignment="1">
      <alignment horizontal="center"/>
    </xf>
    <xf numFmtId="0" fontId="13" fillId="0" borderId="9" xfId="0" applyFont="1" applyBorder="1" applyAlignment="1">
      <alignment horizontal="center"/>
    </xf>
    <xf numFmtId="0" fontId="2" fillId="0" borderId="4" xfId="0" applyFont="1" applyBorder="1" applyAlignment="1">
      <alignment horizontal="left" indent="1"/>
    </xf>
    <xf numFmtId="0" fontId="7" fillId="2" borderId="7" xfId="0" applyFont="1" applyFill="1" applyBorder="1" applyAlignment="1">
      <alignment horizontal="center" vertical="top" wrapText="1"/>
    </xf>
    <xf numFmtId="0" fontId="16" fillId="3" borderId="7" xfId="0" applyFont="1" applyFill="1" applyBorder="1" applyAlignment="1">
      <alignment horizontal="center" vertical="top" wrapText="1"/>
    </xf>
    <xf numFmtId="0" fontId="11" fillId="2" borderId="7" xfId="0" applyFont="1" applyFill="1" applyBorder="1" applyAlignment="1">
      <alignment horizontal="center" vertical="top" wrapText="1"/>
    </xf>
    <xf numFmtId="0" fontId="7" fillId="0" borderId="0" xfId="0" applyFont="1" applyAlignment="1">
      <alignment vertical="top"/>
    </xf>
    <xf numFmtId="0" fontId="7" fillId="0" borderId="1" xfId="0" applyFont="1" applyBorder="1" applyAlignment="1">
      <alignment horizontal="center"/>
    </xf>
    <xf numFmtId="0" fontId="7" fillId="0" borderId="5" xfId="0" applyFont="1" applyBorder="1" applyAlignment="1">
      <alignment horizontal="left"/>
    </xf>
    <xf numFmtId="0" fontId="17" fillId="3" borderId="7" xfId="0" applyFont="1" applyFill="1" applyBorder="1" applyAlignment="1">
      <alignment horizontal="center" vertical="top" wrapText="1"/>
    </xf>
    <xf numFmtId="0" fontId="17" fillId="3" borderId="8" xfId="0" applyFont="1" applyFill="1" applyBorder="1" applyAlignment="1">
      <alignment horizontal="left" vertical="top" wrapText="1"/>
    </xf>
    <xf numFmtId="0" fontId="16" fillId="3" borderId="6" xfId="0" applyFont="1" applyFill="1" applyBorder="1" applyAlignment="1">
      <alignment horizontal="center" vertical="top" wrapText="1"/>
    </xf>
    <xf numFmtId="0" fontId="19" fillId="0" borderId="1" xfId="0" applyFont="1" applyBorder="1" applyAlignment="1">
      <alignment horizontal="left"/>
    </xf>
    <xf numFmtId="0" fontId="20" fillId="0" borderId="4" xfId="0" pivotButton="1" applyFont="1" applyBorder="1"/>
    <xf numFmtId="0" fontId="20" fillId="0" borderId="4" xfId="0" applyFont="1" applyBorder="1"/>
    <xf numFmtId="0" fontId="20" fillId="0" borderId="4" xfId="0" applyFont="1" applyBorder="1" applyAlignment="1">
      <alignment horizontal="left"/>
    </xf>
    <xf numFmtId="0" fontId="20" fillId="0" borderId="4" xfId="0" applyNumberFormat="1" applyFont="1" applyBorder="1"/>
    <xf numFmtId="0" fontId="2" fillId="6" borderId="0" xfId="0" applyFont="1" applyFill="1" applyBorder="1" applyAlignment="1">
      <alignment horizontal="center"/>
    </xf>
    <xf numFmtId="0" fontId="6" fillId="7" borderId="0" xfId="0" applyFont="1" applyFill="1" applyBorder="1" applyAlignment="1">
      <alignment horizontal="center" vertical="center"/>
    </xf>
    <xf numFmtId="0" fontId="2" fillId="6" borderId="10" xfId="0" applyFont="1" applyFill="1" applyBorder="1" applyAlignment="1">
      <alignment horizontal="center"/>
    </xf>
    <xf numFmtId="0" fontId="2" fillId="6" borderId="3" xfId="0" applyFont="1" applyFill="1" applyBorder="1" applyAlignment="1">
      <alignment horizontal="center"/>
    </xf>
    <xf numFmtId="0" fontId="2" fillId="6" borderId="11" xfId="0" applyFont="1" applyFill="1" applyBorder="1" applyAlignment="1">
      <alignment horizontal="center"/>
    </xf>
    <xf numFmtId="0" fontId="18" fillId="0" borderId="0" xfId="0" applyFont="1" applyAlignment="1">
      <alignment horizontal="center" vertical="center"/>
    </xf>
    <xf numFmtId="0" fontId="14" fillId="0" borderId="2" xfId="0" applyFont="1" applyBorder="1" applyAlignment="1">
      <alignment horizontal="center" vertical="center"/>
    </xf>
    <xf numFmtId="0" fontId="15" fillId="0" borderId="0" xfId="0" applyFont="1" applyAlignment="1">
      <alignment horizontal="center"/>
    </xf>
    <xf numFmtId="0" fontId="2" fillId="4" borderId="0" xfId="0" applyFont="1" applyFill="1" applyBorder="1" applyAlignment="1">
      <alignment horizontal="center"/>
    </xf>
    <xf numFmtId="0" fontId="2" fillId="6" borderId="12" xfId="0" applyFont="1" applyFill="1" applyBorder="1" applyAlignment="1">
      <alignment horizontal="center"/>
    </xf>
    <xf numFmtId="0" fontId="2" fillId="6" borderId="13" xfId="0" applyFont="1" applyFill="1" applyBorder="1" applyAlignment="1">
      <alignment horizontal="center"/>
    </xf>
    <xf numFmtId="0" fontId="2" fillId="5" borderId="0" xfId="0" applyFont="1" applyFill="1" applyBorder="1" applyAlignment="1">
      <alignment horizontal="center"/>
    </xf>
    <xf numFmtId="0" fontId="21" fillId="8" borderId="1" xfId="0" applyFont="1" applyFill="1" applyBorder="1" applyAlignment="1">
      <alignment horizontal="left"/>
    </xf>
  </cellXfs>
  <cellStyles count="2">
    <cellStyle name="Normal" xfId="0" builtinId="0"/>
    <cellStyle name="Percent" xfId="1" builtinId="5"/>
  </cellStyles>
  <dxfs count="137">
    <dxf>
      <font>
        <b val="0"/>
        <i val="0"/>
        <strike val="0"/>
        <condense val="0"/>
        <extend val="0"/>
        <outline val="0"/>
        <shadow val="0"/>
        <u val="none"/>
        <vertAlign val="baseline"/>
        <sz val="11"/>
        <color theme="0"/>
        <name val="Daytona"/>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name val="Aptos Display"/>
        <scheme val="none"/>
      </font>
    </dxf>
    <dxf>
      <font>
        <name val="Aptos Display"/>
        <scheme val="none"/>
      </font>
    </dxf>
    <dxf>
      <font>
        <name val="Aptos Display"/>
        <scheme val="none"/>
      </font>
    </dxf>
    <dxf>
      <font>
        <name val="Aptos Display"/>
        <scheme val="none"/>
      </font>
    </dxf>
    <dxf>
      <font>
        <name val="Aptos Display"/>
        <scheme val="none"/>
      </font>
    </dxf>
    <dxf>
      <font>
        <b val="0"/>
        <i val="0"/>
        <strike val="0"/>
        <condense val="0"/>
        <extend val="0"/>
        <outline val="0"/>
        <shadow val="0"/>
        <u val="none"/>
        <vertAlign val="baseline"/>
        <sz val="10"/>
        <color indexed="8"/>
        <name val="Aptos Display"/>
        <scheme val="none"/>
      </font>
      <numFmt numFmtId="0" formatCode="General"/>
      <alignment horizontal="left" vertical="bottom" textRotation="0" wrapText="0" indent="0" justifyLastLine="0" shrinkToFit="0" readingOrder="0"/>
      <border diagonalUp="0" diagonalDown="0" outline="0">
        <left style="thin">
          <color indexed="17"/>
        </left>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border diagonalUp="0" diagonalDown="0"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left" vertical="bottom" textRotation="0" wrapText="0" indent="0" justifyLastLine="0" shrinkToFit="0" readingOrder="0"/>
      <border diagonalUp="0" diagonalDown="0" outline="0">
        <left/>
        <right style="thin">
          <color indexed="17"/>
        </right>
        <top style="thin">
          <color indexed="17"/>
        </top>
        <bottom style="thin">
          <color indexed="17"/>
        </bottom>
      </border>
    </dxf>
    <dxf>
      <border outline="0">
        <top style="thin">
          <color indexed="17"/>
        </top>
      </border>
    </dxf>
    <dxf>
      <border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0"/>
        <color indexed="8"/>
        <name val="Aptos Display"/>
        <scheme val="none"/>
      </font>
      <alignment horizontal="center" vertical="bottom" textRotation="0" wrapText="0" indent="0" justifyLastLine="0" shrinkToFit="0" readingOrder="0"/>
    </dxf>
    <dxf>
      <border outline="0">
        <bottom style="thin">
          <color indexed="17"/>
        </bottom>
      </border>
    </dxf>
    <dxf>
      <font>
        <b/>
        <i val="0"/>
        <strike val="0"/>
        <condense val="0"/>
        <extend val="0"/>
        <outline val="0"/>
        <shadow val="0"/>
        <u val="none"/>
        <vertAlign val="baseline"/>
        <sz val="10"/>
        <color indexed="8"/>
        <name val="Aptos Display"/>
        <scheme val="none"/>
      </font>
      <fill>
        <patternFill patternType="solid">
          <fgColor indexed="64"/>
          <bgColor rgb="FFFFFF00"/>
        </patternFill>
      </fill>
      <alignment horizontal="center" vertical="top" textRotation="0" wrapText="1" indent="0" justifyLastLine="0" shrinkToFit="0" readingOrder="0"/>
      <border diagonalUp="0" diagonalDown="0" outline="0">
        <left style="thin">
          <color indexed="17"/>
        </left>
        <right style="thin">
          <color indexed="17"/>
        </right>
        <top/>
        <bottom/>
      </border>
    </dxf>
  </dxfs>
  <tableStyles count="0" defaultTableStyle="TableStyleMedium2"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2">
                <a:lumMod val="60000"/>
                <a:lumOff val="40000"/>
              </a:schemeClr>
            </a:solidFill>
            <a:ln>
              <a:noFill/>
            </a:ln>
            <a:effectLst/>
          </c:spPr>
          <c:invertIfNegative val="0"/>
          <c:dLbls>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Aptos Display" panose="020B0004020202020204"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Summary!$N$32:$N$35</c:f>
              <c:strCache>
                <c:ptCount val="4"/>
                <c:pt idx="0">
                  <c:v>ART Defaulter,</c:v>
                </c:pt>
                <c:pt idx="1">
                  <c:v>Sero convert during ANC/PNC Follow up,</c:v>
                </c:pt>
                <c:pt idx="2">
                  <c:v>,Active Comorbidities,</c:v>
                </c:pt>
                <c:pt idx="3">
                  <c:v>Active Comorbidities,</c:v>
                </c:pt>
              </c:strCache>
            </c:strRef>
          </c:cat>
          <c:val>
            <c:numRef>
              <c:f>Summary!$P$32:$P$35</c:f>
              <c:numCache>
                <c:formatCode>0.0%</c:formatCode>
                <c:ptCount val="4"/>
                <c:pt idx="0">
                  <c:v>0.14285714285714285</c:v>
                </c:pt>
                <c:pt idx="1">
                  <c:v>0.14285714285714285</c:v>
                </c:pt>
                <c:pt idx="2">
                  <c:v>0.2857142857142857</c:v>
                </c:pt>
                <c:pt idx="3">
                  <c:v>0.42857142857142855</c:v>
                </c:pt>
              </c:numCache>
            </c:numRef>
          </c:val>
          <c:extLst>
            <c:ext xmlns:c16="http://schemas.microsoft.com/office/drawing/2014/chart" uri="{C3380CC4-5D6E-409C-BE32-E72D297353CC}">
              <c16:uniqueId val="{00000000-EE4B-4D16-8DBD-5F03FC2FD57E}"/>
            </c:ext>
          </c:extLst>
        </c:ser>
        <c:dLbls>
          <c:showLegendKey val="0"/>
          <c:showVal val="0"/>
          <c:showCatName val="0"/>
          <c:showSerName val="0"/>
          <c:showPercent val="0"/>
          <c:showBubbleSize val="0"/>
        </c:dLbls>
        <c:gapWidth val="42"/>
        <c:axId val="1364367408"/>
        <c:axId val="1921709280"/>
      </c:barChart>
      <c:catAx>
        <c:axId val="136436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crossAx val="1921709280"/>
        <c:crosses val="autoZero"/>
        <c:auto val="1"/>
        <c:lblAlgn val="ctr"/>
        <c:lblOffset val="100"/>
        <c:noMultiLvlLbl val="0"/>
      </c:catAx>
      <c:valAx>
        <c:axId val="1921709280"/>
        <c:scaling>
          <c:orientation val="minMax"/>
        </c:scaling>
        <c:delete val="1"/>
        <c:axPos val="b"/>
        <c:numFmt formatCode="0.0%" sourceLinked="1"/>
        <c:majorTickMark val="none"/>
        <c:minorTickMark val="none"/>
        <c:tickLblPos val="nextTo"/>
        <c:crossAx val="1364367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Aptos Display" panose="020B00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5">
                <a:lumMod val="60000"/>
                <a:lumOff val="40000"/>
              </a:schemeClr>
            </a:solidFill>
            <a:ln>
              <a:noFill/>
            </a:ln>
            <a:effectLst/>
          </c:spPr>
          <c:invertIfNegative val="0"/>
          <c:dLbls>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Aptos Display" panose="020B0004020202020204"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Summary!$N$46:$N$51</c:f>
              <c:strCache>
                <c:ptCount val="6"/>
                <c:pt idx="0">
                  <c:v>Declined OVC support</c:v>
                </c:pt>
                <c:pt idx="1">
                  <c:v>Relocated (LTFU)</c:v>
                </c:pt>
                <c:pt idx="2">
                  <c:v>Exited_OVC</c:v>
                </c:pt>
                <c:pt idx="3">
                  <c:v>Ineligible as per OVC screening</c:v>
                </c:pt>
                <c:pt idx="4">
                  <c:v>Not reachable</c:v>
                </c:pt>
                <c:pt idx="5">
                  <c:v>Other</c:v>
                </c:pt>
              </c:strCache>
            </c:strRef>
          </c:cat>
          <c:val>
            <c:numRef>
              <c:f>Summary!$P$46:$P$51</c:f>
              <c:numCache>
                <c:formatCode>0.0%</c:formatCode>
                <c:ptCount val="6"/>
                <c:pt idx="0">
                  <c:v>1.1494252873563218E-2</c:v>
                </c:pt>
                <c:pt idx="1">
                  <c:v>1.7241379310344827E-2</c:v>
                </c:pt>
                <c:pt idx="2">
                  <c:v>7.4712643678160925E-2</c:v>
                </c:pt>
                <c:pt idx="3">
                  <c:v>0.14367816091954022</c:v>
                </c:pt>
                <c:pt idx="4">
                  <c:v>0.35057471264367818</c:v>
                </c:pt>
                <c:pt idx="5">
                  <c:v>0.40229885057471265</c:v>
                </c:pt>
              </c:numCache>
            </c:numRef>
          </c:val>
          <c:extLst>
            <c:ext xmlns:c16="http://schemas.microsoft.com/office/drawing/2014/chart" uri="{C3380CC4-5D6E-409C-BE32-E72D297353CC}">
              <c16:uniqueId val="{00000000-2D9D-4EF2-817A-BDF3AB89EC7C}"/>
            </c:ext>
          </c:extLst>
        </c:ser>
        <c:dLbls>
          <c:showLegendKey val="0"/>
          <c:showVal val="0"/>
          <c:showCatName val="0"/>
          <c:showSerName val="0"/>
          <c:showPercent val="0"/>
          <c:showBubbleSize val="0"/>
        </c:dLbls>
        <c:gapWidth val="42"/>
        <c:axId val="1364367408"/>
        <c:axId val="1921709280"/>
      </c:barChart>
      <c:catAx>
        <c:axId val="136436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crossAx val="1921709280"/>
        <c:crosses val="autoZero"/>
        <c:auto val="1"/>
        <c:lblAlgn val="ctr"/>
        <c:lblOffset val="100"/>
        <c:noMultiLvlLbl val="0"/>
      </c:catAx>
      <c:valAx>
        <c:axId val="1921709280"/>
        <c:scaling>
          <c:orientation val="minMax"/>
        </c:scaling>
        <c:delete val="1"/>
        <c:axPos val="b"/>
        <c:numFmt formatCode="0.0%" sourceLinked="1"/>
        <c:majorTickMark val="none"/>
        <c:minorTickMark val="none"/>
        <c:tickLblPos val="nextTo"/>
        <c:crossAx val="1364367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Aptos Display" panose="020B00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78360589541697"/>
          <c:y val="5.5555555555555552E-2"/>
          <c:w val="0.71598304058146578"/>
          <c:h val="0.80796697287839025"/>
        </c:manualLayout>
      </c:layout>
      <c:doughnutChart>
        <c:varyColors val="1"/>
        <c:ser>
          <c:idx val="0"/>
          <c:order val="0"/>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03B7-44AC-A4EC-780BB601E7FB}"/>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03B7-44AC-A4EC-780BB601E7FB}"/>
              </c:ext>
            </c:extLst>
          </c:dPt>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03B7-44AC-A4EC-780BB601E7FB}"/>
                </c:ext>
              </c:extLst>
            </c:dLbl>
            <c:dLbl>
              <c:idx val="1"/>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03B7-44AC-A4EC-780BB601E7FB}"/>
                </c:ext>
              </c:extLst>
            </c:dLbl>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Summary!$N$63:$N$64</c:f>
              <c:strCache>
                <c:ptCount val="2"/>
                <c:pt idx="0">
                  <c:v>LTFU</c:v>
                </c:pt>
                <c:pt idx="1">
                  <c:v>HIV -ve</c:v>
                </c:pt>
              </c:strCache>
            </c:strRef>
          </c:cat>
          <c:val>
            <c:numRef>
              <c:f>Summary!$P$63:$P$64</c:f>
              <c:numCache>
                <c:formatCode>0.0%</c:formatCode>
                <c:ptCount val="2"/>
                <c:pt idx="0">
                  <c:v>0.1111111111111111</c:v>
                </c:pt>
                <c:pt idx="1">
                  <c:v>0.88888888888888884</c:v>
                </c:pt>
              </c:numCache>
            </c:numRef>
          </c:val>
          <c:extLst>
            <c:ext xmlns:c16="http://schemas.microsoft.com/office/drawing/2014/chart" uri="{C3380CC4-5D6E-409C-BE32-E72D297353CC}">
              <c16:uniqueId val="{00000004-03B7-44AC-A4EC-780BB601E7FB}"/>
            </c:ext>
          </c:extLst>
        </c:ser>
        <c:dLbls>
          <c:showLegendKey val="0"/>
          <c:showVal val="0"/>
          <c:showCatName val="0"/>
          <c:showSerName val="0"/>
          <c:showPercent val="0"/>
          <c:showBubbleSize val="0"/>
          <c:showLeaderLines val="1"/>
        </c:dLbls>
        <c:firstSliceAng val="0"/>
        <c:holeSize val="35"/>
      </c:doughnutChart>
      <c:spPr>
        <a:noFill/>
        <a:ln>
          <a:noFill/>
        </a:ln>
        <a:effectLst/>
      </c:spPr>
    </c:plotArea>
    <c:legend>
      <c:legendPos val="tr"/>
      <c:layout>
        <c:manualLayout>
          <c:xMode val="edge"/>
          <c:yMode val="edge"/>
          <c:x val="0.36414035937815464"/>
          <c:y val="0.90740740740740744"/>
          <c:w val="0.36167147856517934"/>
          <c:h val="5.9028871391076092E-2"/>
        </c:manualLayout>
      </c:layout>
      <c:overlay val="0"/>
      <c:spPr>
        <a:noFill/>
        <a:ln>
          <a:noFill/>
        </a:ln>
        <a:effectLst/>
      </c:spPr>
      <c:txPr>
        <a:bodyPr rot="0" spcFirstLastPara="1" vertOverflow="ellipsis" vert="horz" wrap="square" anchor="ctr" anchorCtr="1"/>
        <a:lstStyle/>
        <a:p>
          <a:pPr rtl="0">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703069236259814E-2"/>
          <c:y val="0.13425925925925927"/>
          <c:w val="0.96859386152748039"/>
          <c:h val="0.62716097987751529"/>
        </c:manualLayout>
      </c:layout>
      <c:barChart>
        <c:barDir val="col"/>
        <c:grouping val="clustered"/>
        <c:varyColors val="0"/>
        <c:ser>
          <c:idx val="0"/>
          <c:order val="0"/>
          <c:spPr>
            <a:solidFill>
              <a:srgbClr val="9999FF"/>
            </a:solidFill>
            <a:ln>
              <a:noFill/>
            </a:ln>
            <a:effectLst/>
          </c:spPr>
          <c:invertIfNegative val="0"/>
          <c:dLbls>
            <c:dLbl>
              <c:idx val="0"/>
              <c:layout/>
              <c:tx>
                <c:rich>
                  <a:bodyPr/>
                  <a:lstStyle/>
                  <a:p>
                    <a:fld id="{BEFE9C37-FD25-40F3-8C76-AD71A22A9481}" type="CELLRANGE">
                      <a:rPr lang="en-US"/>
                      <a:pPr/>
                      <a:t>[CELLRANGE]</a:t>
                    </a:fld>
                    <a:endParaRPr lang="en-US" baseline="0"/>
                  </a:p>
                  <a:p>
                    <a:fld id="{B233B75A-F63A-4C4B-86C5-85E695979336}"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B157-4FF8-BBED-781FB0C90BE8}"/>
                </c:ext>
              </c:extLst>
            </c:dLbl>
            <c:dLbl>
              <c:idx val="1"/>
              <c:layout/>
              <c:tx>
                <c:rich>
                  <a:bodyPr/>
                  <a:lstStyle/>
                  <a:p>
                    <a:fld id="{B6E6B679-8A44-43B7-A1C1-7826A339D834}" type="CELLRANGE">
                      <a:rPr lang="en-US"/>
                      <a:pPr/>
                      <a:t>[CELLRANGE]</a:t>
                    </a:fld>
                    <a:endParaRPr lang="en-US" baseline="0"/>
                  </a:p>
                  <a:p>
                    <a:fld id="{38B94FFB-8CA5-405B-8AF2-21F5DD696B3E}"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B157-4FF8-BBED-781FB0C90BE8}"/>
                </c:ext>
              </c:extLst>
            </c:dLbl>
            <c:dLbl>
              <c:idx val="2"/>
              <c:layout/>
              <c:tx>
                <c:rich>
                  <a:bodyPr/>
                  <a:lstStyle/>
                  <a:p>
                    <a:fld id="{A092DEFA-9FC8-4A1E-BAFE-E984863332A6}" type="CELLRANGE">
                      <a:rPr lang="en-US"/>
                      <a:pPr/>
                      <a:t>[CELLRANGE]</a:t>
                    </a:fld>
                    <a:endParaRPr lang="en-US" baseline="0"/>
                  </a:p>
                  <a:p>
                    <a:fld id="{95F85C33-70D4-412F-B78E-47065CBD1899}"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B157-4FF8-BBED-781FB0C90BE8}"/>
                </c:ext>
              </c:extLst>
            </c:dLbl>
            <c:dLbl>
              <c:idx val="3"/>
              <c:layout/>
              <c:tx>
                <c:rich>
                  <a:bodyPr/>
                  <a:lstStyle/>
                  <a:p>
                    <a:fld id="{4FEDDC5D-C9CD-4861-8CD5-2BEF68A725F0}" type="CELLRANGE">
                      <a:rPr lang="en-US"/>
                      <a:pPr/>
                      <a:t>[CELLRANGE]</a:t>
                    </a:fld>
                    <a:endParaRPr lang="en-US" baseline="0"/>
                  </a:p>
                  <a:p>
                    <a:fld id="{456DB6C2-C9AC-49EB-9626-FC83B6EA5715}"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B157-4FF8-BBED-781FB0C90BE8}"/>
                </c:ext>
              </c:extLst>
            </c:dLbl>
            <c:dLbl>
              <c:idx val="4"/>
              <c:layout/>
              <c:tx>
                <c:rich>
                  <a:bodyPr/>
                  <a:lstStyle/>
                  <a:p>
                    <a:fld id="{D9CAFBAF-10A7-40F0-8457-4AB4674C5BF6}" type="CELLRANGE">
                      <a:rPr lang="en-US"/>
                      <a:pPr/>
                      <a:t>[CELLRANGE]</a:t>
                    </a:fld>
                    <a:endParaRPr lang="en-US" baseline="0"/>
                  </a:p>
                  <a:p>
                    <a:fld id="{4F11FBA5-9FD6-450A-AC1F-780D1B7EC632}"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B157-4FF8-BBED-781FB0C90BE8}"/>
                </c:ext>
              </c:extLst>
            </c:dLbl>
            <c:dLbl>
              <c:idx val="5"/>
              <c:layout/>
              <c:tx>
                <c:rich>
                  <a:bodyPr/>
                  <a:lstStyle/>
                  <a:p>
                    <a:fld id="{BD832B9E-23F1-43CF-AE87-AC26AAAA7902}" type="CELLRANGE">
                      <a:rPr lang="en-US"/>
                      <a:pPr/>
                      <a:t>[CELLRANGE]</a:t>
                    </a:fld>
                    <a:endParaRPr lang="en-US" baseline="0"/>
                  </a:p>
                  <a:p>
                    <a:fld id="{8AB04006-1806-4EB2-B7D5-142F286D4E1C}"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B157-4FF8-BBED-781FB0C90BE8}"/>
                </c:ext>
              </c:extLst>
            </c:dLbl>
            <c:dLbl>
              <c:idx val="6"/>
              <c:layout/>
              <c:tx>
                <c:rich>
                  <a:bodyPr/>
                  <a:lstStyle/>
                  <a:p>
                    <a:fld id="{0EB02DF4-4DF0-4579-8EA1-D359F1EBA262}" type="CELLRANGE">
                      <a:rPr lang="en-US"/>
                      <a:pPr/>
                      <a:t>[CELLRANGE]</a:t>
                    </a:fld>
                    <a:endParaRPr lang="en-US" baseline="0"/>
                  </a:p>
                  <a:p>
                    <a:fld id="{7D73D5D1-5487-4D12-B0B5-89441484EDC2}"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6-B157-4FF8-BBED-781FB0C90BE8}"/>
                </c:ext>
              </c:extLst>
            </c:dLbl>
            <c:dLbl>
              <c:idx val="7"/>
              <c:layout/>
              <c:tx>
                <c:rich>
                  <a:bodyPr/>
                  <a:lstStyle/>
                  <a:p>
                    <a:fld id="{E9136864-B569-4960-89AB-4C41443FB127}" type="CELLRANGE">
                      <a:rPr lang="en-US"/>
                      <a:pPr/>
                      <a:t>[CELLRANGE]</a:t>
                    </a:fld>
                    <a:endParaRPr lang="en-US" baseline="0"/>
                  </a:p>
                  <a:p>
                    <a:fld id="{16679F89-2AAA-40BA-ACF2-2C261EE877E1}"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7-B157-4FF8-BBED-781FB0C90BE8}"/>
                </c:ext>
              </c:extLst>
            </c:dLbl>
            <c:dLbl>
              <c:idx val="8"/>
              <c:layout/>
              <c:tx>
                <c:rich>
                  <a:bodyPr/>
                  <a:lstStyle/>
                  <a:p>
                    <a:fld id="{A8BAB1D9-6EC9-4CA8-B563-728D9C8E3CE6}" type="CELLRANGE">
                      <a:rPr lang="en-US"/>
                      <a:pPr/>
                      <a:t>[CELLRANGE]</a:t>
                    </a:fld>
                    <a:endParaRPr lang="en-US" baseline="0"/>
                  </a:p>
                  <a:p>
                    <a:fld id="{AED20C5E-5E92-4A50-A8C8-CCAB70E2CF0A}"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8-B157-4FF8-BBED-781FB0C90BE8}"/>
                </c:ext>
              </c:extLst>
            </c:dLbl>
            <c:dLbl>
              <c:idx val="9"/>
              <c:layout/>
              <c:tx>
                <c:rich>
                  <a:bodyPr/>
                  <a:lstStyle/>
                  <a:p>
                    <a:fld id="{26554BEB-C428-4389-B063-7F82B6D1B027}" type="CELLRANGE">
                      <a:rPr lang="en-US"/>
                      <a:pPr/>
                      <a:t>[CELLRANGE]</a:t>
                    </a:fld>
                    <a:endParaRPr lang="en-US" baseline="0"/>
                  </a:p>
                  <a:p>
                    <a:fld id="{726C30DD-2E32-4C4B-846D-62452C0B66C8}"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B157-4FF8-BBED-781FB0C90BE8}"/>
                </c:ext>
              </c:extLst>
            </c:dLbl>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Summary!$N$75:$N$84</c:f>
              <c:strCache>
                <c:ptCount val="10"/>
                <c:pt idx="0">
                  <c:v>N/A</c:v>
                </c:pt>
                <c:pt idx="1">
                  <c:v>HIV negative </c:v>
                </c:pt>
                <c:pt idx="2">
                  <c:v>For OVC screening and enrollment </c:v>
                </c:pt>
                <c:pt idx="3">
                  <c:v>New client</c:v>
                </c:pt>
                <c:pt idx="4">
                  <c:v>to be enrolled</c:v>
                </c:pt>
                <c:pt idx="5">
                  <c:v>Not enrolled</c:v>
                </c:pt>
                <c:pt idx="6">
                  <c:v>Not reached </c:v>
                </c:pt>
                <c:pt idx="7">
                  <c:v>Pending</c:v>
                </c:pt>
                <c:pt idx="8">
                  <c:v>NONE</c:v>
                </c:pt>
                <c:pt idx="9">
                  <c:v>awaiting enrollment</c:v>
                </c:pt>
              </c:strCache>
            </c:strRef>
          </c:cat>
          <c:val>
            <c:numRef>
              <c:f>Summary!$O$75:$O$84</c:f>
              <c:numCache>
                <c:formatCode>General</c:formatCode>
                <c:ptCount val="10"/>
                <c:pt idx="0">
                  <c:v>13</c:v>
                </c:pt>
                <c:pt idx="1">
                  <c:v>13</c:v>
                </c:pt>
                <c:pt idx="2">
                  <c:v>7</c:v>
                </c:pt>
                <c:pt idx="3">
                  <c:v>7</c:v>
                </c:pt>
                <c:pt idx="4">
                  <c:v>4</c:v>
                </c:pt>
                <c:pt idx="5">
                  <c:v>3</c:v>
                </c:pt>
                <c:pt idx="6">
                  <c:v>3</c:v>
                </c:pt>
                <c:pt idx="7">
                  <c:v>2</c:v>
                </c:pt>
                <c:pt idx="8">
                  <c:v>2</c:v>
                </c:pt>
                <c:pt idx="9">
                  <c:v>1</c:v>
                </c:pt>
              </c:numCache>
            </c:numRef>
          </c:val>
          <c:extLst>
            <c:ext xmlns:c15="http://schemas.microsoft.com/office/drawing/2012/chart" uri="{02D57815-91ED-43cb-92C2-25804820EDAC}">
              <c15:datalabelsRange>
                <c15:f>Summary!$P$75:$P$84</c15:f>
                <c15:dlblRangeCache>
                  <c:ptCount val="10"/>
                  <c:pt idx="0">
                    <c:v>23.6%</c:v>
                  </c:pt>
                  <c:pt idx="1">
                    <c:v>23.6%</c:v>
                  </c:pt>
                  <c:pt idx="2">
                    <c:v>12.7%</c:v>
                  </c:pt>
                  <c:pt idx="3">
                    <c:v>12.7%</c:v>
                  </c:pt>
                  <c:pt idx="4">
                    <c:v>7.3%</c:v>
                  </c:pt>
                  <c:pt idx="5">
                    <c:v>5.5%</c:v>
                  </c:pt>
                  <c:pt idx="6">
                    <c:v>5.5%</c:v>
                  </c:pt>
                  <c:pt idx="7">
                    <c:v>3.6%</c:v>
                  </c:pt>
                  <c:pt idx="8">
                    <c:v>3.6%</c:v>
                  </c:pt>
                  <c:pt idx="9">
                    <c:v>1.8%</c:v>
                  </c:pt>
                </c15:dlblRangeCache>
              </c15:datalabelsRange>
            </c:ext>
            <c:ext xmlns:c16="http://schemas.microsoft.com/office/drawing/2014/chart" uri="{C3380CC4-5D6E-409C-BE32-E72D297353CC}">
              <c16:uniqueId val="{0000000A-B157-4FF8-BBED-781FB0C90BE8}"/>
            </c:ext>
          </c:extLst>
        </c:ser>
        <c:dLbls>
          <c:showLegendKey val="0"/>
          <c:showVal val="0"/>
          <c:showCatName val="0"/>
          <c:showSerName val="0"/>
          <c:showPercent val="0"/>
          <c:showBubbleSize val="0"/>
        </c:dLbls>
        <c:gapWidth val="79"/>
        <c:overlap val="-27"/>
        <c:axId val="1762888928"/>
        <c:axId val="1764647056"/>
      </c:barChart>
      <c:catAx>
        <c:axId val="176288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crossAx val="1764647056"/>
        <c:crosses val="autoZero"/>
        <c:auto val="1"/>
        <c:lblAlgn val="ctr"/>
        <c:lblOffset val="100"/>
        <c:noMultiLvlLbl val="0"/>
      </c:catAx>
      <c:valAx>
        <c:axId val="1764647056"/>
        <c:scaling>
          <c:orientation val="minMax"/>
        </c:scaling>
        <c:delete val="1"/>
        <c:axPos val="l"/>
        <c:numFmt formatCode="General" sourceLinked="1"/>
        <c:majorTickMark val="none"/>
        <c:minorTickMark val="none"/>
        <c:tickLblPos val="nextTo"/>
        <c:crossAx val="1762888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Aptos Display" panose="020B00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1D6BB3B0-D577-48BD-896B-5DC79C0B4354}">
          <cx:spPr>
            <a:solidFill>
              <a:schemeClr val="accent4">
                <a:lumMod val="75000"/>
              </a:schemeClr>
            </a:solidFill>
          </cx:spPr>
          <cx:dataLabels>
            <cx:txPr>
              <a:bodyPr vertOverflow="overflow" horzOverflow="overflow" wrap="square" lIns="0" tIns="0" rIns="0" bIns="0"/>
              <a:lstStyle/>
              <a:p>
                <a:pPr algn="ctr" rtl="0">
                  <a:defRPr sz="1050" b="1" i="0">
                    <a:solidFill>
                      <a:srgbClr val="595959"/>
                    </a:solidFill>
                    <a:latin typeface="Aptos Display" panose="020B0004020202020204" pitchFamily="34" charset="0"/>
                    <a:ea typeface="Aptos Display" panose="020B0004020202020204" pitchFamily="34" charset="0"/>
                    <a:cs typeface="Aptos Display" panose="020B0004020202020204" pitchFamily="34" charset="0"/>
                  </a:defRPr>
                </a:pPr>
                <a:endParaRPr lang="en-US" sz="1050" b="1">
                  <a:latin typeface="Aptos Display" panose="020B0004020202020204" pitchFamily="34" charset="0"/>
                </a:endParaRPr>
              </a:p>
            </cx:txPr>
            <cx:visibility seriesName="0" categoryName="0" value="1"/>
            <cx:separator>, </cx:separator>
          </cx:dataLabels>
          <cx:dataId val="0"/>
        </cx:series>
      </cx:plotAreaRegion>
      <cx:axis id="0">
        <cx:catScaling gapWidth="0.0599999987"/>
        <cx:tickLabels/>
        <cx:txPr>
          <a:bodyPr vertOverflow="overflow" horzOverflow="overflow" wrap="square" lIns="0" tIns="0" rIns="0" bIns="0"/>
          <a:lstStyle/>
          <a:p>
            <a:pPr algn="ctr" rtl="0">
              <a:defRPr sz="900" b="0" i="0">
                <a:solidFill>
                  <a:srgbClr val="595959"/>
                </a:solidFill>
                <a:latin typeface="Aptos Display" panose="020B0004020202020204" pitchFamily="34" charset="0"/>
                <a:ea typeface="Aptos Display" panose="020B0004020202020204" pitchFamily="34" charset="0"/>
                <a:cs typeface="Aptos Display" panose="020B0004020202020204" pitchFamily="34" charset="0"/>
              </a:defRPr>
            </a:pPr>
            <a:endParaRPr lang="en-US">
              <a:latin typeface="Aptos Display" panose="020B0004020202020204"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0"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114300</xdr:colOff>
      <xdr:row>0</xdr:row>
      <xdr:rowOff>161925</xdr:rowOff>
    </xdr:from>
    <xdr:to>
      <xdr:col>27</xdr:col>
      <xdr:colOff>309563</xdr:colOff>
      <xdr:row>4</xdr:row>
      <xdr:rowOff>12659</xdr:rowOff>
    </xdr:to>
    <xdr:grpSp>
      <xdr:nvGrpSpPr>
        <xdr:cNvPr id="2" name="Group 1">
          <a:extLst>
            <a:ext uri="{FF2B5EF4-FFF2-40B4-BE49-F238E27FC236}">
              <a16:creationId xmlns:a16="http://schemas.microsoft.com/office/drawing/2014/main" id="{4D83A138-663F-429D-B9A4-C4BFA144E4A9}"/>
            </a:ext>
          </a:extLst>
        </xdr:cNvPr>
        <xdr:cNvGrpSpPr/>
      </xdr:nvGrpSpPr>
      <xdr:grpSpPr>
        <a:xfrm>
          <a:off x="11568113" y="161925"/>
          <a:ext cx="4445794" cy="719890"/>
          <a:chOff x="341737" y="83669"/>
          <a:chExt cx="6856032" cy="848346"/>
        </a:xfrm>
      </xdr:grpSpPr>
      <xdr:pic>
        <xdr:nvPicPr>
          <xdr:cNvPr id="3" name="Picture 2">
            <a:extLst>
              <a:ext uri="{FF2B5EF4-FFF2-40B4-BE49-F238E27FC236}">
                <a16:creationId xmlns:a16="http://schemas.microsoft.com/office/drawing/2014/main" id="{EC38618A-7A99-CFBF-98CE-A0AB825676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1737" y="83669"/>
            <a:ext cx="1208110" cy="777622"/>
          </a:xfrm>
          <a:prstGeom prst="rect">
            <a:avLst/>
          </a:prstGeom>
        </xdr:spPr>
      </xdr:pic>
      <xdr:pic>
        <xdr:nvPicPr>
          <xdr:cNvPr id="4" name="Picture 3">
            <a:extLst>
              <a:ext uri="{FF2B5EF4-FFF2-40B4-BE49-F238E27FC236}">
                <a16:creationId xmlns:a16="http://schemas.microsoft.com/office/drawing/2014/main" id="{50CA6544-5C4B-3102-D839-051572B4C4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3294" y="86843"/>
            <a:ext cx="2076941" cy="845172"/>
          </a:xfrm>
          <a:prstGeom prst="rect">
            <a:avLst/>
          </a:prstGeom>
        </xdr:spPr>
      </xdr:pic>
      <xdr:pic>
        <xdr:nvPicPr>
          <xdr:cNvPr id="5" name="Picture 4">
            <a:extLst>
              <a:ext uri="{FF2B5EF4-FFF2-40B4-BE49-F238E27FC236}">
                <a16:creationId xmlns:a16="http://schemas.microsoft.com/office/drawing/2014/main" id="{7EC48E40-2D37-88E4-88D4-EA4C05257A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3772214" y="144543"/>
            <a:ext cx="1882059" cy="769362"/>
          </a:xfrm>
          <a:prstGeom prst="rect">
            <a:avLst/>
          </a:prstGeom>
        </xdr:spPr>
      </xdr:pic>
      <xdr:pic>
        <xdr:nvPicPr>
          <xdr:cNvPr id="6" name="Picture 5">
            <a:extLst>
              <a:ext uri="{FF2B5EF4-FFF2-40B4-BE49-F238E27FC236}">
                <a16:creationId xmlns:a16="http://schemas.microsoft.com/office/drawing/2014/main" id="{4CFD5D5F-64D2-312E-53B6-671868BA4F2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5620639" y="104146"/>
            <a:ext cx="1577130" cy="791122"/>
          </a:xfrm>
          <a:prstGeom prst="rect">
            <a:avLst/>
          </a:prstGeom>
        </xdr:spPr>
      </xdr:pic>
    </xdr:grpSp>
    <xdr:clientData/>
  </xdr:twoCellAnchor>
  <xdr:twoCellAnchor>
    <xdr:from>
      <xdr:col>2</xdr:col>
      <xdr:colOff>71437</xdr:colOff>
      <xdr:row>1</xdr:row>
      <xdr:rowOff>107156</xdr:rowOff>
    </xdr:from>
    <xdr:to>
      <xdr:col>9</xdr:col>
      <xdr:colOff>74132</xdr:colOff>
      <xdr:row>4</xdr:row>
      <xdr:rowOff>22184</xdr:rowOff>
    </xdr:to>
    <xdr:grpSp>
      <xdr:nvGrpSpPr>
        <xdr:cNvPr id="7" name="Group 6">
          <a:extLst>
            <a:ext uri="{FF2B5EF4-FFF2-40B4-BE49-F238E27FC236}">
              <a16:creationId xmlns:a16="http://schemas.microsoft.com/office/drawing/2014/main" id="{D8353A34-9753-4815-8832-18A699594281}"/>
            </a:ext>
          </a:extLst>
        </xdr:cNvPr>
        <xdr:cNvGrpSpPr/>
      </xdr:nvGrpSpPr>
      <xdr:grpSpPr>
        <a:xfrm>
          <a:off x="595312" y="297656"/>
          <a:ext cx="4253226" cy="593684"/>
          <a:chOff x="341737" y="83669"/>
          <a:chExt cx="6856032" cy="848346"/>
        </a:xfrm>
      </xdr:grpSpPr>
      <xdr:pic>
        <xdr:nvPicPr>
          <xdr:cNvPr id="8" name="Picture 7">
            <a:extLst>
              <a:ext uri="{FF2B5EF4-FFF2-40B4-BE49-F238E27FC236}">
                <a16:creationId xmlns:a16="http://schemas.microsoft.com/office/drawing/2014/main" id="{1E4453A9-90B6-5515-98AB-3CEEADA21D7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1737" y="83669"/>
            <a:ext cx="1208110" cy="777622"/>
          </a:xfrm>
          <a:prstGeom prst="rect">
            <a:avLst/>
          </a:prstGeom>
        </xdr:spPr>
      </xdr:pic>
      <xdr:pic>
        <xdr:nvPicPr>
          <xdr:cNvPr id="9" name="Picture 8">
            <a:extLst>
              <a:ext uri="{FF2B5EF4-FFF2-40B4-BE49-F238E27FC236}">
                <a16:creationId xmlns:a16="http://schemas.microsoft.com/office/drawing/2014/main" id="{0C6665F2-2D97-8E9A-C577-F9BA97D6B4E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13294" y="86843"/>
            <a:ext cx="2076941" cy="845172"/>
          </a:xfrm>
          <a:prstGeom prst="rect">
            <a:avLst/>
          </a:prstGeom>
        </xdr:spPr>
      </xdr:pic>
      <xdr:pic>
        <xdr:nvPicPr>
          <xdr:cNvPr id="10" name="Picture 9">
            <a:extLst>
              <a:ext uri="{FF2B5EF4-FFF2-40B4-BE49-F238E27FC236}">
                <a16:creationId xmlns:a16="http://schemas.microsoft.com/office/drawing/2014/main" id="{4D94533A-447A-6F92-BDA6-252CCF71EE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3772214" y="144543"/>
            <a:ext cx="1882059" cy="769362"/>
          </a:xfrm>
          <a:prstGeom prst="rect">
            <a:avLst/>
          </a:prstGeom>
        </xdr:spPr>
      </xdr:pic>
      <xdr:pic>
        <xdr:nvPicPr>
          <xdr:cNvPr id="11" name="Picture 10">
            <a:extLst>
              <a:ext uri="{FF2B5EF4-FFF2-40B4-BE49-F238E27FC236}">
                <a16:creationId xmlns:a16="http://schemas.microsoft.com/office/drawing/2014/main" id="{E599F30C-8349-058A-C3C7-9F07684E9EE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xdr:blipFill>
        <xdr:spPr>
          <a:xfrm>
            <a:off x="5620639" y="104146"/>
            <a:ext cx="1577130" cy="791122"/>
          </a:xfrm>
          <a:prstGeom prst="rect">
            <a:avLst/>
          </a:prstGeom>
        </xdr:spPr>
      </xdr:pic>
    </xdr:grpSp>
    <xdr:clientData/>
  </xdr:twoCellAnchor>
  <xdr:twoCellAnchor>
    <xdr:from>
      <xdr:col>2</xdr:col>
      <xdr:colOff>11906</xdr:colOff>
      <xdr:row>16</xdr:row>
      <xdr:rowOff>66675</xdr:rowOff>
    </xdr:from>
    <xdr:to>
      <xdr:col>8</xdr:col>
      <xdr:colOff>583406</xdr:colOff>
      <xdr:row>32</xdr:row>
      <xdr:rowOff>11906</xdr:rowOff>
    </xdr:to>
    <mc:AlternateContent xmlns:mc="http://schemas.openxmlformats.org/markup-compatibility/2006">
      <mc:Choice xmlns:cx2="http://schemas.microsoft.com/office/drawing/2015/10/21/chartex" xmlns="" Requires="cx2">
        <xdr:graphicFrame macro="">
          <xdr:nvGraphicFramePr>
            <xdr:cNvPr id="13" name="Chart 12">
              <a:extLst>
                <a:ext uri="{FF2B5EF4-FFF2-40B4-BE49-F238E27FC236}">
                  <a16:creationId xmlns:a16="http://schemas.microsoft.com/office/drawing/2014/main" id="{CF2DFB24-60F7-4C20-A456-4E379E1489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12" name="Rectangle 11"/>
            <xdr:cNvSpPr>
              <a:spLocks noTextEdit="1"/>
            </xdr:cNvSpPr>
          </xdr:nvSpPr>
          <xdr:spPr>
            <a:xfrm>
              <a:off x="564356" y="3851275"/>
              <a:ext cx="4419600" cy="28916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47625</xdr:colOff>
      <xdr:row>6</xdr:row>
      <xdr:rowOff>178595</xdr:rowOff>
    </xdr:from>
    <xdr:to>
      <xdr:col>26</xdr:col>
      <xdr:colOff>547688</xdr:colOff>
      <xdr:row>13</xdr:row>
      <xdr:rowOff>190500</xdr:rowOff>
    </xdr:to>
    <mc:AlternateContent xmlns:mc="http://schemas.openxmlformats.org/markup-compatibility/2006" xmlns:a14="http://schemas.microsoft.com/office/drawing/2010/main">
      <mc:Choice Requires="a14">
        <xdr:graphicFrame macro="">
          <xdr:nvGraphicFramePr>
            <xdr:cNvPr id="14" name="MDT">
              <a:extLst>
                <a:ext uri="{FF2B5EF4-FFF2-40B4-BE49-F238E27FC236}">
                  <a16:creationId xmlns:a16="http://schemas.microsoft.com/office/drawing/2014/main" id="{F0D625C7-64C1-4B73-BABD-E048037089FF}"/>
                </a:ext>
              </a:extLst>
            </xdr:cNvPr>
            <xdr:cNvGraphicFramePr/>
          </xdr:nvGraphicFramePr>
          <xdr:xfrm>
            <a:off x="0" y="0"/>
            <a:ext cx="0" cy="0"/>
          </xdr:xfrm>
          <a:graphic>
            <a:graphicData uri="http://schemas.microsoft.com/office/drawing/2010/slicer">
              <sle:slicer xmlns:sle="http://schemas.microsoft.com/office/drawing/2010/slicer" name="MDT"/>
            </a:graphicData>
          </a:graphic>
        </xdr:graphicFrame>
      </mc:Choice>
      <mc:Fallback xmlns="">
        <xdr:sp macro="" textlink="">
          <xdr:nvSpPr>
            <xdr:cNvPr id="0" name=""/>
            <xdr:cNvSpPr>
              <a:spLocks noTextEdit="1"/>
            </xdr:cNvSpPr>
          </xdr:nvSpPr>
          <xdr:spPr>
            <a:xfrm>
              <a:off x="13013531" y="1500189"/>
              <a:ext cx="2928938" cy="19645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47623</xdr:colOff>
      <xdr:row>16</xdr:row>
      <xdr:rowOff>95248</xdr:rowOff>
    </xdr:from>
    <xdr:to>
      <xdr:col>19</xdr:col>
      <xdr:colOff>595311</xdr:colOff>
      <xdr:row>32</xdr:row>
      <xdr:rowOff>47623</xdr:rowOff>
    </xdr:to>
    <xdr:graphicFrame macro="">
      <xdr:nvGraphicFramePr>
        <xdr:cNvPr id="15" name="Chart 14">
          <a:extLst>
            <a:ext uri="{FF2B5EF4-FFF2-40B4-BE49-F238E27FC236}">
              <a16:creationId xmlns:a16="http://schemas.microsoft.com/office/drawing/2014/main" id="{7D260693-3A69-4A08-9AC3-5C5FAF8978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71437</xdr:colOff>
      <xdr:row>16</xdr:row>
      <xdr:rowOff>92868</xdr:rowOff>
    </xdr:from>
    <xdr:to>
      <xdr:col>26</xdr:col>
      <xdr:colOff>583405</xdr:colOff>
      <xdr:row>32</xdr:row>
      <xdr:rowOff>35718</xdr:rowOff>
    </xdr:to>
    <xdr:graphicFrame macro="">
      <xdr:nvGraphicFramePr>
        <xdr:cNvPr id="16" name="Chart 15">
          <a:extLst>
            <a:ext uri="{FF2B5EF4-FFF2-40B4-BE49-F238E27FC236}">
              <a16:creationId xmlns:a16="http://schemas.microsoft.com/office/drawing/2014/main" id="{353B1D7D-57B3-4214-8AFE-7C16136229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59531</xdr:colOff>
      <xdr:row>16</xdr:row>
      <xdr:rowOff>88106</xdr:rowOff>
    </xdr:from>
    <xdr:to>
      <xdr:col>13</xdr:col>
      <xdr:colOff>547686</xdr:colOff>
      <xdr:row>32</xdr:row>
      <xdr:rowOff>23812</xdr:rowOff>
    </xdr:to>
    <xdr:graphicFrame macro="">
      <xdr:nvGraphicFramePr>
        <xdr:cNvPr id="17" name="Chart 16">
          <a:extLst>
            <a:ext uri="{FF2B5EF4-FFF2-40B4-BE49-F238E27FC236}">
              <a16:creationId xmlns:a16="http://schemas.microsoft.com/office/drawing/2014/main" id="{747F305D-02AB-412F-AF8F-51D072D52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607217</xdr:colOff>
      <xdr:row>34</xdr:row>
      <xdr:rowOff>107156</xdr:rowOff>
    </xdr:from>
    <xdr:to>
      <xdr:col>26</xdr:col>
      <xdr:colOff>607218</xdr:colOff>
      <xdr:row>49</xdr:row>
      <xdr:rowOff>59531</xdr:rowOff>
    </xdr:to>
    <xdr:graphicFrame macro="">
      <xdr:nvGraphicFramePr>
        <xdr:cNvPr id="13" name="Chart 11">
          <a:extLst>
            <a:ext uri="{FF2B5EF4-FFF2-40B4-BE49-F238E27FC236}">
              <a16:creationId xmlns:a16="http://schemas.microsoft.com/office/drawing/2014/main" id="{BB2861A4-7669-4152-9EFF-BA7677D50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OnLoad="1" refreshedBy="Emmanuel Kaunda Maingi" refreshedDate="45457.503888194442" createdVersion="8" refreshedVersion="8" minRefreshableVersion="3" recordCount="260">
  <cacheSource type="worksheet">
    <worksheetSource name="Table1"/>
  </cacheSource>
  <cacheFields count="38">
    <cacheField name="patient_id" numFmtId="0">
      <sharedItems/>
    </cacheField>
    <cacheField name="County" numFmtId="0">
      <sharedItems/>
    </cacheField>
    <cacheField name="MDT" numFmtId="0">
      <sharedItems count="5">
        <s v="Nakuru-Njoro/Rongai"/>
        <s v="Nakuru- Nakuru North/Subukia"/>
        <s v="Nakuru- Naivasha/Gilgil"/>
        <s v="Nakuru-Molo/Kuresoi"/>
        <s v="Nakuru- Nakuru Central"/>
      </sharedItems>
    </cacheField>
    <cacheField name="Sub-County" numFmtId="0">
      <sharedItems/>
    </cacheField>
    <cacheField name="Facility" numFmtId="0">
      <sharedItems/>
    </cacheField>
    <cacheField name="MflCode" numFmtId="0">
      <sharedItems containsSemiMixedTypes="0" containsString="0" containsNumber="1" containsInteger="1" minValue="14224" maxValue="20138"/>
    </cacheField>
    <cacheField name="Linelist Month" numFmtId="0">
      <sharedItems containsSemiMixedTypes="0" containsString="0" containsNumber="1" containsInteger="1" minValue="202211" maxValue="202405"/>
    </cacheField>
    <cacheField name="Date of Line Listing" numFmtId="0">
      <sharedItems/>
    </cacheField>
    <cacheField name="Client Type" numFmtId="0">
      <sharedItems count="3">
        <s v="ANC"/>
        <s v="PostNatal"/>
        <s v=""/>
      </sharedItems>
    </cacheField>
    <cacheField name="ANC/PNC Number" numFmtId="0">
      <sharedItems containsMixedTypes="1" containsNumber="1" containsInteger="1" minValue="0" maxValue="1442420230039"/>
    </cacheField>
    <cacheField name="Full Client Name" numFmtId="0">
      <sharedItems/>
    </cacheField>
    <cacheField name="Date Of Birth" numFmtId="0">
      <sharedItems/>
    </cacheField>
    <cacheField name="Age (yrs)" numFmtId="0">
      <sharedItems containsMixedTypes="1" containsNumber="1" containsInteger="1" minValue="0" maxValue="490"/>
    </cacheField>
    <cacheField name="Phone Number" numFmtId="0">
      <sharedItems containsMixedTypes="1" containsNumber="1" containsInteger="1" minValue="71549973" maxValue="799970144"/>
    </cacheField>
    <cacheField name="Additional Locator Information" numFmtId="0">
      <sharedItems/>
    </cacheField>
    <cacheField name="Type of Visit" numFmtId="0">
      <sharedItems count="6">
        <s v="2nd ANC"/>
        <s v="PNC Visit"/>
        <s v=""/>
        <s v="1st ANC"/>
        <s v="4th ANC"/>
        <s v="3rd ANC"/>
      </sharedItems>
    </cacheField>
    <cacheField name="Expected Delivery Date" numFmtId="0">
      <sharedItems/>
    </cacheField>
    <cacheField name="CCC No." numFmtId="0">
      <sharedItems containsMixedTypes="1" containsNumber="1" containsInteger="1" minValue="2324" maxValue="2030701009"/>
    </cacheField>
    <cacheField name="Maternal Risk Factors" numFmtId="0">
      <sharedItems/>
    </cacheField>
    <cacheField name="Other Maternal Risk Factors" numFmtId="0">
      <sharedItems/>
    </cacheField>
    <cacheField name="HEI Name" numFmtId="0">
      <sharedItems/>
    </cacheField>
    <cacheField name="HEI Number" numFmtId="0">
      <sharedItems containsMixedTypes="1" containsNumber="1" containsInteger="1" minValue="15" maxValue="154952023000041"/>
    </cacheField>
    <cacheField name="Hei Date of Birth" numFmtId="0">
      <sharedItems/>
    </cacheField>
    <cacheField name="Age (Months)" numFmtId="0">
      <sharedItems containsMixedTypes="1" containsNumber="1" containsInteger="1" minValue="1" maxValue="27"/>
    </cacheField>
    <cacheField name="HEI Risk Factors" numFmtId="0">
      <sharedItems/>
    </cacheField>
    <cacheField name="Other HEI Risk Factors" numFmtId="0">
      <sharedItems/>
    </cacheField>
    <cacheField name="Enrolled in OVC program?" numFmtId="0">
      <sharedItems/>
    </cacheField>
    <cacheField name="OVC Enrollment Date" numFmtId="0">
      <sharedItems/>
    </cacheField>
    <cacheField name="Eligibility Criteria for OVC Enrollment" numFmtId="0">
      <sharedItems containsBlank="1" count="10">
        <s v=","/>
        <s v=""/>
        <s v="Detectable VL,"/>
        <s v="New HIV +ve with MTCT Risks,"/>
        <s v=",Active Comorbidities,"/>
        <s v="Active Comorbidities,"/>
        <s v="Sero convert during ANC/PNC Follow up,"/>
        <s v="ART Defaulter,"/>
        <m u="1"/>
        <s v="Active Comorbidities" u="1"/>
      </sharedItems>
    </cacheField>
    <cacheField name="Mother CPMIS No." numFmtId="0">
      <sharedItems containsMixedTypes="1" containsNumber="1" containsInteger="1" minValue="1" maxValue="4769711"/>
    </cacheField>
    <cacheField name="Reason Client Not enrolled on OVC" numFmtId="0">
      <sharedItems count="7">
        <s v="Other"/>
        <s v=""/>
        <s v="Ineligible as per OVC screening"/>
        <s v="Not reachable"/>
        <s v="Exited_OVC"/>
        <s v="Relocated (LTFU)"/>
        <s v="Declined OVC support"/>
      </sharedItems>
    </cacheField>
    <cacheField name="Other Reasons Client not on OVC" numFmtId="0">
      <sharedItems count="30">
        <s v="For OVC screening and enrollment "/>
        <s v=""/>
        <s v="No enrollment done"/>
        <s v="N/A"/>
        <s v="For OVC screening and enrolment "/>
        <s v="to be enrolled"/>
        <s v="no recruitment"/>
        <s v="New client"/>
        <s v="Na"/>
        <s v="Pending "/>
        <s v="Pending"/>
        <s v="NONE"/>
        <s v="Above age limit (Client is 28; currently pregnant)"/>
        <s v="Yet to be enrolled. "/>
        <s v="LISTED FOR ENROLLMENT"/>
        <s v="not yet"/>
        <s v="New Client "/>
        <s v="awaiting enrollment"/>
        <s v="enroll next tca"/>
        <s v="Was in school "/>
        <s v="to enroll next tca"/>
        <s v="HIV negative "/>
        <s v="Not enrolled"/>
        <s v="Not reached "/>
        <s v="Not yet enrollef"/>
        <s v="Not linked "/>
        <s v="No CPMI Number" u="1"/>
        <s v="No enrollment done " u="1"/>
        <s v="Above Age Limit" u="1"/>
        <s v="On process of enrollment " u="1"/>
      </sharedItems>
    </cacheField>
    <cacheField name="Has HEI Exited at 18 or 24 Months" numFmtId="0">
      <sharedItems/>
    </cacheField>
    <cacheField name="Final HEI exit Outcomes at 18 or 24months" numFmtId="0">
      <sharedItems count="3">
        <s v=""/>
        <s v="HIV -ve"/>
        <s v="LTFU"/>
      </sharedItems>
    </cacheField>
    <cacheField name="OVCs Linelisted" numFmtId="0">
      <sharedItems containsSemiMixedTypes="0" containsString="0" containsNumber="1" containsInteger="1" minValue="1" maxValue="1"/>
    </cacheField>
    <cacheField name="Enrolled in OVC" numFmtId="0">
      <sharedItems containsSemiMixedTypes="0" containsString="0" containsNumber="1" containsInteger="1" minValue="0" maxValue="1"/>
    </cacheField>
    <cacheField name="HEI Exited" numFmtId="0">
      <sharedItems containsSemiMixedTypes="0" containsString="0" containsNumber="1" containsInteger="1" minValue="0" maxValue="1"/>
    </cacheField>
    <cacheField name="AgeCat" numFmtId="0">
      <sharedItems count="11">
        <s v="40+ Yrs"/>
        <s v="35-39 Yrs"/>
        <s v="30-34 Yrs"/>
        <s v="20-24 Yrs"/>
        <s v="15-19 Yrs"/>
        <s v="25-29 Yrs"/>
        <s v="&lt;1 Yrs"/>
        <s v="1 Yrs" u="1"/>
        <s v="15-24 Yrs" u="1"/>
        <s v="25-49 Yrs" u="1"/>
        <s v="10-14 Yrs" u="1"/>
      </sharedItems>
    </cacheField>
  </cacheFields>
  <extLst>
    <ext xmlns:x14="http://schemas.microsoft.com/office/spreadsheetml/2009/9/main" uri="{725AE2AE-9491-48be-B2B4-4EB974FC3084}">
      <x14:pivotCacheDefinition pivotCacheId="16405998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74:B99" firstHeaderRow="1" firstDataRow="1" firstDataCol="1"/>
  <pivotFields count="38">
    <pivotField showAll="0"/>
    <pivotField showAll="0"/>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3"/>
        <item x="0"/>
        <item x="5"/>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axis="axisRow" showAll="0" sortType="descending">
      <items count="31">
        <item h="1" x="1"/>
        <item x="12"/>
        <item x="17"/>
        <item x="18"/>
        <item x="0"/>
        <item x="4"/>
        <item x="21"/>
        <item x="14"/>
        <item x="8"/>
        <item x="7"/>
        <item x="16"/>
        <item m="1" x="26"/>
        <item x="2"/>
        <item m="1" x="27"/>
        <item x="6"/>
        <item x="11"/>
        <item x="22"/>
        <item x="25"/>
        <item x="23"/>
        <item x="15"/>
        <item x="24"/>
        <item m="1" x="29"/>
        <item x="10"/>
        <item x="9"/>
        <item x="5"/>
        <item x="20"/>
        <item x="19"/>
        <item x="13"/>
        <item m="1" x="28"/>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s>
  <rowFields count="1">
    <field x="31"/>
  </rowFields>
  <rowItems count="25">
    <i>
      <x v="29"/>
    </i>
    <i>
      <x v="6"/>
    </i>
    <i>
      <x v="4"/>
    </i>
    <i>
      <x v="9"/>
    </i>
    <i>
      <x v="24"/>
    </i>
    <i>
      <x v="16"/>
    </i>
    <i>
      <x v="18"/>
    </i>
    <i>
      <x v="22"/>
    </i>
    <i>
      <x v="15"/>
    </i>
    <i>
      <x v="2"/>
    </i>
    <i>
      <x v="8"/>
    </i>
    <i>
      <x v="7"/>
    </i>
    <i>
      <x v="12"/>
    </i>
    <i>
      <x v="26"/>
    </i>
    <i>
      <x v="14"/>
    </i>
    <i>
      <x v="20"/>
    </i>
    <i>
      <x v="1"/>
    </i>
    <i>
      <x v="23"/>
    </i>
    <i>
      <x v="5"/>
    </i>
    <i>
      <x v="25"/>
    </i>
    <i>
      <x v="17"/>
    </i>
    <i>
      <x v="27"/>
    </i>
    <i>
      <x v="3"/>
    </i>
    <i>
      <x v="10"/>
    </i>
    <i>
      <x v="19"/>
    </i>
  </rowItems>
  <colItems count="1">
    <i/>
  </colItems>
  <dataFields count="1">
    <dataField name="Sum of OVCs Linelisted" fld="34" baseField="0" baseItem="0"/>
  </dataFields>
  <formats count="12">
    <format dxfId="14">
      <pivotArea type="all" dataOnly="0" outline="0" fieldPosition="0"/>
    </format>
    <format dxfId="13">
      <pivotArea outline="0" collapsedLevelsAreSubtotals="1" fieldPosition="0"/>
    </format>
    <format dxfId="12">
      <pivotArea field="2" type="button" dataOnly="0" labelOnly="1" outline="0"/>
    </format>
    <format dxfId="11">
      <pivotArea dataOnly="0" labelOnly="1" grandRow="1" outline="0"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type="origin" dataOnly="0" labelOnly="1" outline="0" offset="A1" fieldPosition="0"/>
    </format>
    <format dxfId="6">
      <pivotArea dataOnly="0" labelOnly="1" outline="0" axis="axisValues" fieldPosition="0"/>
    </format>
    <format dxfId="5">
      <pivotArea field="15" type="button" dataOnly="0" labelOnly="1" outline="0"/>
    </format>
    <format dxfId="4">
      <pivotArea type="topRight" dataOnly="0" labelOnly="1" outline="0" fieldPosition="0"/>
    </format>
    <format dxfId="3">
      <pivotArea type="origin" dataOnly="0" labelOnly="1" outline="0" offset="A2"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0:B27" firstHeaderRow="1" firstDataRow="1" firstDataCol="1"/>
  <pivotFields count="38">
    <pivotField showAll="0"/>
    <pivotField showAll="0"/>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3"/>
        <item x="0"/>
        <item x="5"/>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12">
        <item m="1" x="7"/>
        <item m="1" x="8"/>
        <item m="1" x="9"/>
        <item x="6"/>
        <item x="4"/>
        <item x="3"/>
        <item x="5"/>
        <item x="2"/>
        <item x="1"/>
        <item x="0"/>
        <item m="1" x="10"/>
        <item t="default"/>
      </items>
    </pivotField>
  </pivotFields>
  <rowFields count="1">
    <field x="37"/>
  </rowFields>
  <rowItems count="7">
    <i>
      <x v="3"/>
    </i>
    <i>
      <x v="4"/>
    </i>
    <i>
      <x v="5"/>
    </i>
    <i>
      <x v="6"/>
    </i>
    <i>
      <x v="7"/>
    </i>
    <i>
      <x v="8"/>
    </i>
    <i>
      <x v="9"/>
    </i>
  </rowItems>
  <colItems count="1">
    <i/>
  </colItems>
  <dataFields count="1">
    <dataField name=" OVCs Linelisted" fld="34" baseField="0" baseItem="0"/>
  </dataFields>
  <formats count="12">
    <format dxfId="26">
      <pivotArea type="all" dataOnly="0" outline="0" fieldPosition="0"/>
    </format>
    <format dxfId="25">
      <pivotArea outline="0" collapsedLevelsAreSubtotals="1" fieldPosition="0"/>
    </format>
    <format dxfId="24">
      <pivotArea field="2" type="button" dataOnly="0" labelOnly="1" outline="0"/>
    </format>
    <format dxfId="23">
      <pivotArea dataOnly="0" labelOnly="1" grandRow="1" outline="0" fieldPosition="0"/>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type="origin" dataOnly="0" labelOnly="1" outline="0" offset="A1" fieldPosition="0"/>
    </format>
    <format dxfId="18">
      <pivotArea dataOnly="0" labelOnly="1" outline="0" axis="axisValues" fieldPosition="0"/>
    </format>
    <format dxfId="17">
      <pivotArea field="15" type="button" dataOnly="0" labelOnly="1" outline="0"/>
    </format>
    <format dxfId="16">
      <pivotArea type="topRight" dataOnly="0" labelOnly="1" outline="0" fieldPosition="0"/>
    </format>
    <format dxfId="15">
      <pivotArea type="origin" dataOnly="0" labelOnly="1" outline="0" offset="A2"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62:B64" firstHeaderRow="1" firstDataRow="1" firstDataCol="1"/>
  <pivotFields count="38">
    <pivotField showAll="0"/>
    <pivotField showAll="0"/>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3"/>
        <item x="0"/>
        <item x="5"/>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
        <item h="1" x="0"/>
        <item x="1"/>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s>
  <rowFields count="1">
    <field x="33"/>
  </rowFields>
  <rowItems count="2">
    <i>
      <x v="2"/>
    </i>
    <i>
      <x v="1"/>
    </i>
  </rowItems>
  <colItems count="1">
    <i/>
  </colItems>
  <dataFields count="1">
    <dataField name="Sum of OVCs Linelisted" fld="34" baseField="0" baseItem="0"/>
  </dataFields>
  <formats count="12">
    <format dxfId="38">
      <pivotArea type="all" dataOnly="0" outline="0" fieldPosition="0"/>
    </format>
    <format dxfId="37">
      <pivotArea outline="0" collapsedLevelsAreSubtotals="1" fieldPosition="0"/>
    </format>
    <format dxfId="36">
      <pivotArea field="2" type="button" dataOnly="0" labelOnly="1" outline="0"/>
    </format>
    <format dxfId="35">
      <pivotArea dataOnly="0" labelOnly="1" grandRow="1" outline="0" fieldPosition="0"/>
    </format>
    <format dxfId="34">
      <pivotArea dataOnly="0" labelOnly="1" outline="0" axis="axisValues" fieldPosition="0"/>
    </format>
    <format dxfId="33">
      <pivotArea type="all" dataOnly="0" outline="0" fieldPosition="0"/>
    </format>
    <format dxfId="32">
      <pivotArea outline="0" collapsedLevelsAreSubtotals="1" fieldPosition="0"/>
    </format>
    <format dxfId="31">
      <pivotArea type="origin" dataOnly="0" labelOnly="1" outline="0" offset="A1" fieldPosition="0"/>
    </format>
    <format dxfId="30">
      <pivotArea dataOnly="0" labelOnly="1" outline="0" axis="axisValues" fieldPosition="0"/>
    </format>
    <format dxfId="29">
      <pivotArea field="15" type="button" dataOnly="0" labelOnly="1" outline="0"/>
    </format>
    <format dxfId="28">
      <pivotArea type="topRight" dataOnly="0" labelOnly="1" outline="0" fieldPosition="0"/>
    </format>
    <format dxfId="27">
      <pivotArea type="origin" dataOnly="0" labelOnly="1" outline="0" offset="A2"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C4" firstHeaderRow="0" firstDataRow="1" firstDataCol="0"/>
  <pivotFields count="38">
    <pivotField showAll="0"/>
    <pivotField showAll="0"/>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Items count="1">
    <i/>
  </rowItems>
  <colFields count="1">
    <field x="-2"/>
  </colFields>
  <colItems count="3">
    <i>
      <x/>
    </i>
    <i i="1">
      <x v="1"/>
    </i>
    <i i="2">
      <x v="2"/>
    </i>
  </colItems>
  <dataFields count="3">
    <dataField name=" OVCs Linelisted" fld="34" baseField="0" baseItem="0"/>
    <dataField name=" Enrolled in Ovc" fld="35" baseField="0" baseItem="0"/>
    <dataField name=" HEI Exited" fld="36" baseField="0" baseItem="0"/>
  </dataFields>
  <formats count="8">
    <format dxfId="46">
      <pivotArea type="all" dataOnly="0" outline="0" fieldPosition="0"/>
    </format>
    <format dxfId="45">
      <pivotArea outline="0" collapsedLevelsAreSubtotals="1" fieldPosition="0"/>
    </format>
    <format dxfId="44">
      <pivotArea field="2" type="button" dataOnly="0" labelOnly="1" outline="0"/>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45:B51" firstHeaderRow="1" firstDataRow="1" firstDataCol="1"/>
  <pivotFields count="38">
    <pivotField showAll="0"/>
    <pivotField showAll="0"/>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3"/>
        <item x="0"/>
        <item x="5"/>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h="1" x="1"/>
        <item x="6"/>
        <item x="4"/>
        <item x="2"/>
        <item x="3"/>
        <item x="5"/>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s>
  <rowFields count="1">
    <field x="30"/>
  </rowFields>
  <rowItems count="6">
    <i>
      <x v="1"/>
    </i>
    <i>
      <x v="5"/>
    </i>
    <i>
      <x v="2"/>
    </i>
    <i>
      <x v="3"/>
    </i>
    <i>
      <x v="4"/>
    </i>
    <i>
      <x v="6"/>
    </i>
  </rowItems>
  <colItems count="1">
    <i/>
  </colItems>
  <dataFields count="1">
    <dataField name="Sum of OVCs Linelisted" fld="34" baseField="0" baseItem="0"/>
  </dataFields>
  <formats count="12">
    <format dxfId="58">
      <pivotArea type="all" dataOnly="0" outline="0" fieldPosition="0"/>
    </format>
    <format dxfId="57">
      <pivotArea outline="0" collapsedLevelsAreSubtotals="1" fieldPosition="0"/>
    </format>
    <format dxfId="56">
      <pivotArea field="2" type="button" dataOnly="0" labelOnly="1" outline="0"/>
    </format>
    <format dxfId="55">
      <pivotArea dataOnly="0" labelOnly="1" grandRow="1" outline="0"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type="origin" dataOnly="0" labelOnly="1" outline="0" offset="A1" fieldPosition="0"/>
    </format>
    <format dxfId="50">
      <pivotArea dataOnly="0" labelOnly="1" outline="0" axis="axisValues" fieldPosition="0"/>
    </format>
    <format dxfId="49">
      <pivotArea field="15" type="button" dataOnly="0" labelOnly="1" outline="0"/>
    </format>
    <format dxfId="48">
      <pivotArea type="topRight" dataOnly="0" labelOnly="1" outline="0" fieldPosition="0"/>
    </format>
    <format dxfId="47">
      <pivotArea type="origin" dataOnly="0" labelOnly="1" outline="0" offset="A2"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4:G16" firstHeaderRow="1" firstDataRow="2" firstDataCol="1"/>
  <pivotFields count="38">
    <pivotField showAll="0"/>
    <pivotField showAll="0"/>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3"/>
        <item x="0"/>
        <item x="5"/>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Fields count="1">
    <field x="15"/>
  </colFields>
  <colItems count="6">
    <i>
      <x/>
    </i>
    <i>
      <x v="1"/>
    </i>
    <i>
      <x v="2"/>
    </i>
    <i>
      <x v="3"/>
    </i>
    <i>
      <x v="4"/>
    </i>
    <i>
      <x v="5"/>
    </i>
  </colItems>
  <dataFields count="1">
    <dataField name=" OVCs Linelisted" fld="34" baseField="0" baseItem="0"/>
  </dataFields>
  <formats count="13">
    <format dxfId="71">
      <pivotArea type="all" dataOnly="0" outline="0" fieldPosition="0"/>
    </format>
    <format dxfId="70">
      <pivotArea outline="0" collapsedLevelsAreSubtotals="1" fieldPosition="0"/>
    </format>
    <format dxfId="69">
      <pivotArea field="2" type="button" dataOnly="0" labelOnly="1" outline="0"/>
    </format>
    <format dxfId="68">
      <pivotArea dataOnly="0" labelOnly="1" grandRow="1" outline="0"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type="origin" dataOnly="0" labelOnly="1" outline="0" offset="A1" fieldPosition="0"/>
    </format>
    <format dxfId="63">
      <pivotArea dataOnly="0" labelOnly="1" outline="0" axis="axisValues" fieldPosition="0"/>
    </format>
    <format dxfId="62">
      <pivotArea field="15" type="button" dataOnly="0" labelOnly="1" outline="0" axis="axisCol" fieldPosition="0"/>
    </format>
    <format dxfId="61">
      <pivotArea type="topRight" dataOnly="0" labelOnly="1" outline="0" fieldPosition="0"/>
    </format>
    <format dxfId="60">
      <pivotArea type="origin" dataOnly="0" labelOnly="1" outline="0" offset="A2" fieldPosition="0"/>
    </format>
    <format dxfId="59">
      <pivotArea dataOnly="0" labelOnly="1" fieldPosition="0">
        <references count="1">
          <reference field="1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1:B37" firstHeaderRow="1" firstDataRow="1" firstDataCol="1"/>
  <pivotFields count="38">
    <pivotField showAll="0"/>
    <pivotField showAll="0"/>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3"/>
        <item x="0"/>
        <item x="5"/>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11">
        <item h="1" x="1"/>
        <item h="1" x="0"/>
        <item x="4"/>
        <item x="5"/>
        <item x="7"/>
        <item x="2"/>
        <item x="3"/>
        <item x="6"/>
        <item h="1" m="1" x="9"/>
        <item h="1" m="1"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s>
  <rowFields count="1">
    <field x="28"/>
  </rowFields>
  <rowItems count="6">
    <i>
      <x v="4"/>
    </i>
    <i>
      <x v="7"/>
    </i>
    <i>
      <x v="2"/>
    </i>
    <i>
      <x v="3"/>
    </i>
    <i>
      <x v="5"/>
    </i>
    <i>
      <x v="6"/>
    </i>
  </rowItems>
  <colItems count="1">
    <i/>
  </colItems>
  <dataFields count="1">
    <dataField name="Sum of OVCs Linelisted" fld="34" baseField="0" baseItem="0"/>
  </dataFields>
  <formats count="12">
    <format dxfId="83">
      <pivotArea type="all" dataOnly="0" outline="0" fieldPosition="0"/>
    </format>
    <format dxfId="82">
      <pivotArea outline="0" collapsedLevelsAreSubtotals="1" fieldPosition="0"/>
    </format>
    <format dxfId="81">
      <pivotArea field="2" type="button" dataOnly="0" labelOnly="1" outline="0"/>
    </format>
    <format dxfId="80">
      <pivotArea dataOnly="0" labelOnly="1" grandRow="1" outline="0" fieldPosition="0"/>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type="origin" dataOnly="0" labelOnly="1" outline="0" offset="A1" fieldPosition="0"/>
    </format>
    <format dxfId="75">
      <pivotArea dataOnly="0" labelOnly="1" outline="0" axis="axisValues" fieldPosition="0"/>
    </format>
    <format dxfId="74">
      <pivotArea field="15" type="button" dataOnly="0" labelOnly="1" outline="0"/>
    </format>
    <format dxfId="73">
      <pivotArea type="topRight" dataOnly="0" labelOnly="1" outline="0" fieldPosition="0"/>
    </format>
    <format dxfId="72">
      <pivotArea type="origin" dataOnly="0" labelOnly="1" outline="0" offset="A2"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D10" firstHeaderRow="1" firstDataRow="2" firstDataCol="1"/>
  <pivotFields count="38">
    <pivotField showAll="0"/>
    <pivotField showAll="0"/>
    <pivotField showAll="0">
      <items count="6">
        <item x="2"/>
        <item x="4"/>
        <item x="1"/>
        <item x="3"/>
        <item x="0"/>
        <item t="default"/>
      </items>
    </pivotField>
    <pivotField showAll="0"/>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Fields count="1">
    <field x="8"/>
  </colFields>
  <colItems count="3">
    <i>
      <x/>
    </i>
    <i>
      <x v="1"/>
    </i>
    <i>
      <x v="2"/>
    </i>
  </colItems>
  <dataFields count="1">
    <dataField name=" OVCs Linelisted" fld="34" baseField="0" baseItem="0"/>
  </dataFields>
  <formats count="13">
    <format dxfId="96">
      <pivotArea type="all" dataOnly="0" outline="0" fieldPosition="0"/>
    </format>
    <format dxfId="95">
      <pivotArea outline="0" collapsedLevelsAreSubtotals="1" fieldPosition="0"/>
    </format>
    <format dxfId="94">
      <pivotArea field="2" type="button" dataOnly="0" labelOnly="1" outline="0"/>
    </format>
    <format dxfId="93">
      <pivotArea dataOnly="0" labelOnly="1" grandRow="1" outline="0" fieldPosition="0"/>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type="origin" dataOnly="0" labelOnly="1" outline="0" offset="A1" fieldPosition="0"/>
    </format>
    <format dxfId="88">
      <pivotArea dataOnly="0" labelOnly="1" outline="0" axis="axisValues" fieldPosition="0"/>
    </format>
    <format dxfId="87">
      <pivotArea field="8" type="button" dataOnly="0" labelOnly="1" outline="0" axis="axisCol" fieldPosition="0"/>
    </format>
    <format dxfId="86">
      <pivotArea type="topRight" dataOnly="0" labelOnly="1" outline="0" fieldPosition="0"/>
    </format>
    <format dxfId="85">
      <pivotArea type="origin" dataOnly="0" labelOnly="1" outline="0" offset="A2" fieldPosition="0"/>
    </format>
    <format dxfId="84">
      <pivotArea dataOnly="0" labelOnly="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DT" sourceName="MDT">
  <pivotTables>
    <pivotTable tabId="2" name="PivotTable1"/>
    <pivotTable tabId="2" name="PivotTable2"/>
    <pivotTable tabId="2" name="PivotTable3"/>
    <pivotTable tabId="2" name="PivotTable7"/>
    <pivotTable tabId="2" name="PivotTable15"/>
    <pivotTable tabId="2" name="PivotTable16"/>
    <pivotTable tabId="2" name="PivotTable17"/>
    <pivotTable tabId="2" name="PivotTable4"/>
  </pivotTables>
  <data>
    <tabular pivotCacheId="164059987">
      <items count="5">
        <i x="2" s="1"/>
        <i x="4"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DT" cache="Slicer_MDT" caption="MDT" style="SlicerStyleDark6" rowHeight="241300"/>
</slicers>
</file>

<file path=xl/tables/table1.xml><?xml version="1.0" encoding="utf-8"?>
<table xmlns="http://schemas.openxmlformats.org/spreadsheetml/2006/main" id="1" name="Table1" displayName="Table1" ref="A1:AL2" totalsRowShown="0" headerRowDxfId="136" dataDxfId="134" headerRowBorderDxfId="135" tableBorderDxfId="133" totalsRowBorderDxfId="132">
  <autoFilter ref="A1:AL2"/>
  <sortState ref="A66:AL261">
    <sortCondition ref="AE1:AE261"/>
  </sortState>
  <tableColumns count="38">
    <tableColumn id="1" name="patient_id" dataDxfId="131"/>
    <tableColumn id="2" name="County" dataDxfId="130"/>
    <tableColumn id="3" name="MDT" dataDxfId="129"/>
    <tableColumn id="4" name="Sub-County" dataDxfId="128"/>
    <tableColumn id="5" name="Facility" dataDxfId="127"/>
    <tableColumn id="6" name="MflCode" dataDxfId="126"/>
    <tableColumn id="7" name="Linelist Month" dataDxfId="125"/>
    <tableColumn id="8" name="Date of Line Listing" dataDxfId="124"/>
    <tableColumn id="9" name="Client Type" dataDxfId="123"/>
    <tableColumn id="10" name="ANC/PNC Number" dataDxfId="2"/>
    <tableColumn id="11" name="Full Client Name" dataDxfId="0"/>
    <tableColumn id="12" name="Date Of Birth" dataDxfId="1"/>
    <tableColumn id="13" name="Age (yrs)" dataDxfId="122"/>
    <tableColumn id="14" name="Phone Number" dataDxfId="121"/>
    <tableColumn id="15" name="Additional Locator Information" dataDxfId="120"/>
    <tableColumn id="16" name="Type of Visit" dataDxfId="119"/>
    <tableColumn id="17" name="Expected Delivery Date" dataDxfId="118"/>
    <tableColumn id="18" name="CCC No." dataDxfId="117"/>
    <tableColumn id="19" name="Maternal Risk Factors" dataDxfId="116"/>
    <tableColumn id="20" name="Other Maternal Risk Factors" dataDxfId="115"/>
    <tableColumn id="21" name="HEI Name" dataDxfId="114"/>
    <tableColumn id="22" name="HEI Number" dataDxfId="113"/>
    <tableColumn id="23" name="Hei Date of Birth" dataDxfId="112"/>
    <tableColumn id="24" name="Age (Months)" dataDxfId="111"/>
    <tableColumn id="25" name="HEI Risk Factors" dataDxfId="110"/>
    <tableColumn id="26" name="Other HEI Risk Factors" dataDxfId="109"/>
    <tableColumn id="27" name="Enrolled in OVC program?" dataDxfId="108"/>
    <tableColumn id="28" name="OVC Enrollment Date" dataDxfId="107"/>
    <tableColumn id="29" name="Eligibility Criteria for OVC Enrollment" dataDxfId="106"/>
    <tableColumn id="30" name="Mother CPMIS No." dataDxfId="105"/>
    <tableColumn id="31" name="Reason Client Not enrolled on OVC" dataDxfId="104"/>
    <tableColumn id="32" name="Other Reasons Client not on OVC" dataDxfId="103"/>
    <tableColumn id="33" name="Has HEI Exited at 18 or 24 Months" dataDxfId="102"/>
    <tableColumn id="34" name="Final HEI exit Outcomes at 18 or 24months" dataDxfId="101"/>
    <tableColumn id="35" name="OVCs Linelisted" dataDxfId="100">
      <calculatedColumnFormula>IF(A2&lt;&gt;"",1,0)</calculatedColumnFormula>
    </tableColumn>
    <tableColumn id="36" name="Enrolled in OVC" dataDxfId="99">
      <calculatedColumnFormula>IF(AA2="Yes",1,0)</calculatedColumnFormula>
    </tableColumn>
    <tableColumn id="37" name="HEI Exited" dataDxfId="98">
      <calculatedColumnFormula>IF(AG2="Yes",1,0)</calculatedColumnFormula>
    </tableColumn>
    <tableColumn id="38" name="AgeCat" dataDxfId="97">
      <calculatedColumnFormula>IF((M2)&lt;1,"&lt;1 Yrs",IF(AND((M2)&gt;=1,(M2)&lt;=4),"1-4 Yrs",IF(AND((M2)&gt;4,(M2)&lt;=9),"5-9 Yrs",IF(AND((M2)&gt;9,(M2)&lt;=14),"10-14 Yrs",IF(AND((M2)&gt;14,(M2)&lt;=19),"15-19 Yrs",IF(AND((M2)&gt;19,(M2)&lt;=24),"20-24 Yrs",IF(AND((M2)&gt;24,(M2)&lt;=29),"25-29 Yrs",IF(AND((M2)&gt;29,(M2)&lt;=34),"30-34 Yrs",IF(AND((M2)&gt;34,(M2)&lt;=39),"35-39 Yrs","40+ Yrs")))))))))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showGridLines="0" topLeftCell="E1" workbookViewId="0">
      <selection activeCell="K2" sqref="K2"/>
    </sheetView>
  </sheetViews>
  <sheetFormatPr defaultColWidth="9.140625" defaultRowHeight="12.75"/>
  <cols>
    <col min="1" max="1" width="36.28515625" style="15" bestFit="1" customWidth="1"/>
    <col min="2" max="2" width="11.28515625" style="7" bestFit="1" customWidth="1"/>
    <col min="3" max="3" width="25.28515625" style="15" bestFit="1" customWidth="1"/>
    <col min="4" max="4" width="15" style="15" bestFit="1" customWidth="1"/>
    <col min="5" max="5" width="22.42578125" style="15" customWidth="1"/>
    <col min="6" max="6" width="12.42578125" style="7" bestFit="1" customWidth="1"/>
    <col min="7" max="7" width="16.7109375" style="7" bestFit="1" customWidth="1"/>
    <col min="8" max="8" width="20.7109375" style="15" bestFit="1" customWidth="1"/>
    <col min="9" max="9" width="14.5703125" style="15" bestFit="1" customWidth="1"/>
    <col min="10" max="10" width="20.7109375" style="15" bestFit="1" customWidth="1"/>
    <col min="11" max="11" width="31" style="15" bestFit="1" customWidth="1"/>
    <col min="12" max="12" width="15.85546875" style="7" bestFit="1" customWidth="1"/>
    <col min="13" max="13" width="12.42578125" style="7" bestFit="1" customWidth="1"/>
    <col min="14" max="14" width="17.7109375" style="15" bestFit="1" customWidth="1"/>
    <col min="15" max="15" width="30.28515625" style="15" bestFit="1" customWidth="1"/>
    <col min="16" max="16" width="15.140625" style="7" bestFit="1" customWidth="1"/>
    <col min="17" max="17" width="24.5703125" style="15" customWidth="1"/>
    <col min="18" max="18" width="12.5703125" style="15" bestFit="1" customWidth="1"/>
    <col min="19" max="19" width="65.42578125" style="15" bestFit="1" customWidth="1"/>
    <col min="20" max="20" width="28.140625" style="15" bestFit="1" customWidth="1"/>
    <col min="21" max="21" width="30.7109375" style="15" bestFit="1" customWidth="1"/>
    <col min="22" max="22" width="15.5703125" style="15" bestFit="1" customWidth="1"/>
    <col min="23" max="23" width="18.85546875" style="15" bestFit="1" customWidth="1"/>
    <col min="24" max="24" width="16" style="15" bestFit="1" customWidth="1"/>
    <col min="25" max="25" width="98.85546875" style="15" bestFit="1" customWidth="1"/>
    <col min="26" max="26" width="23.5703125" style="15" bestFit="1" customWidth="1"/>
    <col min="27" max="27" width="26.7109375" style="7" bestFit="1" customWidth="1"/>
    <col min="28" max="28" width="23.140625" style="15" bestFit="1" customWidth="1"/>
    <col min="29" max="29" width="35.7109375" style="15" bestFit="1" customWidth="1"/>
    <col min="30" max="30" width="20.140625" style="7" bestFit="1" customWidth="1"/>
    <col min="31" max="31" width="34.5703125" style="15" bestFit="1" customWidth="1"/>
    <col min="32" max="32" width="38.5703125" style="15" bestFit="1" customWidth="1"/>
    <col min="33" max="33" width="32.85546875" style="7" bestFit="1" customWidth="1"/>
    <col min="34" max="34" width="40.42578125" style="15" bestFit="1" customWidth="1"/>
    <col min="35" max="36" width="18.42578125" style="7" bestFit="1" customWidth="1"/>
    <col min="37" max="37" width="16.28515625" style="7" customWidth="1"/>
    <col min="38" max="38" width="11.42578125" style="15" customWidth="1"/>
    <col min="39" max="16384" width="9.140625" style="15"/>
  </cols>
  <sheetData>
    <row r="1" spans="1:52" s="26" customFormat="1">
      <c r="A1" s="31" t="s">
        <v>0</v>
      </c>
      <c r="B1" s="23" t="s">
        <v>1</v>
      </c>
      <c r="C1" s="24" t="s">
        <v>2</v>
      </c>
      <c r="D1" s="23" t="s">
        <v>3</v>
      </c>
      <c r="E1" s="23" t="s">
        <v>4</v>
      </c>
      <c r="F1" s="23" t="s">
        <v>5</v>
      </c>
      <c r="G1" s="24" t="s">
        <v>6</v>
      </c>
      <c r="H1" s="23" t="s">
        <v>7</v>
      </c>
      <c r="I1" s="24" t="s">
        <v>8</v>
      </c>
      <c r="J1" s="23" t="s">
        <v>9</v>
      </c>
      <c r="K1" s="23" t="s">
        <v>10</v>
      </c>
      <c r="L1" s="23" t="s">
        <v>11</v>
      </c>
      <c r="M1" s="24" t="s">
        <v>12</v>
      </c>
      <c r="N1" s="23" t="s">
        <v>13</v>
      </c>
      <c r="O1" s="23" t="s">
        <v>14</v>
      </c>
      <c r="P1" s="24" t="s">
        <v>15</v>
      </c>
      <c r="Q1" s="23" t="s">
        <v>16</v>
      </c>
      <c r="R1" s="23" t="s">
        <v>17</v>
      </c>
      <c r="S1" s="25" t="s">
        <v>18</v>
      </c>
      <c r="T1" s="23" t="s">
        <v>19</v>
      </c>
      <c r="U1" s="23" t="s">
        <v>20</v>
      </c>
      <c r="V1" s="23" t="s">
        <v>21</v>
      </c>
      <c r="W1" s="23" t="s">
        <v>22</v>
      </c>
      <c r="X1" s="23" t="s">
        <v>23</v>
      </c>
      <c r="Y1" s="25" t="s">
        <v>24</v>
      </c>
      <c r="Z1" s="23" t="s">
        <v>25</v>
      </c>
      <c r="AA1" s="24" t="s">
        <v>26</v>
      </c>
      <c r="AB1" s="23" t="s">
        <v>27</v>
      </c>
      <c r="AC1" s="25" t="s">
        <v>28</v>
      </c>
      <c r="AD1" s="23" t="s">
        <v>29</v>
      </c>
      <c r="AE1" s="25" t="s">
        <v>30</v>
      </c>
      <c r="AF1" s="24" t="s">
        <v>31</v>
      </c>
      <c r="AG1" s="24" t="s">
        <v>32</v>
      </c>
      <c r="AH1" s="25" t="s">
        <v>33</v>
      </c>
      <c r="AI1" s="29" t="s">
        <v>84</v>
      </c>
      <c r="AJ1" s="29" t="s">
        <v>81</v>
      </c>
      <c r="AK1" s="29" t="s">
        <v>80</v>
      </c>
      <c r="AL1" s="30" t="s">
        <v>89</v>
      </c>
      <c r="AM1" s="15"/>
      <c r="AN1" s="15"/>
      <c r="AO1" s="15"/>
      <c r="AP1" s="15"/>
      <c r="AQ1" s="15"/>
      <c r="AR1" s="15"/>
      <c r="AS1" s="15"/>
      <c r="AT1" s="15"/>
      <c r="AU1" s="15"/>
      <c r="AV1" s="15"/>
      <c r="AW1" s="15"/>
      <c r="AX1" s="15"/>
      <c r="AY1" s="15"/>
      <c r="AZ1" s="15"/>
    </row>
    <row r="2" spans="1:52" ht="14.25">
      <c r="A2" s="32" t="s">
        <v>66</v>
      </c>
      <c r="B2" s="32" t="s">
        <v>34</v>
      </c>
      <c r="C2" s="32" t="s">
        <v>36</v>
      </c>
      <c r="D2" s="32" t="s">
        <v>37</v>
      </c>
      <c r="E2" s="32" t="s">
        <v>49</v>
      </c>
      <c r="F2" s="32">
        <v>14426</v>
      </c>
      <c r="G2" s="32">
        <v>202405</v>
      </c>
      <c r="H2" s="32" t="s">
        <v>47</v>
      </c>
      <c r="I2" s="32" t="s">
        <v>38</v>
      </c>
      <c r="J2" s="32" t="s">
        <v>51</v>
      </c>
      <c r="K2" s="49" t="s">
        <v>67</v>
      </c>
      <c r="L2" s="32" t="s">
        <v>68</v>
      </c>
      <c r="M2" s="32">
        <v>250</v>
      </c>
      <c r="N2" s="32">
        <v>723154996</v>
      </c>
      <c r="O2" s="32" t="s">
        <v>69</v>
      </c>
      <c r="P2" s="32" t="s">
        <v>53</v>
      </c>
      <c r="Q2" s="32" t="s">
        <v>70</v>
      </c>
      <c r="R2" s="32">
        <v>1442600253</v>
      </c>
      <c r="S2" s="32" t="s">
        <v>45</v>
      </c>
      <c r="T2" s="32" t="s">
        <v>35</v>
      </c>
      <c r="U2" s="32" t="s">
        <v>62</v>
      </c>
      <c r="V2" s="32" t="s">
        <v>63</v>
      </c>
      <c r="W2" s="32" t="s">
        <v>64</v>
      </c>
      <c r="X2" s="32">
        <v>21</v>
      </c>
      <c r="Y2" s="32" t="s">
        <v>40</v>
      </c>
      <c r="Z2" s="32" t="s">
        <v>35</v>
      </c>
      <c r="AA2" s="32" t="s">
        <v>46</v>
      </c>
      <c r="AB2" s="32" t="s">
        <v>35</v>
      </c>
      <c r="AC2" s="32" t="s">
        <v>41</v>
      </c>
      <c r="AD2" s="32" t="s">
        <v>35</v>
      </c>
      <c r="AE2" s="32" t="s">
        <v>58</v>
      </c>
      <c r="AF2" s="32" t="s">
        <v>65</v>
      </c>
      <c r="AG2" s="32" t="s">
        <v>46</v>
      </c>
      <c r="AH2" s="32" t="s">
        <v>35</v>
      </c>
      <c r="AI2" s="27">
        <f t="shared" ref="AI2" si="0">IF(A2&lt;&gt;"",1,0)</f>
        <v>1</v>
      </c>
      <c r="AJ2" s="27">
        <f t="shared" ref="AJ2" si="1">IF(AA2="Yes",1,0)</f>
        <v>0</v>
      </c>
      <c r="AK2" s="27">
        <f t="shared" ref="AK2" si="2">IF(AG2="Yes",1,0)</f>
        <v>0</v>
      </c>
      <c r="AL2" s="28" t="str">
        <f t="shared" ref="AL2" si="3">IF((M2)&lt;1,"&lt;1 Yrs",IF(AND((M2)&gt;=1,(M2)&lt;=4),"1-4 Yrs",IF(AND((M2)&gt;4,(M2)&lt;=9),"5-9 Yrs",IF(AND((M2)&gt;9,(M2)&lt;=14),"10-14 Yrs",IF(AND((M2)&gt;14,(M2)&lt;=19),"15-19 Yrs",IF(AND((M2)&gt;19,(M2)&lt;=24),"20-24 Yrs",IF(AND((M2)&gt;24,(M2)&lt;=29),"25-29 Yrs",IF(AND((M2)&gt;29,(M2)&lt;=34),"30-34 Yrs",IF(AND((M2)&gt;34,(M2)&lt;=39),"35-39 Yrs","40+ Yrs")))))))))</f>
        <v>40+ Yrs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showGridLines="0" workbookViewId="0">
      <selection activeCell="O5" sqref="O5"/>
    </sheetView>
  </sheetViews>
  <sheetFormatPr defaultColWidth="9.140625" defaultRowHeight="14.25"/>
  <cols>
    <col min="1" max="1" width="18.140625" style="1" customWidth="1"/>
    <col min="2" max="2" width="17.5703125" style="1" customWidth="1"/>
    <col min="3" max="3" width="12.140625" style="1" bestFit="1" customWidth="1"/>
    <col min="4" max="4" width="1.85546875" style="1" bestFit="1" customWidth="1"/>
    <col min="5" max="5" width="7.85546875" style="1" bestFit="1" customWidth="1"/>
    <col min="6" max="6" width="8.85546875" style="1" bestFit="1" customWidth="1"/>
    <col min="7" max="7" width="1.85546875" style="1" bestFit="1" customWidth="1"/>
    <col min="8" max="13" width="4.42578125" style="1" customWidth="1"/>
    <col min="14" max="14" width="39.42578125" style="1" bestFit="1" customWidth="1"/>
    <col min="15" max="15" width="5.5703125" style="1" bestFit="1" customWidth="1"/>
    <col min="16" max="16" width="7.140625" style="1" bestFit="1" customWidth="1"/>
    <col min="17" max="17" width="13.7109375" style="1" bestFit="1" customWidth="1"/>
    <col min="18" max="18" width="11.5703125" style="1" bestFit="1" customWidth="1"/>
    <col min="19" max="20" width="9.7109375" style="1" bestFit="1" customWidth="1"/>
    <col min="21" max="21" width="14.85546875" style="1" bestFit="1" customWidth="1"/>
    <col min="22" max="16384" width="9.140625" style="1"/>
  </cols>
  <sheetData>
    <row r="1" spans="1:15" ht="15">
      <c r="A1"/>
      <c r="B1"/>
    </row>
    <row r="3" spans="1:15" ht="15">
      <c r="A3" s="34" t="s">
        <v>86</v>
      </c>
      <c r="B3" s="34" t="s">
        <v>82</v>
      </c>
      <c r="C3" s="34" t="s">
        <v>83</v>
      </c>
      <c r="D3"/>
    </row>
    <row r="4" spans="1:15" ht="15">
      <c r="A4" s="36">
        <v>260</v>
      </c>
      <c r="B4" s="36">
        <v>80</v>
      </c>
      <c r="C4" s="36">
        <v>9</v>
      </c>
      <c r="D4"/>
      <c r="N4" s="11" t="s">
        <v>84</v>
      </c>
      <c r="O4" s="12">
        <f>GETPIVOTDATA(" OVCs Linelisted",$A$3)</f>
        <v>260</v>
      </c>
    </row>
    <row r="5" spans="1:15" ht="15">
      <c r="A5"/>
      <c r="B5"/>
      <c r="C5"/>
      <c r="D5"/>
      <c r="N5" s="16" t="s">
        <v>81</v>
      </c>
      <c r="O5" s="13">
        <f>IFERROR(GETPIVOTDATA(" Enrolled in Ovc",$A$3),"")</f>
        <v>80</v>
      </c>
    </row>
    <row r="6" spans="1:15" ht="15">
      <c r="A6"/>
      <c r="B6"/>
      <c r="C6"/>
      <c r="D6"/>
      <c r="N6" s="16" t="s">
        <v>90</v>
      </c>
      <c r="O6" s="13">
        <f>IFERROR(GETPIVOTDATA(" HEI Exited",$A$3),"")</f>
        <v>9</v>
      </c>
    </row>
    <row r="7" spans="1:15" ht="15">
      <c r="A7"/>
      <c r="B7"/>
      <c r="C7"/>
      <c r="D7"/>
      <c r="N7" s="14"/>
      <c r="O7" s="15"/>
    </row>
    <row r="8" spans="1:15" ht="15">
      <c r="A8" s="34"/>
      <c r="B8" s="33" t="s">
        <v>79</v>
      </c>
      <c r="C8" s="34"/>
      <c r="D8" s="34"/>
      <c r="E8"/>
      <c r="F8"/>
      <c r="G8"/>
      <c r="H8"/>
      <c r="I8"/>
      <c r="J8"/>
      <c r="K8"/>
      <c r="L8"/>
      <c r="M8"/>
      <c r="N8" s="11" t="str">
        <f>N4</f>
        <v>OVCs Linelisted</v>
      </c>
      <c r="O8" s="12">
        <f>O4</f>
        <v>260</v>
      </c>
    </row>
    <row r="9" spans="1:15" ht="15">
      <c r="A9" s="34"/>
      <c r="B9" s="34" t="s">
        <v>38</v>
      </c>
      <c r="C9" s="34" t="s">
        <v>43</v>
      </c>
      <c r="D9" s="34"/>
      <c r="E9"/>
      <c r="F9"/>
      <c r="G9"/>
      <c r="H9"/>
      <c r="I9"/>
      <c r="J9"/>
      <c r="K9"/>
      <c r="L9"/>
      <c r="M9"/>
      <c r="N9" s="16" t="s">
        <v>38</v>
      </c>
      <c r="O9" s="13">
        <f>IFERROR(GETPIVOTDATA("OVCs Linelisted",$A$8,"Client Type","ANC"),"")</f>
        <v>68</v>
      </c>
    </row>
    <row r="10" spans="1:15" ht="15">
      <c r="A10" s="34" t="s">
        <v>86</v>
      </c>
      <c r="B10" s="36">
        <v>68</v>
      </c>
      <c r="C10" s="36">
        <v>186</v>
      </c>
      <c r="D10" s="36">
        <v>6</v>
      </c>
      <c r="E10"/>
      <c r="F10"/>
      <c r="G10"/>
      <c r="H10"/>
      <c r="I10"/>
      <c r="J10"/>
      <c r="K10"/>
      <c r="L10"/>
      <c r="M10"/>
      <c r="N10" s="16" t="s">
        <v>91</v>
      </c>
      <c r="O10" s="13">
        <f>IFERROR(GETPIVOTDATA("OVCs Linelisted",$A$8,"Client Type","PostNatal"),"")</f>
        <v>186</v>
      </c>
    </row>
    <row r="11" spans="1:15" ht="15">
      <c r="A11"/>
      <c r="B11"/>
      <c r="C11"/>
      <c r="D11"/>
      <c r="E11"/>
      <c r="F11"/>
      <c r="G11"/>
      <c r="H11"/>
      <c r="I11"/>
      <c r="J11"/>
      <c r="K11"/>
      <c r="L11"/>
      <c r="M11"/>
      <c r="N11" s="15"/>
      <c r="O11" s="15"/>
    </row>
    <row r="12" spans="1:15" ht="15">
      <c r="A12"/>
      <c r="B12"/>
      <c r="C12"/>
      <c r="D12"/>
      <c r="N12" s="11" t="str">
        <f>N8</f>
        <v>OVCs Linelisted</v>
      </c>
      <c r="O12" s="12">
        <f>O8</f>
        <v>260</v>
      </c>
    </row>
    <row r="13" spans="1:15" ht="15">
      <c r="A13"/>
      <c r="B13"/>
      <c r="C13"/>
      <c r="D13"/>
      <c r="N13" s="16" t="s">
        <v>39</v>
      </c>
      <c r="O13" s="13">
        <f>IFERROR(GETPIVOTDATA("OVCs Linelisted",$A$14,"Type of Visit","1st ANC"),"")</f>
        <v>41</v>
      </c>
    </row>
    <row r="14" spans="1:15" ht="15">
      <c r="A14" s="34"/>
      <c r="B14" s="33" t="s">
        <v>79</v>
      </c>
      <c r="C14" s="34"/>
      <c r="D14" s="34"/>
      <c r="E14" s="34"/>
      <c r="F14" s="34"/>
      <c r="G14" s="34"/>
      <c r="H14"/>
      <c r="I14"/>
      <c r="J14"/>
      <c r="K14"/>
      <c r="N14" s="16" t="s">
        <v>53</v>
      </c>
      <c r="O14" s="13">
        <f>IFERROR(GETPIVOTDATA("OVCs Linelisted",$A$14,"Type of Visit","2nd ANC"),"")</f>
        <v>12</v>
      </c>
    </row>
    <row r="15" spans="1:15" ht="15">
      <c r="A15" s="34"/>
      <c r="B15" s="34" t="s">
        <v>39</v>
      </c>
      <c r="C15" s="34" t="s">
        <v>53</v>
      </c>
      <c r="D15" s="34" t="s">
        <v>61</v>
      </c>
      <c r="E15" s="34" t="s">
        <v>55</v>
      </c>
      <c r="F15" s="34" t="s">
        <v>44</v>
      </c>
      <c r="G15" s="34"/>
      <c r="H15"/>
      <c r="I15"/>
      <c r="J15"/>
      <c r="K15"/>
      <c r="N15" s="16" t="s">
        <v>61</v>
      </c>
      <c r="O15" s="13">
        <f>IFERROR(GETPIVOTDATA("OVCs Linelisted",$A$14,"Type of Visit","3rd ANC"),"")</f>
        <v>12</v>
      </c>
    </row>
    <row r="16" spans="1:15" ht="15">
      <c r="A16" s="34" t="s">
        <v>86</v>
      </c>
      <c r="B16" s="36">
        <v>41</v>
      </c>
      <c r="C16" s="36">
        <v>12</v>
      </c>
      <c r="D16" s="36">
        <v>12</v>
      </c>
      <c r="E16" s="36">
        <v>15</v>
      </c>
      <c r="F16" s="36">
        <v>173</v>
      </c>
      <c r="G16" s="36">
        <v>7</v>
      </c>
      <c r="H16"/>
      <c r="I16"/>
      <c r="J16"/>
      <c r="K16"/>
      <c r="N16" s="16" t="s">
        <v>55</v>
      </c>
      <c r="O16" s="13">
        <f>IFERROR(GETPIVOTDATA("OVCs Linelisted",$A$14,"Type of Visit","4th ANC"),"")</f>
        <v>15</v>
      </c>
    </row>
    <row r="17" spans="1:21" ht="15">
      <c r="A17"/>
      <c r="B17"/>
      <c r="C17"/>
      <c r="D17"/>
      <c r="N17" s="16" t="s">
        <v>44</v>
      </c>
      <c r="O17" s="13">
        <f>IFERROR(GETPIVOTDATA("OVCs Linelisted",$A$14,"Type of Visit","PNC Visit"),"")</f>
        <v>173</v>
      </c>
    </row>
    <row r="18" spans="1:21" ht="15">
      <c r="A18"/>
      <c r="B18"/>
      <c r="C18"/>
      <c r="D18"/>
      <c r="N18" s="15"/>
      <c r="O18" s="15"/>
    </row>
    <row r="19" spans="1:21" ht="15">
      <c r="A19"/>
      <c r="B19"/>
      <c r="C19"/>
      <c r="D19"/>
      <c r="E19"/>
      <c r="F19"/>
      <c r="G19"/>
      <c r="H19"/>
      <c r="I19"/>
      <c r="J19"/>
      <c r="K19"/>
      <c r="L19"/>
      <c r="M19"/>
      <c r="N19" s="11" t="str">
        <f>N12</f>
        <v>OVCs Linelisted</v>
      </c>
      <c r="O19" s="12">
        <f>O12</f>
        <v>260</v>
      </c>
      <c r="P19"/>
      <c r="Q19"/>
      <c r="R19"/>
      <c r="S19"/>
      <c r="T19"/>
      <c r="U19"/>
    </row>
    <row r="20" spans="1:21" ht="15">
      <c r="A20" s="33" t="s">
        <v>78</v>
      </c>
      <c r="B20" s="34" t="s">
        <v>86</v>
      </c>
      <c r="C20"/>
      <c r="D20"/>
      <c r="E20"/>
      <c r="F20"/>
      <c r="G20"/>
      <c r="H20"/>
      <c r="I20"/>
      <c r="J20"/>
      <c r="K20"/>
      <c r="L20"/>
      <c r="M20"/>
      <c r="N20" s="16" t="s">
        <v>94</v>
      </c>
      <c r="O20" s="13">
        <f>IFERROR(GETPIVOTDATA("OVCs Linelisted",$A$20,"AgeCat","&lt;1 Yrs"),"")</f>
        <v>1</v>
      </c>
      <c r="P20" s="17">
        <f>IFERROR(O20/$O$19,"")</f>
        <v>3.8461538461538464E-3</v>
      </c>
      <c r="Q20"/>
      <c r="R20"/>
      <c r="S20"/>
      <c r="T20"/>
      <c r="U20"/>
    </row>
    <row r="21" spans="1:21" ht="15">
      <c r="A21" s="35" t="s">
        <v>94</v>
      </c>
      <c r="B21" s="36">
        <v>1</v>
      </c>
      <c r="C21"/>
      <c r="D21"/>
      <c r="E21"/>
      <c r="F21"/>
      <c r="G21"/>
      <c r="H21"/>
      <c r="I21"/>
      <c r="J21"/>
      <c r="K21"/>
      <c r="L21"/>
      <c r="M21"/>
      <c r="N21" s="16" t="s">
        <v>95</v>
      </c>
      <c r="O21" s="6"/>
      <c r="P21" s="17">
        <f t="shared" ref="P21:P29" si="0">IFERROR(O21/$O$19,"")</f>
        <v>0</v>
      </c>
      <c r="Q21"/>
      <c r="R21"/>
      <c r="S21"/>
      <c r="T21"/>
      <c r="U21"/>
    </row>
    <row r="22" spans="1:21" ht="15">
      <c r="A22" s="35" t="s">
        <v>99</v>
      </c>
      <c r="B22" s="36">
        <v>43</v>
      </c>
      <c r="C22"/>
      <c r="D22"/>
      <c r="E22"/>
      <c r="F22"/>
      <c r="G22"/>
      <c r="H22"/>
      <c r="I22"/>
      <c r="J22"/>
      <c r="K22"/>
      <c r="L22"/>
      <c r="M22"/>
      <c r="N22" s="16" t="s">
        <v>96</v>
      </c>
      <c r="O22" s="6"/>
      <c r="P22" s="17">
        <f t="shared" si="0"/>
        <v>0</v>
      </c>
      <c r="Q22"/>
      <c r="R22"/>
      <c r="S22"/>
      <c r="T22"/>
      <c r="U22"/>
    </row>
    <row r="23" spans="1:21" ht="15">
      <c r="A23" s="35" t="s">
        <v>100</v>
      </c>
      <c r="B23" s="36">
        <v>110</v>
      </c>
      <c r="N23" s="16" t="s">
        <v>97</v>
      </c>
      <c r="O23" s="6"/>
      <c r="P23" s="17">
        <f t="shared" si="0"/>
        <v>0</v>
      </c>
    </row>
    <row r="24" spans="1:21" ht="15">
      <c r="A24" s="35" t="s">
        <v>104</v>
      </c>
      <c r="B24" s="36">
        <v>27</v>
      </c>
      <c r="N24" s="16" t="s">
        <v>99</v>
      </c>
      <c r="O24" s="13">
        <f>IFERROR(GETPIVOTDATA("OVCs Linelisted",$A$20,"AgeCat","15-19 Yrs"),"")</f>
        <v>43</v>
      </c>
      <c r="P24" s="17">
        <f t="shared" si="0"/>
        <v>0.16538461538461538</v>
      </c>
    </row>
    <row r="25" spans="1:21" ht="15">
      <c r="A25" s="35" t="s">
        <v>103</v>
      </c>
      <c r="B25" s="36">
        <v>17</v>
      </c>
      <c r="N25" s="16" t="s">
        <v>100</v>
      </c>
      <c r="O25" s="13">
        <f>IFERROR(GETPIVOTDATA("OVCs Linelisted",$A$20,"AgeCat","20-24 Yrs"),"")</f>
        <v>110</v>
      </c>
      <c r="P25" s="17">
        <f t="shared" si="0"/>
        <v>0.42307692307692307</v>
      </c>
    </row>
    <row r="26" spans="1:21" ht="15">
      <c r="A26" s="35" t="s">
        <v>101</v>
      </c>
      <c r="B26" s="36">
        <v>26</v>
      </c>
      <c r="N26" s="16" t="s">
        <v>104</v>
      </c>
      <c r="O26" s="13">
        <f>IFERROR(GETPIVOTDATA("OVCs Linelisted",$A$20,"AgeCat","25-29 Yrs"),"")</f>
        <v>27</v>
      </c>
      <c r="P26" s="17">
        <f t="shared" si="0"/>
        <v>0.10384615384615385</v>
      </c>
    </row>
    <row r="27" spans="1:21" ht="15">
      <c r="A27" s="35" t="s">
        <v>102</v>
      </c>
      <c r="B27" s="36">
        <v>36</v>
      </c>
      <c r="N27" s="16" t="s">
        <v>103</v>
      </c>
      <c r="O27" s="13">
        <f>IFERROR(GETPIVOTDATA("OVCs Linelisted",$A$20,"AgeCat","30-34 Yrs"),"")</f>
        <v>17</v>
      </c>
      <c r="P27" s="17">
        <f t="shared" si="0"/>
        <v>6.5384615384615388E-2</v>
      </c>
    </row>
    <row r="28" spans="1:21" ht="15">
      <c r="A28"/>
      <c r="B28"/>
      <c r="N28" s="16" t="s">
        <v>101</v>
      </c>
      <c r="O28" s="13">
        <f>IFERROR(GETPIVOTDATA("OVCs Linelisted",$A$20,"AgeCat","35-39 Yrs"),"")</f>
        <v>26</v>
      </c>
      <c r="P28" s="17">
        <f t="shared" si="0"/>
        <v>0.1</v>
      </c>
    </row>
    <row r="29" spans="1:21" ht="15">
      <c r="N29" s="16" t="s">
        <v>102</v>
      </c>
      <c r="O29" s="13">
        <f>IFERROR(GETPIVOTDATA("OVCs Linelisted",$A$20,"AgeCat","40+ Yrs"),"")</f>
        <v>36</v>
      </c>
      <c r="P29" s="17">
        <f t="shared" si="0"/>
        <v>0.13846153846153847</v>
      </c>
    </row>
    <row r="31" spans="1:21" ht="15">
      <c r="A31" s="33" t="s">
        <v>78</v>
      </c>
      <c r="B31" s="34" t="s">
        <v>85</v>
      </c>
      <c r="N31" s="10" t="s">
        <v>105</v>
      </c>
      <c r="O31" s="10">
        <f>SUM(O32:O35)</f>
        <v>7</v>
      </c>
      <c r="P31" s="6"/>
    </row>
    <row r="32" spans="1:21" ht="15">
      <c r="A32" s="35" t="s">
        <v>73</v>
      </c>
      <c r="B32" s="36">
        <v>1</v>
      </c>
      <c r="N32" s="22" t="str">
        <f>A32</f>
        <v>ART Defaulter,</v>
      </c>
      <c r="O32" s="6">
        <f t="shared" ref="O32:O35" si="1">B32</f>
        <v>1</v>
      </c>
      <c r="P32" s="17">
        <f>IFERROR(O32/$O$31,"")</f>
        <v>0.14285714285714285</v>
      </c>
    </row>
    <row r="33" spans="1:16" ht="15">
      <c r="A33" s="35" t="s">
        <v>72</v>
      </c>
      <c r="B33" s="36">
        <v>1</v>
      </c>
      <c r="N33" s="22" t="str">
        <f t="shared" ref="N33:N35" si="2">A33</f>
        <v>Sero convert during ANC/PNC Follow up,</v>
      </c>
      <c r="O33" s="6">
        <f t="shared" si="1"/>
        <v>1</v>
      </c>
      <c r="P33" s="17">
        <f t="shared" ref="P33:P35" si="3">IFERROR(O33/$O$31,"")</f>
        <v>0.14285714285714285</v>
      </c>
    </row>
    <row r="34" spans="1:16" ht="15">
      <c r="A34" s="35" t="s">
        <v>114</v>
      </c>
      <c r="B34" s="36">
        <v>2</v>
      </c>
      <c r="N34" s="22" t="str">
        <f t="shared" si="2"/>
        <v>,Active Comorbidities,</v>
      </c>
      <c r="O34" s="6">
        <f t="shared" si="1"/>
        <v>2</v>
      </c>
      <c r="P34" s="17">
        <f t="shared" si="3"/>
        <v>0.2857142857142857</v>
      </c>
    </row>
    <row r="35" spans="1:16" ht="15">
      <c r="A35" s="35" t="s">
        <v>50</v>
      </c>
      <c r="B35" s="36">
        <v>3</v>
      </c>
      <c r="N35" s="22" t="str">
        <f t="shared" si="2"/>
        <v>Active Comorbidities,</v>
      </c>
      <c r="O35" s="6">
        <f t="shared" si="1"/>
        <v>3</v>
      </c>
      <c r="P35" s="17">
        <f t="shared" si="3"/>
        <v>0.42857142857142855</v>
      </c>
    </row>
    <row r="36" spans="1:16">
      <c r="A36" s="35" t="s">
        <v>48</v>
      </c>
      <c r="B36" s="36">
        <v>4</v>
      </c>
      <c r="N36" s="6" t="str">
        <f t="shared" ref="N36:N38" si="4">A36</f>
        <v>Detectable VL,</v>
      </c>
      <c r="O36" s="6">
        <f t="shared" ref="O36:O38" si="5">B36</f>
        <v>4</v>
      </c>
      <c r="P36" s="6">
        <f t="shared" ref="P36:P38" si="6">C36</f>
        <v>0</v>
      </c>
    </row>
    <row r="37" spans="1:16">
      <c r="A37" s="35" t="s">
        <v>54</v>
      </c>
      <c r="B37" s="36">
        <v>5</v>
      </c>
      <c r="N37" s="6" t="str">
        <f t="shared" si="4"/>
        <v>New HIV +ve with MTCT Risks,</v>
      </c>
      <c r="O37" s="6">
        <f t="shared" si="5"/>
        <v>5</v>
      </c>
      <c r="P37" s="6">
        <f t="shared" si="6"/>
        <v>0</v>
      </c>
    </row>
    <row r="38" spans="1:16" ht="15">
      <c r="A38"/>
      <c r="B38"/>
      <c r="N38" s="6">
        <f t="shared" si="4"/>
        <v>0</v>
      </c>
      <c r="O38" s="6">
        <f t="shared" si="5"/>
        <v>0</v>
      </c>
      <c r="P38" s="6">
        <f t="shared" si="6"/>
        <v>0</v>
      </c>
    </row>
    <row r="39" spans="1:16" ht="15">
      <c r="A39"/>
      <c r="B39"/>
    </row>
    <row r="40" spans="1:16" ht="15">
      <c r="A40"/>
    </row>
    <row r="41" spans="1:16" ht="15">
      <c r="A41"/>
    </row>
    <row r="42" spans="1:16" ht="15">
      <c r="A42"/>
    </row>
    <row r="43" spans="1:16" ht="15">
      <c r="A43"/>
    </row>
    <row r="44" spans="1:16" ht="15">
      <c r="A44"/>
    </row>
    <row r="45" spans="1:16" ht="15">
      <c r="A45" s="33" t="s">
        <v>78</v>
      </c>
      <c r="B45" s="34" t="s">
        <v>85</v>
      </c>
      <c r="N45" s="10" t="s">
        <v>106</v>
      </c>
      <c r="O45" s="10">
        <f>SUM(O46:O56)</f>
        <v>174</v>
      </c>
      <c r="P45" s="6"/>
    </row>
    <row r="46" spans="1:16" ht="15">
      <c r="A46" s="35" t="s">
        <v>77</v>
      </c>
      <c r="B46" s="36">
        <v>2</v>
      </c>
      <c r="N46" s="22" t="str">
        <f>A46</f>
        <v>Declined OVC support</v>
      </c>
      <c r="O46" s="6">
        <f t="shared" ref="O46:O52" si="7">B46</f>
        <v>2</v>
      </c>
      <c r="P46" s="17">
        <f>IFERROR(O46/$O$45,"")</f>
        <v>1.1494252873563218E-2</v>
      </c>
    </row>
    <row r="47" spans="1:16" ht="15">
      <c r="A47" s="35" t="s">
        <v>60</v>
      </c>
      <c r="B47" s="36">
        <v>3</v>
      </c>
      <c r="N47" s="22" t="str">
        <f t="shared" ref="N47:N52" si="8">A47</f>
        <v>Relocated (LTFU)</v>
      </c>
      <c r="O47" s="6">
        <f t="shared" si="7"/>
        <v>3</v>
      </c>
      <c r="P47" s="17">
        <f t="shared" ref="P47:P52" si="9">IFERROR(O47/$O$45,"")</f>
        <v>1.7241379310344827E-2</v>
      </c>
    </row>
    <row r="48" spans="1:16" ht="15">
      <c r="A48" s="35" t="s">
        <v>56</v>
      </c>
      <c r="B48" s="36">
        <v>13</v>
      </c>
      <c r="N48" s="22" t="str">
        <f t="shared" si="8"/>
        <v>Exited_OVC</v>
      </c>
      <c r="O48" s="6">
        <f t="shared" si="7"/>
        <v>13</v>
      </c>
      <c r="P48" s="17">
        <f t="shared" si="9"/>
        <v>7.4712643678160925E-2</v>
      </c>
    </row>
    <row r="49" spans="1:16" ht="15">
      <c r="A49" s="35" t="s">
        <v>57</v>
      </c>
      <c r="B49" s="36">
        <v>25</v>
      </c>
      <c r="N49" s="22" t="str">
        <f t="shared" si="8"/>
        <v>Ineligible as per OVC screening</v>
      </c>
      <c r="O49" s="6">
        <f t="shared" si="7"/>
        <v>25</v>
      </c>
      <c r="P49" s="17">
        <f t="shared" si="9"/>
        <v>0.14367816091954022</v>
      </c>
    </row>
    <row r="50" spans="1:16" ht="15">
      <c r="A50" s="35" t="s">
        <v>52</v>
      </c>
      <c r="B50" s="36">
        <v>61</v>
      </c>
      <c r="N50" s="22" t="str">
        <f t="shared" si="8"/>
        <v>Not reachable</v>
      </c>
      <c r="O50" s="6">
        <f t="shared" si="7"/>
        <v>61</v>
      </c>
      <c r="P50" s="17">
        <f t="shared" si="9"/>
        <v>0.35057471264367818</v>
      </c>
    </row>
    <row r="51" spans="1:16" ht="15">
      <c r="A51" s="35" t="s">
        <v>58</v>
      </c>
      <c r="B51" s="36">
        <v>70</v>
      </c>
      <c r="N51" s="22" t="str">
        <f t="shared" si="8"/>
        <v>Other</v>
      </c>
      <c r="O51" s="6">
        <f t="shared" si="7"/>
        <v>70</v>
      </c>
      <c r="P51" s="17">
        <f t="shared" si="9"/>
        <v>0.40229885057471265</v>
      </c>
    </row>
    <row r="52" spans="1:16" ht="15">
      <c r="A52"/>
      <c r="B52"/>
      <c r="N52" s="6">
        <f t="shared" si="8"/>
        <v>0</v>
      </c>
      <c r="O52" s="6">
        <f t="shared" si="7"/>
        <v>0</v>
      </c>
      <c r="P52" s="17">
        <f t="shared" si="9"/>
        <v>0</v>
      </c>
    </row>
    <row r="53" spans="1:16" ht="15">
      <c r="A53"/>
    </row>
    <row r="54" spans="1:16" ht="15">
      <c r="A54"/>
    </row>
    <row r="55" spans="1:16" ht="15">
      <c r="A55"/>
    </row>
    <row r="56" spans="1:16" ht="15">
      <c r="A56"/>
    </row>
    <row r="57" spans="1:16" ht="15">
      <c r="A57"/>
    </row>
    <row r="58" spans="1:16" ht="15">
      <c r="A58"/>
    </row>
    <row r="62" spans="1:16" ht="15">
      <c r="A62" s="33" t="s">
        <v>78</v>
      </c>
      <c r="B62" s="34" t="s">
        <v>85</v>
      </c>
      <c r="N62" s="10" t="s">
        <v>106</v>
      </c>
      <c r="O62" s="10">
        <f>SUM(O63:O73)</f>
        <v>9</v>
      </c>
      <c r="P62" s="6"/>
    </row>
    <row r="63" spans="1:16" ht="15">
      <c r="A63" s="35" t="s">
        <v>74</v>
      </c>
      <c r="B63" s="36">
        <v>1</v>
      </c>
      <c r="N63" s="22" t="str">
        <f>A63</f>
        <v>LTFU</v>
      </c>
      <c r="O63" s="6">
        <f t="shared" ref="O63:O68" si="10">B63</f>
        <v>1</v>
      </c>
      <c r="P63" s="17">
        <f>IFERROR(O63/$O$62,"")</f>
        <v>0.1111111111111111</v>
      </c>
    </row>
    <row r="64" spans="1:16" ht="15">
      <c r="A64" s="35" t="s">
        <v>42</v>
      </c>
      <c r="B64" s="36">
        <v>8</v>
      </c>
      <c r="N64" s="22" t="str">
        <f t="shared" ref="N64:N68" si="11">A64</f>
        <v>HIV -ve</v>
      </c>
      <c r="O64" s="6">
        <f t="shared" si="10"/>
        <v>8</v>
      </c>
      <c r="P64" s="17">
        <f>IFERROR(O64/$O$62,"")</f>
        <v>0.88888888888888884</v>
      </c>
    </row>
    <row r="65" spans="1:16" ht="15">
      <c r="A65"/>
      <c r="B65"/>
      <c r="N65" s="22">
        <f t="shared" si="11"/>
        <v>0</v>
      </c>
      <c r="O65" s="6">
        <f t="shared" si="10"/>
        <v>0</v>
      </c>
      <c r="P65" s="17">
        <f t="shared" ref="P65:P69" si="12">IFERROR(O65/$O$45,"")</f>
        <v>0</v>
      </c>
    </row>
    <row r="66" spans="1:16" ht="15">
      <c r="A66"/>
      <c r="B66"/>
      <c r="N66" s="22">
        <f t="shared" si="11"/>
        <v>0</v>
      </c>
      <c r="O66" s="6">
        <f t="shared" si="10"/>
        <v>0</v>
      </c>
      <c r="P66" s="17">
        <f t="shared" si="12"/>
        <v>0</v>
      </c>
    </row>
    <row r="67" spans="1:16" ht="15">
      <c r="A67"/>
      <c r="B67"/>
      <c r="N67" s="22">
        <f t="shared" si="11"/>
        <v>0</v>
      </c>
      <c r="O67" s="6">
        <f t="shared" si="10"/>
        <v>0</v>
      </c>
      <c r="P67" s="17">
        <f t="shared" si="12"/>
        <v>0</v>
      </c>
    </row>
    <row r="68" spans="1:16" ht="15">
      <c r="A68"/>
      <c r="B68"/>
      <c r="N68" s="22">
        <f t="shared" si="11"/>
        <v>0</v>
      </c>
      <c r="O68" s="6">
        <f t="shared" si="10"/>
        <v>0</v>
      </c>
      <c r="P68" s="17">
        <f t="shared" si="12"/>
        <v>0</v>
      </c>
    </row>
    <row r="69" spans="1:16" ht="15">
      <c r="N69" s="6" t="str">
        <f>A74</f>
        <v>Row Labels</v>
      </c>
      <c r="O69" s="6" t="str">
        <f>B74</f>
        <v>Sum of OVCs Linelisted</v>
      </c>
      <c r="P69" s="17" t="str">
        <f t="shared" si="12"/>
        <v/>
      </c>
    </row>
    <row r="74" spans="1:16" ht="15">
      <c r="A74" s="33" t="s">
        <v>78</v>
      </c>
      <c r="B74" s="34" t="s">
        <v>85</v>
      </c>
      <c r="N74" s="10" t="s">
        <v>107</v>
      </c>
      <c r="O74" s="10">
        <f>SUM(O75:O85)</f>
        <v>55</v>
      </c>
      <c r="P74" s="6"/>
    </row>
    <row r="75" spans="1:16" ht="15">
      <c r="A75" s="35" t="s">
        <v>59</v>
      </c>
      <c r="B75" s="36">
        <v>13</v>
      </c>
      <c r="N75" s="22" t="str">
        <f>A75</f>
        <v>N/A</v>
      </c>
      <c r="O75" s="6">
        <f t="shared" ref="O75:O76" si="13">B75</f>
        <v>13</v>
      </c>
      <c r="P75" s="17">
        <f>IFERROR(O75/$O$74,"")</f>
        <v>0.23636363636363636</v>
      </c>
    </row>
    <row r="76" spans="1:16" ht="15">
      <c r="A76" s="35" t="s">
        <v>125</v>
      </c>
      <c r="B76" s="36">
        <v>13</v>
      </c>
      <c r="N76" s="22" t="str">
        <f t="shared" ref="N76" si="14">A76</f>
        <v xml:space="preserve">HIV negative </v>
      </c>
      <c r="O76" s="6">
        <f t="shared" si="13"/>
        <v>13</v>
      </c>
      <c r="P76" s="17">
        <f t="shared" ref="P76:P84" si="15">IFERROR(O76/$O$74,"")</f>
        <v>0.23636363636363636</v>
      </c>
    </row>
    <row r="77" spans="1:16" ht="15">
      <c r="A77" s="35" t="s">
        <v>65</v>
      </c>
      <c r="B77" s="36">
        <v>7</v>
      </c>
      <c r="N77" s="22" t="str">
        <f t="shared" ref="N77:N84" si="16">A77</f>
        <v xml:space="preserve">For OVC screening and enrollment </v>
      </c>
      <c r="O77" s="6">
        <f t="shared" ref="O77:O84" si="17">B77</f>
        <v>7</v>
      </c>
      <c r="P77" s="17">
        <f t="shared" si="15"/>
        <v>0.12727272727272726</v>
      </c>
    </row>
    <row r="78" spans="1:16" ht="15">
      <c r="A78" s="35" t="s">
        <v>113</v>
      </c>
      <c r="B78" s="36">
        <v>7</v>
      </c>
      <c r="N78" s="22" t="str">
        <f t="shared" si="16"/>
        <v>New client</v>
      </c>
      <c r="O78" s="6">
        <f t="shared" si="17"/>
        <v>7</v>
      </c>
      <c r="P78" s="17">
        <f t="shared" si="15"/>
        <v>0.12727272727272726</v>
      </c>
    </row>
    <row r="79" spans="1:16" ht="15">
      <c r="A79" s="35" t="s">
        <v>111</v>
      </c>
      <c r="B79" s="36">
        <v>4</v>
      </c>
      <c r="N79" s="22" t="str">
        <f t="shared" si="16"/>
        <v>to be enrolled</v>
      </c>
      <c r="O79" s="6">
        <f t="shared" si="17"/>
        <v>4</v>
      </c>
      <c r="P79" s="17">
        <f t="shared" si="15"/>
        <v>7.2727272727272724E-2</v>
      </c>
    </row>
    <row r="80" spans="1:16" ht="15">
      <c r="A80" s="35" t="s">
        <v>126</v>
      </c>
      <c r="B80" s="36">
        <v>3</v>
      </c>
      <c r="N80" s="22" t="str">
        <f t="shared" si="16"/>
        <v>Not enrolled</v>
      </c>
      <c r="O80" s="6">
        <f t="shared" si="17"/>
        <v>3</v>
      </c>
      <c r="P80" s="17">
        <f t="shared" si="15"/>
        <v>5.4545454545454543E-2</v>
      </c>
    </row>
    <row r="81" spans="1:16" ht="15">
      <c r="A81" s="35" t="s">
        <v>127</v>
      </c>
      <c r="B81" s="36">
        <v>3</v>
      </c>
      <c r="N81" s="22" t="str">
        <f t="shared" si="16"/>
        <v xml:space="preserve">Not reached </v>
      </c>
      <c r="O81" s="6">
        <f t="shared" si="17"/>
        <v>3</v>
      </c>
      <c r="P81" s="17">
        <f t="shared" si="15"/>
        <v>5.4545454545454543E-2</v>
      </c>
    </row>
    <row r="82" spans="1:16" ht="15">
      <c r="A82" s="35" t="s">
        <v>116</v>
      </c>
      <c r="B82" s="36">
        <v>2</v>
      </c>
      <c r="N82" s="22" t="str">
        <f t="shared" si="16"/>
        <v>Pending</v>
      </c>
      <c r="O82" s="6">
        <f t="shared" si="17"/>
        <v>2</v>
      </c>
      <c r="P82" s="17">
        <f t="shared" si="15"/>
        <v>3.6363636363636362E-2</v>
      </c>
    </row>
    <row r="83" spans="1:16" ht="15">
      <c r="A83" s="35" t="s">
        <v>117</v>
      </c>
      <c r="B83" s="36">
        <v>2</v>
      </c>
      <c r="N83" s="22" t="str">
        <f t="shared" si="16"/>
        <v>NONE</v>
      </c>
      <c r="O83" s="6">
        <f t="shared" si="17"/>
        <v>2</v>
      </c>
      <c r="P83" s="17">
        <f t="shared" si="15"/>
        <v>3.6363636363636362E-2</v>
      </c>
    </row>
    <row r="84" spans="1:16" ht="15">
      <c r="A84" s="35" t="s">
        <v>122</v>
      </c>
      <c r="B84" s="36">
        <v>1</v>
      </c>
      <c r="N84" s="22" t="str">
        <f t="shared" si="16"/>
        <v>awaiting enrollment</v>
      </c>
      <c r="O84" s="6">
        <f t="shared" si="17"/>
        <v>1</v>
      </c>
      <c r="P84" s="17">
        <f t="shared" si="15"/>
        <v>1.8181818181818181E-2</v>
      </c>
    </row>
    <row r="85" spans="1:16">
      <c r="A85" s="35" t="s">
        <v>71</v>
      </c>
      <c r="B85" s="36">
        <v>1</v>
      </c>
    </row>
    <row r="86" spans="1:16">
      <c r="A86" s="35" t="s">
        <v>120</v>
      </c>
      <c r="B86" s="36">
        <v>1</v>
      </c>
    </row>
    <row r="87" spans="1:16">
      <c r="A87" s="35" t="s">
        <v>109</v>
      </c>
      <c r="B87" s="36">
        <v>1</v>
      </c>
    </row>
    <row r="88" spans="1:16">
      <c r="A88" s="35" t="s">
        <v>76</v>
      </c>
      <c r="B88" s="36">
        <v>1</v>
      </c>
    </row>
    <row r="89" spans="1:16">
      <c r="A89" s="35" t="s">
        <v>112</v>
      </c>
      <c r="B89" s="36">
        <v>1</v>
      </c>
    </row>
    <row r="90" spans="1:16">
      <c r="A90" s="35" t="s">
        <v>128</v>
      </c>
      <c r="B90" s="36">
        <v>1</v>
      </c>
    </row>
    <row r="91" spans="1:16">
      <c r="A91" s="35" t="s">
        <v>118</v>
      </c>
      <c r="B91" s="36">
        <v>1</v>
      </c>
    </row>
    <row r="92" spans="1:16">
      <c r="A92" s="35" t="s">
        <v>115</v>
      </c>
      <c r="B92" s="36">
        <v>1</v>
      </c>
    </row>
    <row r="93" spans="1:16">
      <c r="A93" s="35" t="s">
        <v>110</v>
      </c>
      <c r="B93" s="36">
        <v>1</v>
      </c>
    </row>
    <row r="94" spans="1:16">
      <c r="A94" s="35" t="s">
        <v>124</v>
      </c>
      <c r="B94" s="36">
        <v>1</v>
      </c>
    </row>
    <row r="95" spans="1:16">
      <c r="A95" s="35" t="s">
        <v>129</v>
      </c>
      <c r="B95" s="36">
        <v>1</v>
      </c>
    </row>
    <row r="96" spans="1:16">
      <c r="A96" s="35" t="s">
        <v>119</v>
      </c>
      <c r="B96" s="36">
        <v>1</v>
      </c>
    </row>
    <row r="97" spans="1:2">
      <c r="A97" s="35" t="s">
        <v>123</v>
      </c>
      <c r="B97" s="36">
        <v>1</v>
      </c>
    </row>
    <row r="98" spans="1:2">
      <c r="A98" s="35" t="s">
        <v>75</v>
      </c>
      <c r="B98" s="36">
        <v>1</v>
      </c>
    </row>
    <row r="99" spans="1:2">
      <c r="A99" s="35" t="s">
        <v>121</v>
      </c>
      <c r="B99" s="36">
        <v>1</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7"/>
  <sheetViews>
    <sheetView showGridLines="0" tabSelected="1" zoomScale="80" zoomScaleNormal="80" workbookViewId="0">
      <selection activeCell="B15" sqref="B15"/>
    </sheetView>
  </sheetViews>
  <sheetFormatPr defaultColWidth="0" defaultRowHeight="15" zeroHeight="1"/>
  <cols>
    <col min="1" max="1" width="3.140625" customWidth="1"/>
    <col min="2" max="2" width="4.7109375" customWidth="1"/>
    <col min="3" max="27" width="9.140625" style="42" customWidth="1"/>
    <col min="28" max="28" width="9.140625" customWidth="1"/>
    <col min="29" max="29" width="0" hidden="1" customWidth="1"/>
    <col min="30" max="16384" width="9.140625" hidden="1"/>
  </cols>
  <sheetData>
    <row r="1" spans="2:29">
      <c r="C1"/>
      <c r="D1"/>
      <c r="E1"/>
      <c r="F1"/>
      <c r="G1"/>
      <c r="H1"/>
      <c r="I1"/>
      <c r="J1"/>
      <c r="K1"/>
      <c r="L1"/>
      <c r="M1"/>
      <c r="N1"/>
      <c r="O1"/>
      <c r="P1"/>
      <c r="Q1"/>
      <c r="R1"/>
      <c r="S1"/>
      <c r="T1"/>
      <c r="U1"/>
      <c r="V1"/>
      <c r="W1"/>
      <c r="X1"/>
      <c r="Y1"/>
      <c r="Z1"/>
      <c r="AA1"/>
    </row>
    <row r="2" spans="2:29">
      <c r="C2"/>
      <c r="D2"/>
      <c r="E2"/>
      <c r="F2"/>
      <c r="G2"/>
      <c r="H2"/>
      <c r="I2"/>
      <c r="J2"/>
      <c r="K2"/>
      <c r="L2"/>
      <c r="M2"/>
      <c r="N2"/>
      <c r="O2"/>
      <c r="P2"/>
      <c r="Q2"/>
      <c r="R2"/>
      <c r="S2"/>
      <c r="T2"/>
      <c r="U2"/>
      <c r="V2"/>
      <c r="W2"/>
      <c r="X2"/>
      <c r="Y2"/>
      <c r="Z2"/>
      <c r="AA2"/>
    </row>
    <row r="3" spans="2:29">
      <c r="C3" s="2"/>
      <c r="D3" s="2"/>
      <c r="E3" s="2"/>
      <c r="F3" s="2"/>
      <c r="G3" s="2"/>
      <c r="H3" s="2"/>
      <c r="I3" s="2"/>
      <c r="J3" s="2"/>
      <c r="K3" s="2"/>
      <c r="L3" s="2"/>
      <c r="M3" s="2"/>
      <c r="N3" s="3"/>
      <c r="O3" s="3"/>
      <c r="P3" s="3"/>
      <c r="Q3" s="3"/>
      <c r="R3" s="3"/>
      <c r="S3" s="3"/>
      <c r="T3" s="3"/>
      <c r="U3" s="3"/>
      <c r="V3" s="3"/>
      <c r="W3" s="3"/>
      <c r="X3" s="3"/>
      <c r="Y3" s="2"/>
      <c r="Z3" s="2"/>
      <c r="AA3" s="2"/>
      <c r="AB3" s="2"/>
      <c r="AC3" s="2"/>
    </row>
    <row r="4" spans="2:29" ht="23.25">
      <c r="C4" s="2"/>
      <c r="D4" s="2"/>
      <c r="E4" s="2"/>
      <c r="F4" s="2"/>
      <c r="G4" s="2"/>
      <c r="H4" s="2"/>
      <c r="I4" s="2"/>
      <c r="J4" s="2"/>
      <c r="K4" s="43" t="s">
        <v>87</v>
      </c>
      <c r="L4" s="43"/>
      <c r="M4" s="43"/>
      <c r="N4" s="43"/>
      <c r="O4" s="43"/>
      <c r="P4" s="43"/>
      <c r="Q4" s="43"/>
      <c r="R4" s="43"/>
      <c r="S4" s="43"/>
      <c r="T4" s="3"/>
      <c r="U4" s="3"/>
      <c r="V4" s="3"/>
      <c r="W4" s="3"/>
      <c r="X4" s="3"/>
      <c r="Y4" s="2"/>
      <c r="Z4" s="2"/>
      <c r="AA4" s="2"/>
      <c r="AB4" s="2"/>
      <c r="AC4" s="2"/>
    </row>
    <row r="5" spans="2:29" ht="18">
      <c r="C5" s="2"/>
      <c r="D5" s="2"/>
      <c r="E5" s="2"/>
      <c r="F5" s="2"/>
      <c r="G5" s="2"/>
      <c r="H5" s="2"/>
      <c r="I5" s="2"/>
      <c r="J5" s="2"/>
      <c r="K5" s="44" t="s">
        <v>88</v>
      </c>
      <c r="L5" s="44"/>
      <c r="M5" s="44"/>
      <c r="N5" s="44"/>
      <c r="O5" s="44"/>
      <c r="P5" s="44"/>
      <c r="Q5" s="44"/>
      <c r="R5" s="44"/>
      <c r="S5" s="44"/>
      <c r="T5" s="3"/>
      <c r="U5" s="3"/>
      <c r="V5" s="3"/>
      <c r="W5" s="3"/>
      <c r="X5" s="3"/>
      <c r="Y5" s="2"/>
      <c r="Z5" s="2"/>
      <c r="AA5" s="2"/>
      <c r="AB5" s="2"/>
      <c r="AC5" s="2"/>
    </row>
    <row r="6" spans="2:29" ht="15.75" thickBot="1">
      <c r="C6" s="4"/>
      <c r="D6" s="4"/>
      <c r="E6" s="4"/>
      <c r="F6" s="4"/>
      <c r="G6" s="4"/>
      <c r="H6" s="4"/>
      <c r="I6" s="4"/>
      <c r="J6" s="4"/>
      <c r="K6" s="4"/>
      <c r="L6" s="4"/>
      <c r="M6" s="4"/>
      <c r="N6" s="5"/>
      <c r="O6" s="5"/>
      <c r="P6" s="5"/>
      <c r="Q6" s="5"/>
      <c r="R6" s="5"/>
      <c r="S6" s="5"/>
      <c r="T6" s="5"/>
      <c r="U6" s="5"/>
      <c r="V6" s="5"/>
      <c r="W6" s="5"/>
      <c r="X6" s="5"/>
      <c r="Y6" s="4"/>
      <c r="Z6" s="4"/>
      <c r="AA6" s="4"/>
      <c r="AB6" s="2"/>
      <c r="AC6" s="2"/>
    </row>
    <row r="7" spans="2:29">
      <c r="C7" s="2"/>
      <c r="D7" s="2"/>
      <c r="E7" s="2"/>
      <c r="F7" s="2"/>
      <c r="G7" s="2"/>
      <c r="H7" s="2"/>
      <c r="I7" s="2"/>
      <c r="J7" s="2"/>
      <c r="K7" s="2"/>
      <c r="L7" s="2"/>
      <c r="M7" s="2"/>
      <c r="N7" s="2"/>
      <c r="O7" s="2"/>
      <c r="P7" s="2"/>
      <c r="Q7" s="2"/>
      <c r="R7" s="2"/>
      <c r="S7" s="2"/>
      <c r="T7" s="2"/>
      <c r="U7" s="2"/>
      <c r="V7" s="3"/>
      <c r="W7" s="3"/>
      <c r="X7" s="3"/>
      <c r="Y7" s="2"/>
      <c r="Z7" s="2"/>
      <c r="AA7" s="2"/>
      <c r="AB7" s="2"/>
      <c r="AC7" s="2"/>
    </row>
    <row r="8" spans="2:29">
      <c r="C8" s="45" t="str">
        <f>Summary!N4</f>
        <v>OVCs Linelisted</v>
      </c>
      <c r="D8" s="45"/>
      <c r="E8" s="45"/>
      <c r="F8" s="1"/>
      <c r="G8" s="48" t="s">
        <v>92</v>
      </c>
      <c r="H8" s="48"/>
      <c r="I8" s="48"/>
      <c r="J8" s="1"/>
      <c r="K8" s="48" t="s">
        <v>93</v>
      </c>
      <c r="L8" s="48"/>
      <c r="M8" s="48"/>
      <c r="N8" s="1"/>
      <c r="O8" s="45" t="str">
        <f>Summary!N5</f>
        <v>Enrolled in OVC</v>
      </c>
      <c r="P8" s="45"/>
      <c r="Q8" s="45"/>
      <c r="R8" s="1"/>
      <c r="S8" s="45" t="str">
        <f>Summary!N6</f>
        <v>HEI Exited OVC Program</v>
      </c>
      <c r="T8" s="45"/>
      <c r="U8" s="45"/>
      <c r="V8" s="1"/>
      <c r="W8" s="1"/>
      <c r="X8" s="1"/>
      <c r="Y8" s="1"/>
      <c r="Z8" s="1"/>
      <c r="AA8" s="1"/>
    </row>
    <row r="9" spans="2:29" ht="37.5" customHeight="1">
      <c r="C9" s="38">
        <f>Summary!O4</f>
        <v>260</v>
      </c>
      <c r="D9" s="38"/>
      <c r="E9" s="38"/>
      <c r="F9" s="1"/>
      <c r="G9" s="38">
        <f>Summary!O9</f>
        <v>68</v>
      </c>
      <c r="H9" s="38"/>
      <c r="I9" s="38"/>
      <c r="J9" s="1"/>
      <c r="K9" s="38">
        <f>Summary!O10</f>
        <v>186</v>
      </c>
      <c r="L9" s="38"/>
      <c r="M9" s="38"/>
      <c r="N9" s="1"/>
      <c r="O9" s="38">
        <f>Summary!O5</f>
        <v>80</v>
      </c>
      <c r="P9" s="38"/>
      <c r="Q9" s="38"/>
      <c r="R9" s="1"/>
      <c r="S9" s="38">
        <f>Summary!O6</f>
        <v>9</v>
      </c>
      <c r="T9" s="38"/>
      <c r="U9" s="38"/>
      <c r="V9" s="1"/>
      <c r="W9" s="1"/>
      <c r="X9" s="1"/>
      <c r="Y9" s="1"/>
      <c r="Z9" s="1"/>
      <c r="AA9" s="1"/>
    </row>
    <row r="10" spans="2:29" s="9" customFormat="1" ht="15.75">
      <c r="B10"/>
      <c r="C10" s="8"/>
      <c r="D10" s="8"/>
      <c r="E10" s="8"/>
      <c r="F10" s="8"/>
      <c r="G10" s="19"/>
      <c r="H10" s="20">
        <f>IFERROR(G9/C9,"")</f>
        <v>0.26153846153846155</v>
      </c>
      <c r="I10" s="21"/>
      <c r="J10" s="18"/>
      <c r="K10" s="19"/>
      <c r="L10" s="20">
        <f>IFERROR(K9/C9,"")</f>
        <v>0.7153846153846154</v>
      </c>
      <c r="M10" s="21"/>
      <c r="N10" s="18"/>
      <c r="O10" s="19"/>
      <c r="P10" s="20">
        <f>IFERROR(O9/C9,"")</f>
        <v>0.30769230769230771</v>
      </c>
      <c r="Q10" s="21"/>
      <c r="R10" s="18"/>
      <c r="S10" s="19"/>
      <c r="T10" s="20">
        <f>IFERROR(S9/O9,"")</f>
        <v>0.1125</v>
      </c>
      <c r="U10" s="21"/>
      <c r="V10" s="8"/>
      <c r="W10" s="8"/>
      <c r="X10" s="8"/>
      <c r="Y10" s="8"/>
      <c r="Z10" s="8"/>
      <c r="AA10" s="8"/>
    </row>
    <row r="11" spans="2:29">
      <c r="C11" s="1"/>
      <c r="D11" s="1"/>
      <c r="E11" s="1"/>
      <c r="F11" s="1"/>
      <c r="G11" s="1"/>
      <c r="H11" s="1"/>
      <c r="I11" s="1"/>
      <c r="J11" s="1"/>
      <c r="K11" s="1"/>
      <c r="L11" s="1"/>
      <c r="M11" s="1"/>
      <c r="N11" s="1"/>
      <c r="O11" s="1"/>
      <c r="P11" s="1"/>
      <c r="Q11" s="1"/>
      <c r="R11" s="1"/>
      <c r="S11" s="1"/>
      <c r="T11" s="1"/>
      <c r="U11" s="1"/>
      <c r="V11" s="1"/>
      <c r="W11" s="1"/>
      <c r="X11" s="1"/>
      <c r="Y11" s="1"/>
      <c r="Z11" s="1"/>
      <c r="AA11" s="1"/>
    </row>
    <row r="12" spans="2:29">
      <c r="B12" s="1"/>
      <c r="C12" s="37" t="s">
        <v>39</v>
      </c>
      <c r="D12" s="37"/>
      <c r="E12" s="37"/>
      <c r="F12" s="1"/>
      <c r="G12" s="37" t="s">
        <v>53</v>
      </c>
      <c r="H12" s="37"/>
      <c r="I12" s="37"/>
      <c r="J12" s="1"/>
      <c r="K12" s="37" t="s">
        <v>61</v>
      </c>
      <c r="L12" s="37"/>
      <c r="M12" s="37"/>
      <c r="N12" s="1"/>
      <c r="O12" s="37" t="s">
        <v>55</v>
      </c>
      <c r="P12" s="37"/>
      <c r="Q12" s="37"/>
      <c r="R12" s="1"/>
      <c r="S12" s="37" t="str">
        <f>Summary!N10</f>
        <v>PNC</v>
      </c>
      <c r="T12" s="37"/>
      <c r="U12" s="37"/>
      <c r="V12" s="1"/>
      <c r="W12" s="1"/>
      <c r="X12" s="1"/>
      <c r="Y12" s="1"/>
      <c r="Z12" s="1"/>
      <c r="AA12" s="1"/>
    </row>
    <row r="13" spans="2:29" ht="40.5" customHeight="1">
      <c r="B13" s="1"/>
      <c r="C13" s="38">
        <f>Summary!O13</f>
        <v>41</v>
      </c>
      <c r="D13" s="38"/>
      <c r="E13" s="38"/>
      <c r="F13" s="1"/>
      <c r="G13" s="38">
        <f>Summary!O14</f>
        <v>12</v>
      </c>
      <c r="H13" s="38"/>
      <c r="I13" s="38"/>
      <c r="J13" s="1"/>
      <c r="K13" s="38">
        <f>Summary!O15</f>
        <v>12</v>
      </c>
      <c r="L13" s="38"/>
      <c r="M13" s="38"/>
      <c r="N13" s="1"/>
      <c r="O13" s="38">
        <f>Summary!O16</f>
        <v>15</v>
      </c>
      <c r="P13" s="38"/>
      <c r="Q13" s="38"/>
      <c r="R13" s="1"/>
      <c r="S13" s="38">
        <f>Summary!O17</f>
        <v>173</v>
      </c>
      <c r="T13" s="38"/>
      <c r="U13" s="38"/>
      <c r="V13" s="1"/>
      <c r="W13" s="1"/>
      <c r="X13" s="1"/>
      <c r="Y13" s="1"/>
      <c r="Z13" s="1"/>
      <c r="AA13" s="1"/>
    </row>
    <row r="14" spans="2:29" ht="15.75">
      <c r="B14" s="1"/>
      <c r="C14" s="19"/>
      <c r="D14" s="20">
        <f>IFERROR(C13/C9,"")</f>
        <v>0.15769230769230769</v>
      </c>
      <c r="E14" s="21"/>
      <c r="F14" s="18"/>
      <c r="G14" s="19"/>
      <c r="H14" s="20">
        <f>IFERROR(G13/C9,"")</f>
        <v>4.6153846153846156E-2</v>
      </c>
      <c r="I14" s="21"/>
      <c r="J14" s="18"/>
      <c r="K14" s="19"/>
      <c r="L14" s="20">
        <f>IFERROR(K13/C9,"")</f>
        <v>4.6153846153846156E-2</v>
      </c>
      <c r="M14" s="21"/>
      <c r="N14" s="18"/>
      <c r="O14" s="19"/>
      <c r="P14" s="20">
        <f>IFERROR(O13/C9,"")</f>
        <v>5.7692307692307696E-2</v>
      </c>
      <c r="Q14" s="21"/>
      <c r="R14" s="18"/>
      <c r="S14" s="19"/>
      <c r="T14" s="20">
        <f>IFERROR(S13/C9,"")</f>
        <v>0.66538461538461535</v>
      </c>
      <c r="U14" s="21"/>
      <c r="V14" s="1"/>
      <c r="W14" s="1"/>
      <c r="X14" s="1"/>
      <c r="Y14" s="1"/>
      <c r="Z14" s="1"/>
      <c r="AA14" s="1"/>
    </row>
    <row r="15" spans="2:29">
      <c r="B15" s="1"/>
      <c r="C15" s="1"/>
      <c r="D15" s="1"/>
      <c r="E15" s="1"/>
      <c r="F15" s="1"/>
      <c r="G15" s="1"/>
      <c r="H15" s="1"/>
      <c r="I15" s="1"/>
      <c r="J15" s="1"/>
      <c r="K15" s="1"/>
      <c r="L15" s="1"/>
      <c r="M15" s="1"/>
      <c r="N15" s="1"/>
      <c r="O15" s="1"/>
      <c r="P15" s="1"/>
      <c r="Q15" s="1"/>
      <c r="R15" s="1"/>
      <c r="S15" s="1"/>
      <c r="T15" s="1"/>
      <c r="U15" s="1"/>
      <c r="V15" s="1"/>
      <c r="W15" s="1"/>
      <c r="X15" s="1"/>
      <c r="Y15" s="1"/>
      <c r="Z15" s="1"/>
      <c r="AA15" s="1"/>
    </row>
    <row r="16" spans="2:29" ht="15.75" thickBot="1">
      <c r="B16" s="1"/>
      <c r="C16" s="40" t="s">
        <v>98</v>
      </c>
      <c r="D16" s="40"/>
      <c r="E16" s="40"/>
      <c r="F16" s="40"/>
      <c r="G16" s="40"/>
      <c r="H16" s="40"/>
      <c r="I16" s="40"/>
      <c r="J16" s="39" t="s">
        <v>33</v>
      </c>
      <c r="K16" s="40"/>
      <c r="L16" s="40"/>
      <c r="M16" s="40"/>
      <c r="N16" s="41"/>
      <c r="O16" s="39" t="s">
        <v>28</v>
      </c>
      <c r="P16" s="40"/>
      <c r="Q16" s="40"/>
      <c r="R16" s="40"/>
      <c r="S16" s="40"/>
      <c r="T16" s="40"/>
      <c r="U16" s="39" t="s">
        <v>30</v>
      </c>
      <c r="V16" s="40"/>
      <c r="W16" s="40"/>
      <c r="X16" s="40"/>
      <c r="Y16" s="40"/>
      <c r="Z16" s="40"/>
      <c r="AA16" s="40"/>
    </row>
    <row r="17" spans="2:27">
      <c r="B17" s="1"/>
      <c r="C17" s="1"/>
      <c r="D17" s="1"/>
      <c r="E17" s="1"/>
      <c r="F17" s="1"/>
      <c r="G17" s="1"/>
      <c r="H17" s="1"/>
      <c r="I17" s="1"/>
      <c r="J17" s="1"/>
      <c r="K17" s="1"/>
      <c r="L17" s="1"/>
      <c r="M17" s="1"/>
      <c r="N17" s="1"/>
      <c r="O17" s="1"/>
      <c r="P17" s="1"/>
      <c r="Q17" s="1"/>
      <c r="R17" s="1"/>
      <c r="S17" s="1"/>
      <c r="T17" s="1"/>
      <c r="U17" s="1"/>
      <c r="V17" s="1"/>
      <c r="W17" s="1"/>
      <c r="X17" s="1"/>
      <c r="Y17" s="1"/>
      <c r="Z17" s="1"/>
      <c r="AA17" s="1"/>
    </row>
    <row r="18" spans="2:27">
      <c r="B18" s="1"/>
      <c r="C18" s="1"/>
      <c r="D18" s="1"/>
      <c r="E18" s="1"/>
      <c r="F18" s="1"/>
      <c r="G18" s="1"/>
      <c r="H18" s="1"/>
      <c r="I18" s="1"/>
      <c r="J18" s="1"/>
      <c r="K18" s="1"/>
      <c r="L18" s="1"/>
      <c r="M18" s="1"/>
      <c r="N18" s="1"/>
      <c r="O18" s="1"/>
      <c r="P18" s="1"/>
      <c r="Q18" s="1"/>
      <c r="R18" s="1"/>
      <c r="S18" s="1"/>
      <c r="T18" s="1"/>
      <c r="U18" s="1"/>
      <c r="V18" s="1"/>
      <c r="W18" s="1"/>
      <c r="X18" s="1"/>
      <c r="Y18" s="1"/>
      <c r="Z18" s="1"/>
      <c r="AA18" s="1"/>
    </row>
    <row r="19" spans="2:27">
      <c r="B19" s="1"/>
      <c r="C19" s="1"/>
      <c r="D19" s="1"/>
      <c r="E19" s="1"/>
      <c r="F19" s="1"/>
      <c r="G19" s="1"/>
      <c r="H19" s="1"/>
      <c r="I19" s="1"/>
      <c r="J19" s="1"/>
      <c r="K19" s="1"/>
      <c r="L19" s="1"/>
      <c r="M19" s="1"/>
      <c r="N19" s="1"/>
      <c r="O19" s="1"/>
      <c r="P19" s="1"/>
      <c r="Q19" s="1"/>
      <c r="R19" s="1"/>
      <c r="S19" s="1"/>
      <c r="T19" s="1"/>
      <c r="U19" s="1"/>
      <c r="V19" s="1"/>
      <c r="W19" s="1"/>
      <c r="X19" s="1"/>
      <c r="Y19" s="1"/>
      <c r="Z19" s="1"/>
      <c r="AA19" s="1"/>
    </row>
    <row r="20" spans="2:27">
      <c r="B20" s="1"/>
      <c r="C20" s="1"/>
      <c r="D20" s="1"/>
      <c r="E20" s="1"/>
      <c r="F20" s="1"/>
      <c r="G20" s="1"/>
      <c r="H20" s="1"/>
      <c r="I20" s="1"/>
      <c r="J20" s="1"/>
      <c r="K20" s="1"/>
      <c r="L20" s="1"/>
      <c r="M20" s="1"/>
      <c r="N20" s="1"/>
      <c r="O20" s="1"/>
      <c r="P20" s="1"/>
      <c r="Q20" s="1"/>
      <c r="R20" s="1"/>
      <c r="S20" s="1"/>
      <c r="T20" s="1"/>
      <c r="U20" s="1"/>
      <c r="V20" s="1"/>
      <c r="W20" s="1"/>
      <c r="X20" s="1"/>
      <c r="Y20" s="1"/>
      <c r="Z20" s="1"/>
      <c r="AA20" s="1"/>
    </row>
    <row r="21" spans="2:27">
      <c r="B21" s="1"/>
      <c r="C21" s="1"/>
      <c r="D21" s="1"/>
      <c r="E21" s="1"/>
      <c r="F21" s="1"/>
      <c r="G21" s="1"/>
      <c r="H21" s="1"/>
      <c r="I21" s="1"/>
      <c r="J21" s="1"/>
      <c r="K21" s="1"/>
      <c r="L21" s="1"/>
      <c r="M21" s="1"/>
      <c r="N21" s="1"/>
      <c r="O21" s="1"/>
      <c r="P21" s="1"/>
      <c r="Q21" s="1"/>
      <c r="R21" s="1"/>
      <c r="S21" s="1"/>
      <c r="T21" s="1"/>
      <c r="U21" s="1"/>
      <c r="V21" s="1"/>
      <c r="W21" s="1"/>
      <c r="X21" s="1"/>
      <c r="Y21" s="1"/>
      <c r="Z21" s="1"/>
      <c r="AA21" s="1"/>
    </row>
    <row r="22" spans="2:27">
      <c r="B22" s="1"/>
      <c r="C22" s="1"/>
      <c r="D22" s="1"/>
      <c r="E22" s="1"/>
      <c r="F22" s="1"/>
      <c r="G22" s="1"/>
      <c r="H22" s="1"/>
      <c r="I22" s="1"/>
      <c r="J22" s="1"/>
      <c r="K22" s="1"/>
      <c r="L22" s="1"/>
      <c r="M22" s="1"/>
      <c r="N22" s="1"/>
      <c r="O22" s="1"/>
      <c r="P22" s="1"/>
      <c r="Q22" s="1"/>
      <c r="R22" s="1"/>
      <c r="S22" s="1"/>
      <c r="T22" s="1"/>
      <c r="U22" s="1"/>
      <c r="V22" s="1"/>
      <c r="W22" s="1"/>
      <c r="X22" s="1"/>
      <c r="Y22" s="1"/>
      <c r="Z22" s="1"/>
      <c r="AA22" s="1"/>
    </row>
    <row r="23" spans="2:27">
      <c r="B23" s="1"/>
      <c r="C23" s="1"/>
      <c r="D23" s="1"/>
      <c r="E23" s="1"/>
      <c r="F23" s="1"/>
      <c r="G23" s="1"/>
      <c r="H23" s="1"/>
      <c r="I23" s="1"/>
      <c r="J23" s="1"/>
      <c r="K23" s="1"/>
      <c r="L23" s="1"/>
      <c r="M23" s="1"/>
      <c r="N23" s="1"/>
      <c r="O23" s="1"/>
      <c r="P23" s="1"/>
      <c r="Q23" s="1"/>
      <c r="R23" s="1"/>
      <c r="S23" s="1"/>
      <c r="T23" s="1"/>
      <c r="U23" s="1"/>
      <c r="V23" s="1"/>
      <c r="W23" s="1"/>
      <c r="X23" s="1"/>
      <c r="Y23" s="1"/>
      <c r="Z23" s="1"/>
      <c r="AA23" s="1"/>
    </row>
    <row r="24" spans="2:27">
      <c r="B24" s="1"/>
      <c r="C24" s="1"/>
      <c r="D24" s="1"/>
      <c r="E24" s="1"/>
      <c r="F24" s="1"/>
      <c r="G24" s="1"/>
      <c r="H24" s="1"/>
      <c r="I24" s="1"/>
      <c r="J24" s="1"/>
      <c r="K24" s="1"/>
      <c r="L24" s="1"/>
      <c r="M24" s="1"/>
      <c r="N24" s="1"/>
      <c r="O24" s="1"/>
      <c r="P24" s="1"/>
      <c r="Q24" s="1"/>
      <c r="R24" s="1"/>
      <c r="S24" s="1"/>
      <c r="T24" s="1"/>
      <c r="U24" s="1"/>
      <c r="V24" s="1"/>
      <c r="W24" s="1"/>
      <c r="X24" s="1"/>
      <c r="Y24" s="1"/>
      <c r="Z24" s="1"/>
      <c r="AA24" s="1"/>
    </row>
    <row r="25" spans="2:27">
      <c r="B25" s="1"/>
      <c r="C25" s="1"/>
      <c r="D25" s="1"/>
      <c r="E25" s="1"/>
      <c r="F25" s="1"/>
      <c r="G25" s="1"/>
      <c r="H25" s="1"/>
      <c r="I25" s="1"/>
      <c r="J25" s="1"/>
      <c r="K25" s="1"/>
      <c r="L25" s="1"/>
      <c r="M25" s="1"/>
      <c r="N25" s="1"/>
      <c r="O25" s="1"/>
      <c r="P25" s="1"/>
      <c r="Q25" s="1"/>
      <c r="R25" s="1"/>
      <c r="S25" s="1"/>
      <c r="T25" s="1"/>
      <c r="U25" s="1"/>
      <c r="V25" s="1"/>
      <c r="W25" s="1"/>
      <c r="X25" s="1"/>
      <c r="Y25" s="1"/>
      <c r="Z25" s="1"/>
      <c r="AA25" s="1"/>
    </row>
    <row r="26" spans="2:27">
      <c r="B26" s="1"/>
      <c r="C26" s="1"/>
      <c r="D26" s="1"/>
      <c r="E26" s="1"/>
      <c r="F26" s="1"/>
      <c r="G26" s="1"/>
      <c r="H26" s="1"/>
      <c r="I26" s="1"/>
      <c r="J26" s="1"/>
      <c r="K26" s="1"/>
      <c r="L26" s="1"/>
      <c r="M26" s="1"/>
      <c r="N26" s="1"/>
      <c r="O26" s="1"/>
      <c r="P26" s="1"/>
      <c r="Q26" s="1"/>
      <c r="R26" s="1"/>
      <c r="S26" s="1"/>
      <c r="T26" s="1"/>
      <c r="U26" s="1"/>
      <c r="V26" s="1"/>
      <c r="W26" s="1"/>
      <c r="X26" s="1"/>
      <c r="Y26" s="1"/>
      <c r="Z26" s="1"/>
      <c r="AA26" s="1"/>
    </row>
    <row r="27" spans="2:27">
      <c r="B27" s="1"/>
      <c r="C27" s="1"/>
      <c r="D27" s="1"/>
      <c r="E27" s="1"/>
      <c r="F27" s="1"/>
      <c r="G27" s="1"/>
      <c r="H27" s="1"/>
      <c r="I27" s="1"/>
      <c r="J27" s="1"/>
      <c r="K27" s="1"/>
      <c r="L27" s="1"/>
      <c r="M27" s="1"/>
      <c r="N27" s="1"/>
      <c r="O27" s="1"/>
      <c r="P27" s="1"/>
      <c r="Q27" s="1"/>
      <c r="R27" s="1"/>
      <c r="S27" s="1"/>
      <c r="T27" s="1"/>
      <c r="U27" s="1"/>
      <c r="V27" s="1"/>
      <c r="W27" s="1"/>
      <c r="X27" s="1"/>
      <c r="Y27" s="1"/>
      <c r="Z27" s="1"/>
      <c r="AA27" s="1"/>
    </row>
    <row r="28" spans="2:27">
      <c r="B28" s="1"/>
      <c r="C28" s="1"/>
      <c r="D28" s="1"/>
      <c r="E28" s="1"/>
      <c r="F28" s="1"/>
      <c r="G28" s="1"/>
      <c r="H28" s="1"/>
      <c r="I28" s="1"/>
      <c r="J28" s="1"/>
      <c r="K28" s="1"/>
      <c r="L28" s="1"/>
      <c r="M28" s="1"/>
      <c r="N28" s="1"/>
      <c r="O28" s="1"/>
      <c r="P28" s="1"/>
      <c r="Q28" s="1"/>
      <c r="R28" s="1"/>
      <c r="S28" s="1"/>
      <c r="T28" s="1"/>
      <c r="U28" s="1"/>
      <c r="V28" s="1"/>
      <c r="W28" s="1"/>
      <c r="X28" s="1"/>
      <c r="Y28" s="1"/>
      <c r="Z28" s="1"/>
      <c r="AA28" s="1"/>
    </row>
    <row r="29" spans="2:27">
      <c r="B29" s="1"/>
      <c r="C29" s="1"/>
      <c r="D29" s="1"/>
      <c r="E29" s="1"/>
      <c r="F29" s="1"/>
      <c r="G29" s="1"/>
      <c r="H29" s="1"/>
      <c r="I29" s="1"/>
      <c r="J29" s="1"/>
      <c r="K29" s="1"/>
      <c r="L29" s="1"/>
      <c r="M29" s="1"/>
      <c r="N29" s="1"/>
      <c r="O29" s="1"/>
      <c r="P29" s="1"/>
      <c r="Q29" s="1"/>
      <c r="R29" s="1"/>
      <c r="S29" s="1"/>
      <c r="T29" s="1"/>
      <c r="U29" s="1"/>
      <c r="V29" s="1"/>
      <c r="W29" s="1"/>
      <c r="X29" s="1"/>
      <c r="Y29" s="1"/>
      <c r="Z29" s="1"/>
      <c r="AA29" s="1"/>
    </row>
    <row r="30" spans="2:27">
      <c r="B30" s="1"/>
      <c r="C30" s="1"/>
      <c r="D30" s="1"/>
      <c r="E30" s="1"/>
      <c r="F30" s="1"/>
      <c r="G30" s="1"/>
      <c r="H30" s="1"/>
      <c r="I30" s="1"/>
      <c r="J30" s="1"/>
      <c r="K30" s="1"/>
      <c r="L30" s="1"/>
      <c r="M30" s="1"/>
      <c r="N30" s="1"/>
      <c r="O30" s="1"/>
      <c r="P30" s="1"/>
      <c r="Q30" s="1"/>
      <c r="R30" s="1"/>
      <c r="S30" s="1"/>
      <c r="T30" s="1"/>
      <c r="U30" s="1"/>
      <c r="V30" s="1"/>
      <c r="W30" s="1"/>
      <c r="X30" s="1"/>
      <c r="Y30" s="1"/>
      <c r="Z30" s="1"/>
      <c r="AA30" s="1"/>
    </row>
    <row r="31" spans="2:27">
      <c r="B31" s="1"/>
      <c r="C31" s="1"/>
      <c r="D31" s="1"/>
      <c r="E31" s="1"/>
      <c r="F31" s="1"/>
      <c r="G31" s="1"/>
      <c r="H31" s="1"/>
      <c r="I31" s="1"/>
      <c r="J31" s="1"/>
      <c r="K31" s="1"/>
      <c r="L31" s="1"/>
      <c r="M31" s="1"/>
      <c r="N31" s="1"/>
      <c r="O31" s="1"/>
      <c r="P31" s="1"/>
      <c r="Q31" s="1"/>
      <c r="R31" s="1"/>
      <c r="S31" s="1"/>
      <c r="T31" s="1"/>
      <c r="U31" s="1"/>
      <c r="V31" s="1"/>
      <c r="W31" s="1"/>
      <c r="X31" s="1"/>
      <c r="Y31" s="1"/>
      <c r="Z31" s="1"/>
      <c r="AA31" s="1"/>
    </row>
    <row r="32" spans="2:27">
      <c r="C32"/>
      <c r="D32"/>
      <c r="E32"/>
      <c r="F32"/>
      <c r="G32"/>
      <c r="H32"/>
      <c r="I32"/>
      <c r="J32"/>
      <c r="K32"/>
      <c r="L32"/>
      <c r="M32"/>
      <c r="N32"/>
      <c r="O32"/>
      <c r="P32"/>
      <c r="Q32"/>
      <c r="R32"/>
      <c r="S32"/>
      <c r="T32"/>
      <c r="U32"/>
      <c r="V32"/>
      <c r="W32"/>
      <c r="X32"/>
      <c r="Y32"/>
      <c r="Z32"/>
      <c r="AA32"/>
    </row>
    <row r="33" spans="3:27">
      <c r="C33"/>
      <c r="D33"/>
      <c r="E33"/>
      <c r="F33"/>
      <c r="G33"/>
      <c r="H33"/>
      <c r="I33"/>
      <c r="J33"/>
      <c r="K33"/>
      <c r="L33"/>
      <c r="M33"/>
      <c r="N33"/>
      <c r="O33"/>
      <c r="P33"/>
      <c r="Q33"/>
      <c r="R33"/>
      <c r="S33"/>
      <c r="T33"/>
      <c r="U33"/>
      <c r="V33"/>
      <c r="W33"/>
      <c r="X33"/>
      <c r="Y33"/>
      <c r="Z33"/>
      <c r="AA33"/>
    </row>
    <row r="34" spans="3:27" ht="15.75" thickBot="1">
      <c r="C34" s="46" t="s">
        <v>30</v>
      </c>
      <c r="D34" s="47"/>
      <c r="E34" s="47"/>
      <c r="F34" s="47"/>
      <c r="G34" s="47"/>
      <c r="H34" s="47"/>
      <c r="I34" s="47"/>
      <c r="J34" s="47"/>
      <c r="K34" s="47"/>
      <c r="L34" s="47"/>
      <c r="M34" s="47"/>
      <c r="N34" s="47"/>
      <c r="O34" s="47"/>
      <c r="P34" s="47"/>
      <c r="Q34" s="47"/>
      <c r="R34" s="47"/>
      <c r="S34" s="47"/>
      <c r="T34" s="47"/>
      <c r="U34" s="47"/>
      <c r="V34" s="47"/>
      <c r="W34" s="47"/>
      <c r="X34" s="47"/>
      <c r="Y34" s="47"/>
      <c r="Z34" s="47"/>
      <c r="AA34" s="47"/>
    </row>
    <row r="35" spans="3:27">
      <c r="C35"/>
      <c r="D35"/>
      <c r="E35"/>
      <c r="F35"/>
      <c r="G35"/>
      <c r="H35"/>
      <c r="I35"/>
      <c r="J35"/>
      <c r="K35"/>
      <c r="L35"/>
      <c r="M35"/>
      <c r="N35"/>
      <c r="O35"/>
      <c r="P35"/>
      <c r="Q35"/>
      <c r="R35"/>
      <c r="S35"/>
      <c r="T35"/>
      <c r="U35"/>
      <c r="V35"/>
      <c r="W35"/>
      <c r="X35"/>
      <c r="Y35"/>
      <c r="Z35"/>
      <c r="AA35"/>
    </row>
    <row r="36" spans="3:27">
      <c r="C36"/>
      <c r="D36"/>
      <c r="E36"/>
      <c r="F36"/>
      <c r="G36"/>
      <c r="H36"/>
      <c r="I36"/>
      <c r="J36"/>
      <c r="K36"/>
      <c r="L36"/>
      <c r="M36"/>
      <c r="N36"/>
      <c r="O36"/>
      <c r="P36"/>
      <c r="Q36"/>
      <c r="R36"/>
      <c r="S36"/>
      <c r="T36"/>
      <c r="U36"/>
      <c r="V36"/>
      <c r="W36"/>
      <c r="X36"/>
      <c r="Y36"/>
      <c r="Z36"/>
      <c r="AA36"/>
    </row>
    <row r="37" spans="3:27">
      <c r="C37"/>
      <c r="D37"/>
      <c r="E37"/>
      <c r="F37"/>
      <c r="G37"/>
      <c r="H37"/>
      <c r="I37"/>
      <c r="J37"/>
      <c r="K37"/>
      <c r="L37"/>
      <c r="M37"/>
      <c r="N37"/>
      <c r="O37"/>
      <c r="P37"/>
      <c r="Q37"/>
      <c r="R37"/>
      <c r="S37"/>
      <c r="T37"/>
      <c r="U37"/>
      <c r="V37"/>
      <c r="W37"/>
      <c r="X37"/>
      <c r="Y37"/>
      <c r="Z37"/>
      <c r="AA37"/>
    </row>
    <row r="38" spans="3:27">
      <c r="C38"/>
      <c r="D38"/>
      <c r="E38"/>
      <c r="F38"/>
      <c r="G38"/>
      <c r="H38"/>
      <c r="I38"/>
      <c r="J38"/>
      <c r="K38"/>
      <c r="L38"/>
      <c r="M38"/>
      <c r="N38"/>
      <c r="O38"/>
      <c r="P38"/>
      <c r="Q38"/>
      <c r="R38"/>
      <c r="S38"/>
      <c r="T38"/>
      <c r="U38"/>
      <c r="V38"/>
      <c r="W38"/>
      <c r="X38"/>
      <c r="Y38"/>
      <c r="Z38"/>
      <c r="AA38"/>
    </row>
    <row r="39" spans="3:27">
      <c r="C39"/>
      <c r="D39"/>
      <c r="E39"/>
      <c r="F39"/>
      <c r="G39"/>
      <c r="H39"/>
      <c r="I39"/>
      <c r="J39"/>
      <c r="K39"/>
      <c r="L39"/>
      <c r="M39"/>
      <c r="N39"/>
      <c r="O39"/>
      <c r="P39"/>
      <c r="Q39"/>
      <c r="R39"/>
      <c r="S39"/>
      <c r="T39"/>
      <c r="U39"/>
      <c r="V39"/>
      <c r="W39"/>
      <c r="X39"/>
      <c r="Y39"/>
      <c r="Z39"/>
      <c r="AA39"/>
    </row>
    <row r="40" spans="3:27">
      <c r="C40"/>
      <c r="D40"/>
      <c r="E40"/>
      <c r="F40"/>
      <c r="G40"/>
      <c r="H40"/>
      <c r="I40"/>
      <c r="J40"/>
      <c r="K40"/>
      <c r="L40"/>
      <c r="M40"/>
      <c r="N40"/>
      <c r="O40"/>
      <c r="P40"/>
      <c r="Q40"/>
      <c r="R40"/>
      <c r="S40"/>
      <c r="T40"/>
      <c r="U40"/>
      <c r="V40"/>
      <c r="W40"/>
      <c r="X40"/>
      <c r="Y40"/>
      <c r="Z40"/>
      <c r="AA40"/>
    </row>
    <row r="41" spans="3:27">
      <c r="C41"/>
      <c r="D41"/>
      <c r="E41"/>
      <c r="F41"/>
      <c r="G41"/>
      <c r="H41"/>
      <c r="I41"/>
      <c r="J41"/>
      <c r="K41"/>
      <c r="L41"/>
      <c r="M41"/>
      <c r="N41"/>
      <c r="O41"/>
      <c r="P41"/>
      <c r="Q41"/>
      <c r="R41"/>
      <c r="S41"/>
      <c r="T41"/>
      <c r="U41"/>
      <c r="V41"/>
      <c r="W41"/>
      <c r="X41"/>
      <c r="Y41"/>
      <c r="Z41"/>
      <c r="AA41"/>
    </row>
    <row r="42" spans="3:27">
      <c r="C42"/>
      <c r="D42"/>
      <c r="E42"/>
      <c r="F42"/>
      <c r="G42"/>
      <c r="H42"/>
      <c r="I42"/>
      <c r="J42"/>
      <c r="K42"/>
      <c r="L42"/>
      <c r="M42"/>
      <c r="N42"/>
      <c r="O42"/>
      <c r="P42"/>
      <c r="Q42"/>
      <c r="R42"/>
      <c r="S42"/>
      <c r="T42"/>
      <c r="U42"/>
      <c r="V42"/>
      <c r="W42"/>
      <c r="X42"/>
      <c r="Y42"/>
      <c r="Z42"/>
      <c r="AA42"/>
    </row>
    <row r="43" spans="3:27">
      <c r="C43"/>
      <c r="D43"/>
      <c r="E43"/>
      <c r="F43"/>
      <c r="G43"/>
      <c r="H43"/>
      <c r="I43"/>
      <c r="J43"/>
      <c r="K43"/>
      <c r="L43"/>
      <c r="M43"/>
      <c r="N43"/>
      <c r="O43"/>
      <c r="P43"/>
      <c r="Q43"/>
      <c r="R43"/>
      <c r="S43"/>
      <c r="T43"/>
      <c r="U43"/>
      <c r="V43"/>
      <c r="W43"/>
      <c r="X43"/>
      <c r="Y43"/>
      <c r="Z43"/>
      <c r="AA43"/>
    </row>
    <row r="44" spans="3:27">
      <c r="C44"/>
      <c r="D44"/>
      <c r="E44"/>
      <c r="F44"/>
      <c r="G44"/>
      <c r="H44"/>
      <c r="I44"/>
      <c r="J44"/>
      <c r="K44"/>
      <c r="L44"/>
      <c r="M44"/>
      <c r="N44"/>
      <c r="O44"/>
      <c r="P44"/>
      <c r="Q44"/>
      <c r="R44"/>
      <c r="S44"/>
      <c r="T44"/>
      <c r="U44"/>
      <c r="V44"/>
      <c r="W44"/>
      <c r="X44"/>
      <c r="Y44"/>
      <c r="Z44"/>
      <c r="AA44"/>
    </row>
    <row r="45" spans="3:27">
      <c r="C45"/>
      <c r="D45"/>
      <c r="E45"/>
      <c r="F45"/>
      <c r="G45"/>
      <c r="H45"/>
      <c r="I45"/>
      <c r="J45"/>
      <c r="K45"/>
      <c r="L45"/>
      <c r="M45"/>
      <c r="N45"/>
      <c r="O45"/>
      <c r="P45"/>
      <c r="Q45"/>
      <c r="R45"/>
      <c r="S45"/>
      <c r="T45"/>
      <c r="U45"/>
      <c r="V45"/>
      <c r="W45"/>
      <c r="X45"/>
      <c r="Y45"/>
      <c r="Z45"/>
      <c r="AA45"/>
    </row>
    <row r="46" spans="3:27">
      <c r="C46"/>
      <c r="D46"/>
      <c r="E46"/>
      <c r="F46"/>
      <c r="G46"/>
      <c r="H46"/>
      <c r="I46"/>
      <c r="J46"/>
      <c r="K46"/>
      <c r="L46"/>
      <c r="M46"/>
      <c r="N46"/>
      <c r="O46"/>
      <c r="P46"/>
      <c r="Q46"/>
      <c r="R46"/>
      <c r="S46"/>
      <c r="T46"/>
      <c r="U46"/>
      <c r="V46"/>
      <c r="W46"/>
      <c r="X46"/>
      <c r="Y46"/>
      <c r="Z46"/>
      <c r="AA46"/>
    </row>
    <row r="47" spans="3:27">
      <c r="C47"/>
      <c r="D47"/>
      <c r="E47"/>
      <c r="F47"/>
      <c r="G47"/>
      <c r="H47"/>
      <c r="I47"/>
      <c r="J47"/>
      <c r="K47"/>
      <c r="L47"/>
      <c r="M47"/>
      <c r="N47"/>
      <c r="O47"/>
      <c r="P47"/>
      <c r="Q47"/>
      <c r="R47"/>
      <c r="S47"/>
      <c r="T47"/>
      <c r="U47"/>
      <c r="V47"/>
      <c r="W47"/>
      <c r="X47"/>
      <c r="Y47"/>
      <c r="Z47"/>
      <c r="AA47"/>
    </row>
    <row r="48" spans="3:27">
      <c r="C48"/>
      <c r="D48"/>
      <c r="E48"/>
      <c r="F48"/>
      <c r="G48"/>
      <c r="H48"/>
      <c r="I48"/>
      <c r="J48"/>
      <c r="K48"/>
      <c r="L48"/>
      <c r="M48"/>
      <c r="N48"/>
      <c r="O48"/>
      <c r="P48"/>
      <c r="Q48"/>
      <c r="R48"/>
      <c r="S48"/>
      <c r="T48"/>
      <c r="U48"/>
      <c r="V48"/>
      <c r="W48"/>
      <c r="X48"/>
      <c r="Y48"/>
      <c r="Z48"/>
      <c r="AA48"/>
    </row>
    <row r="49" spans="3:27">
      <c r="C49"/>
      <c r="D49"/>
      <c r="E49"/>
      <c r="F49"/>
      <c r="G49"/>
      <c r="H49"/>
      <c r="I49"/>
      <c r="J49"/>
      <c r="K49"/>
      <c r="L49"/>
      <c r="M49"/>
      <c r="N49"/>
      <c r="O49"/>
      <c r="P49"/>
      <c r="Q49"/>
      <c r="R49"/>
      <c r="S49"/>
      <c r="T49"/>
      <c r="U49"/>
      <c r="V49"/>
      <c r="W49"/>
      <c r="X49"/>
      <c r="Y49"/>
      <c r="Z49"/>
      <c r="AA49"/>
    </row>
    <row r="50" spans="3:27">
      <c r="C50"/>
      <c r="D50"/>
      <c r="E50"/>
      <c r="F50"/>
      <c r="G50"/>
      <c r="H50"/>
      <c r="I50"/>
      <c r="J50"/>
      <c r="K50"/>
      <c r="L50"/>
      <c r="M50"/>
      <c r="N50"/>
      <c r="O50"/>
      <c r="P50"/>
      <c r="Q50"/>
      <c r="R50"/>
      <c r="S50"/>
      <c r="T50"/>
      <c r="U50"/>
      <c r="V50"/>
      <c r="W50"/>
      <c r="X50"/>
      <c r="Y50"/>
      <c r="Z50"/>
      <c r="AA50"/>
    </row>
    <row r="51" spans="3:27" ht="20.25" customHeight="1">
      <c r="C51" s="42" t="s">
        <v>108</v>
      </c>
    </row>
    <row r="52" spans="3:27" ht="15" hidden="1" customHeight="1"/>
    <row r="53" spans="3:27" ht="15" hidden="1" customHeight="1"/>
    <row r="54" spans="3:27" ht="15" hidden="1" customHeight="1"/>
    <row r="55" spans="3:27" ht="15" hidden="1" customHeight="1"/>
    <row r="56" spans="3:27" ht="15" hidden="1" customHeight="1"/>
    <row r="57" spans="3:27" ht="15" hidden="1" customHeight="1"/>
  </sheetData>
  <mergeCells count="28">
    <mergeCell ref="C51:AA1048576"/>
    <mergeCell ref="K4:S4"/>
    <mergeCell ref="K5:S5"/>
    <mergeCell ref="C8:E8"/>
    <mergeCell ref="S8:U8"/>
    <mergeCell ref="C34:AA34"/>
    <mergeCell ref="G8:I8"/>
    <mergeCell ref="G9:I9"/>
    <mergeCell ref="K8:M8"/>
    <mergeCell ref="K9:M9"/>
    <mergeCell ref="O8:Q8"/>
    <mergeCell ref="O9:Q9"/>
    <mergeCell ref="S9:U9"/>
    <mergeCell ref="C12:E12"/>
    <mergeCell ref="G12:I12"/>
    <mergeCell ref="K12:M12"/>
    <mergeCell ref="O12:Q12"/>
    <mergeCell ref="S12:U12"/>
    <mergeCell ref="C9:E9"/>
    <mergeCell ref="O16:T16"/>
    <mergeCell ref="C16:I16"/>
    <mergeCell ref="U16:AA16"/>
    <mergeCell ref="J16:N16"/>
    <mergeCell ref="C13:E13"/>
    <mergeCell ref="G13:I13"/>
    <mergeCell ref="K13:M13"/>
    <mergeCell ref="O13:Q13"/>
    <mergeCell ref="S13:U1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Summary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Emmanuel Kaunda</cp:lastModifiedBy>
  <dcterms:created xsi:type="dcterms:W3CDTF">2024-03-18T10:30:46Z</dcterms:created>
  <dcterms:modified xsi:type="dcterms:W3CDTF">2024-06-18T07:20:16Z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2024-03-18T10:31:14Z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9317b58b-2005-4155-a539-8d36e0e3a82e</vt:lpwstr>
  </property>
  <property fmtid="{D5CDD505-2E9C-101B-9397-08002B2CF9AE}" pid="8" name="MSIP_Label_ea60d57e-af5b-4752-ac57-3e4f28ca11dc_ContentBits">
    <vt:lpwstr>0</vt:lpwstr>
  </property>
  <property fmtid="{D5CDD505-2E9C-101B-9397-08002B2CF9AE}" pid="9" name="WorkbookGuid">
    <vt:lpwstr>d5736b10-205b-4000-a1d8-c4dc2b9aa568</vt:lpwstr>
  </property>
</Properties>
</file>