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jects\InternalSystem\web\"/>
    </mc:Choice>
  </mc:AlternateContent>
  <bookViews>
    <workbookView xWindow="38310" yWindow="-105" windowWidth="28995" windowHeight="15795" firstSheet="2" activeTab="4"/>
  </bookViews>
  <sheets>
    <sheet name="rawdata" sheetId="1" state="hidden" r:id="rId1"/>
    <sheet name="Mapping" sheetId="4" state="hidden" r:id="rId2"/>
    <sheet name="PIVOTS" sheetId="3" r:id="rId3"/>
    <sheet name="Workplan_Data" sheetId="5" state="hidden" r:id="rId4"/>
    <sheet name="VERIFICATION SUMMARY" sheetId="2" r:id="rId5"/>
  </sheets>
  <definedNames>
    <definedName name="_xlnm._FilterDatabase" localSheetId="0" hidden="1">rawdata!$A$4:$S$5</definedName>
    <definedName name="_xlnm.Print_Area" localSheetId="4">'VERIFICATION SUMMARY'!$B$5:$T$35</definedName>
    <definedName name="Slicer_County">#N/A</definedName>
    <definedName name="Slicer_Facility_Name">#N/A</definedName>
    <definedName name="Slicer_Reporting_MonthName">#N/A</definedName>
    <definedName name="Slicer_Sub_county">#N/A</definedName>
  </definedNames>
  <calcPr calcId="162913"/>
  <pivotCaches>
    <pivotCache cacheId="19"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0" i="2" l="1"/>
  <c r="L31" i="2"/>
  <c r="L32" i="2"/>
  <c r="L33" i="2"/>
  <c r="L34" i="2"/>
  <c r="L35" i="2"/>
  <c r="L22" i="2"/>
  <c r="L23" i="2"/>
  <c r="L24" i="2"/>
  <c r="L25" i="2"/>
  <c r="L26" i="2"/>
  <c r="L27" i="2"/>
  <c r="L28" i="2"/>
  <c r="L20" i="2"/>
  <c r="R5" i="3" l="1"/>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134" i="3"/>
  <c r="S135" i="3"/>
  <c r="S136" i="3"/>
  <c r="S137" i="3"/>
  <c r="S138" i="3"/>
  <c r="S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98" i="3"/>
  <c r="U99" i="3"/>
  <c r="U100" i="3"/>
  <c r="U101" i="3"/>
  <c r="U102" i="3"/>
  <c r="U103" i="3"/>
  <c r="U104" i="3"/>
  <c r="U105" i="3"/>
  <c r="U106" i="3"/>
  <c r="U107" i="3"/>
  <c r="U108" i="3"/>
  <c r="U109" i="3"/>
  <c r="U110" i="3"/>
  <c r="U111" i="3"/>
  <c r="U112" i="3"/>
  <c r="U113" i="3"/>
  <c r="U114" i="3"/>
  <c r="U115" i="3"/>
  <c r="U116" i="3"/>
  <c r="U117" i="3"/>
  <c r="U118" i="3"/>
  <c r="U119" i="3"/>
  <c r="U120" i="3"/>
  <c r="U121" i="3"/>
  <c r="U122" i="3"/>
  <c r="U123" i="3"/>
  <c r="U124" i="3"/>
  <c r="U125" i="3"/>
  <c r="U126" i="3"/>
  <c r="U127" i="3"/>
  <c r="U128" i="3"/>
  <c r="U129" i="3"/>
  <c r="U130" i="3"/>
  <c r="U131" i="3"/>
  <c r="U132" i="3"/>
  <c r="U133" i="3"/>
  <c r="U134" i="3"/>
  <c r="U135" i="3"/>
  <c r="U136" i="3"/>
  <c r="U137" i="3"/>
  <c r="U138" i="3"/>
  <c r="U5" i="3"/>
  <c r="R2" i="3"/>
  <c r="S2" i="3"/>
  <c r="U2" i="3"/>
  <c r="R3" i="3"/>
  <c r="S3" i="3"/>
  <c r="U3" i="3"/>
  <c r="R4" i="3"/>
  <c r="S4" i="3"/>
  <c r="U4" i="3"/>
  <c r="C6" i="5"/>
  <c r="D6" i="5"/>
  <c r="E6" i="5"/>
  <c r="F6" i="5"/>
  <c r="C7" i="5"/>
  <c r="D7" i="5"/>
  <c r="E7" i="5"/>
  <c r="F7" i="5"/>
  <c r="C8" i="5"/>
  <c r="D8" i="5"/>
  <c r="E8" i="5"/>
  <c r="F8" i="5"/>
  <c r="C9" i="5"/>
  <c r="D9" i="5"/>
  <c r="E9" i="5"/>
  <c r="F9" i="5"/>
  <c r="C10" i="5"/>
  <c r="D10" i="5"/>
  <c r="E10" i="5"/>
  <c r="F10" i="5"/>
  <c r="C11" i="5"/>
  <c r="D11" i="5"/>
  <c r="E11" i="5"/>
  <c r="F11" i="5"/>
  <c r="C12" i="5"/>
  <c r="D12" i="5"/>
  <c r="E12" i="5"/>
  <c r="F12" i="5"/>
  <c r="C13" i="5"/>
  <c r="D13" i="5"/>
  <c r="E13" i="5"/>
  <c r="F13" i="5"/>
  <c r="C14" i="5"/>
  <c r="D14" i="5"/>
  <c r="E14" i="5"/>
  <c r="F14" i="5"/>
  <c r="C15" i="5"/>
  <c r="D15" i="5"/>
  <c r="E15" i="5"/>
  <c r="F15" i="5"/>
  <c r="C16" i="5"/>
  <c r="D16" i="5"/>
  <c r="E16" i="5"/>
  <c r="F16" i="5"/>
  <c r="C17" i="5"/>
  <c r="D17" i="5"/>
  <c r="E17" i="5"/>
  <c r="F17" i="5"/>
  <c r="C18" i="5"/>
  <c r="D18" i="5"/>
  <c r="E18" i="5"/>
  <c r="F18" i="5"/>
  <c r="C19" i="5"/>
  <c r="D19" i="5"/>
  <c r="E19" i="5"/>
  <c r="F19" i="5"/>
  <c r="C20" i="5"/>
  <c r="D20" i="5"/>
  <c r="E20" i="5"/>
  <c r="F20" i="5"/>
  <c r="C21" i="5"/>
  <c r="D21" i="5"/>
  <c r="E21" i="5"/>
  <c r="F21" i="5"/>
  <c r="C22" i="5"/>
  <c r="D22" i="5"/>
  <c r="E22" i="5"/>
  <c r="F22" i="5"/>
  <c r="C23" i="5"/>
  <c r="D23" i="5"/>
  <c r="E23" i="5"/>
  <c r="F23" i="5"/>
  <c r="C24" i="5"/>
  <c r="D24" i="5"/>
  <c r="E24" i="5"/>
  <c r="F24" i="5"/>
  <c r="C25" i="5"/>
  <c r="D25" i="5"/>
  <c r="E25" i="5"/>
  <c r="F25" i="5"/>
  <c r="C26" i="5"/>
  <c r="D26" i="5"/>
  <c r="E26" i="5"/>
  <c r="F26" i="5"/>
  <c r="C27" i="5"/>
  <c r="D27" i="5"/>
  <c r="E27" i="5"/>
  <c r="F27" i="5"/>
  <c r="C28" i="5"/>
  <c r="D28" i="5"/>
  <c r="E28" i="5"/>
  <c r="F28" i="5"/>
  <c r="C29" i="5"/>
  <c r="D29" i="5"/>
  <c r="E29" i="5"/>
  <c r="F29" i="5"/>
  <c r="C30" i="5"/>
  <c r="D30" i="5"/>
  <c r="E30" i="5"/>
  <c r="F30" i="5"/>
  <c r="C31" i="5"/>
  <c r="D31" i="5"/>
  <c r="E31" i="5"/>
  <c r="F31" i="5"/>
  <c r="C32" i="5"/>
  <c r="D32" i="5"/>
  <c r="E32" i="5"/>
  <c r="F32" i="5"/>
  <c r="C33" i="5"/>
  <c r="D33" i="5"/>
  <c r="E33" i="5"/>
  <c r="F33" i="5"/>
  <c r="C34" i="5"/>
  <c r="D34" i="5"/>
  <c r="E34" i="5"/>
  <c r="F34" i="5"/>
  <c r="C35" i="5"/>
  <c r="D35" i="5"/>
  <c r="E35" i="5"/>
  <c r="F35" i="5"/>
  <c r="C36" i="5"/>
  <c r="D36" i="5"/>
  <c r="E36" i="5"/>
  <c r="F36" i="5"/>
  <c r="C37" i="5"/>
  <c r="D37" i="5"/>
  <c r="E37" i="5"/>
  <c r="F37" i="5"/>
  <c r="C38" i="5"/>
  <c r="D38" i="5"/>
  <c r="E38" i="5"/>
  <c r="F38" i="5"/>
  <c r="C39" i="5"/>
  <c r="D39" i="5"/>
  <c r="E39" i="5"/>
  <c r="F39" i="5"/>
  <c r="C40" i="5"/>
  <c r="D40" i="5"/>
  <c r="E40" i="5"/>
  <c r="F40" i="5"/>
  <c r="C41" i="5"/>
  <c r="D41" i="5"/>
  <c r="E41" i="5"/>
  <c r="F41" i="5"/>
  <c r="C42" i="5"/>
  <c r="D42" i="5"/>
  <c r="E42" i="5"/>
  <c r="F42" i="5"/>
  <c r="C43" i="5"/>
  <c r="D43" i="5"/>
  <c r="E43" i="5"/>
  <c r="F43" i="5"/>
  <c r="C44" i="5"/>
  <c r="D44" i="5"/>
  <c r="E44" i="5"/>
  <c r="F44" i="5"/>
  <c r="C45" i="5"/>
  <c r="D45" i="5"/>
  <c r="E45" i="5"/>
  <c r="F45" i="5"/>
  <c r="C46" i="5"/>
  <c r="D46" i="5"/>
  <c r="E46" i="5"/>
  <c r="F46" i="5"/>
  <c r="C47" i="5"/>
  <c r="D47" i="5"/>
  <c r="E47" i="5"/>
  <c r="F47" i="5"/>
  <c r="C48" i="5"/>
  <c r="D48" i="5"/>
  <c r="E48" i="5"/>
  <c r="F48" i="5"/>
  <c r="C49" i="5"/>
  <c r="D49" i="5"/>
  <c r="E49" i="5"/>
  <c r="F49" i="5"/>
  <c r="C50" i="5"/>
  <c r="D50" i="5"/>
  <c r="E50" i="5"/>
  <c r="F50" i="5"/>
  <c r="C51" i="5"/>
  <c r="D51" i="5"/>
  <c r="E51" i="5"/>
  <c r="F51" i="5"/>
  <c r="C52" i="5"/>
  <c r="D52" i="5"/>
  <c r="E52" i="5"/>
  <c r="F52" i="5"/>
  <c r="C53" i="5"/>
  <c r="D53" i="5"/>
  <c r="E53" i="5"/>
  <c r="F53" i="5"/>
  <c r="C54" i="5"/>
  <c r="D54" i="5"/>
  <c r="E54" i="5"/>
  <c r="F54" i="5"/>
  <c r="C55" i="5"/>
  <c r="D55" i="5"/>
  <c r="E55" i="5"/>
  <c r="F55" i="5"/>
  <c r="C56" i="5"/>
  <c r="D56" i="5"/>
  <c r="E56" i="5"/>
  <c r="F56" i="5"/>
  <c r="C57" i="5"/>
  <c r="D57" i="5"/>
  <c r="E57" i="5"/>
  <c r="F57" i="5"/>
  <c r="C58" i="5"/>
  <c r="D58" i="5"/>
  <c r="E58" i="5"/>
  <c r="F58" i="5"/>
  <c r="C59" i="5"/>
  <c r="D59" i="5"/>
  <c r="E59" i="5"/>
  <c r="F59" i="5"/>
  <c r="C60" i="5"/>
  <c r="D60" i="5"/>
  <c r="E60" i="5"/>
  <c r="F60" i="5"/>
  <c r="C61" i="5"/>
  <c r="D61" i="5"/>
  <c r="E61" i="5"/>
  <c r="F61" i="5"/>
  <c r="C62" i="5"/>
  <c r="D62" i="5"/>
  <c r="E62" i="5"/>
  <c r="F62" i="5"/>
  <c r="C63" i="5"/>
  <c r="D63" i="5"/>
  <c r="E63" i="5"/>
  <c r="F63" i="5"/>
  <c r="C64" i="5"/>
  <c r="D64" i="5"/>
  <c r="E64" i="5"/>
  <c r="F64" i="5"/>
  <c r="C65" i="5"/>
  <c r="D65" i="5"/>
  <c r="E65" i="5"/>
  <c r="F65" i="5"/>
  <c r="C66" i="5"/>
  <c r="D66" i="5"/>
  <c r="E66" i="5"/>
  <c r="F66" i="5"/>
  <c r="C67" i="5"/>
  <c r="D67" i="5"/>
  <c r="E67" i="5"/>
  <c r="F67" i="5"/>
  <c r="C68" i="5"/>
  <c r="D68" i="5"/>
  <c r="E68" i="5"/>
  <c r="F68" i="5"/>
  <c r="C69" i="5"/>
  <c r="D69" i="5"/>
  <c r="E69" i="5"/>
  <c r="F69" i="5"/>
  <c r="C70" i="5"/>
  <c r="D70" i="5"/>
  <c r="E70" i="5"/>
  <c r="F70" i="5"/>
  <c r="C71" i="5"/>
  <c r="D71" i="5"/>
  <c r="E71" i="5"/>
  <c r="F71" i="5"/>
  <c r="C72" i="5"/>
  <c r="D72" i="5"/>
  <c r="E72" i="5"/>
  <c r="F72" i="5"/>
  <c r="C73" i="5"/>
  <c r="D73" i="5"/>
  <c r="E73" i="5"/>
  <c r="F73" i="5"/>
  <c r="C74" i="5"/>
  <c r="D74" i="5"/>
  <c r="E74" i="5"/>
  <c r="F74" i="5"/>
  <c r="C75" i="5"/>
  <c r="D75" i="5"/>
  <c r="E75" i="5"/>
  <c r="F75" i="5"/>
  <c r="C76" i="5"/>
  <c r="D76" i="5"/>
  <c r="E76" i="5"/>
  <c r="F76" i="5"/>
  <c r="C77" i="5"/>
  <c r="D77" i="5"/>
  <c r="E77" i="5"/>
  <c r="F77" i="5"/>
  <c r="C78" i="5"/>
  <c r="D78" i="5"/>
  <c r="E78" i="5"/>
  <c r="F78" i="5"/>
  <c r="C79" i="5"/>
  <c r="D79" i="5"/>
  <c r="E79" i="5"/>
  <c r="F79" i="5"/>
  <c r="C80" i="5"/>
  <c r="D80" i="5"/>
  <c r="E80" i="5"/>
  <c r="F80" i="5"/>
  <c r="C81" i="5"/>
  <c r="D81" i="5"/>
  <c r="E81" i="5"/>
  <c r="F81" i="5"/>
  <c r="C82" i="5"/>
  <c r="D82" i="5"/>
  <c r="E82" i="5"/>
  <c r="F82" i="5"/>
  <c r="C83" i="5"/>
  <c r="D83" i="5"/>
  <c r="E83" i="5"/>
  <c r="F83" i="5"/>
  <c r="C84" i="5"/>
  <c r="D84" i="5"/>
  <c r="E84" i="5"/>
  <c r="F84" i="5"/>
  <c r="C85" i="5"/>
  <c r="D85" i="5"/>
  <c r="E85" i="5"/>
  <c r="F85" i="5"/>
  <c r="C86" i="5"/>
  <c r="D86" i="5"/>
  <c r="E86" i="5"/>
  <c r="F86" i="5"/>
  <c r="C87" i="5"/>
  <c r="D87" i="5"/>
  <c r="E87" i="5"/>
  <c r="F87" i="5"/>
  <c r="C88" i="5"/>
  <c r="D88" i="5"/>
  <c r="E88" i="5"/>
  <c r="F88" i="5"/>
  <c r="C89" i="5"/>
  <c r="D89" i="5"/>
  <c r="E89" i="5"/>
  <c r="F89" i="5"/>
  <c r="C90" i="5"/>
  <c r="D90" i="5"/>
  <c r="E90" i="5"/>
  <c r="F90" i="5"/>
  <c r="C91" i="5"/>
  <c r="D91" i="5"/>
  <c r="E91" i="5"/>
  <c r="F91" i="5"/>
  <c r="C92" i="5"/>
  <c r="D92" i="5"/>
  <c r="E92" i="5"/>
  <c r="F92" i="5"/>
  <c r="C93" i="5"/>
  <c r="D93" i="5"/>
  <c r="E93" i="5"/>
  <c r="F93" i="5"/>
  <c r="C94" i="5"/>
  <c r="D94" i="5"/>
  <c r="E94" i="5"/>
  <c r="F94" i="5"/>
  <c r="C95" i="5"/>
  <c r="D95" i="5"/>
  <c r="E95" i="5"/>
  <c r="F95" i="5"/>
  <c r="C96" i="5"/>
  <c r="D96" i="5"/>
  <c r="E96" i="5"/>
  <c r="F96" i="5"/>
  <c r="C97" i="5"/>
  <c r="D97" i="5"/>
  <c r="E97" i="5"/>
  <c r="F97" i="5"/>
  <c r="C98" i="5"/>
  <c r="D98" i="5"/>
  <c r="E98" i="5"/>
  <c r="F98" i="5"/>
  <c r="C99" i="5"/>
  <c r="D99" i="5"/>
  <c r="E99" i="5"/>
  <c r="F99" i="5"/>
  <c r="C100" i="5"/>
  <c r="D100" i="5"/>
  <c r="E100" i="5"/>
  <c r="F100" i="5"/>
  <c r="C101" i="5"/>
  <c r="D101" i="5"/>
  <c r="E101" i="5"/>
  <c r="F101" i="5"/>
  <c r="C102" i="5"/>
  <c r="D102" i="5"/>
  <c r="E102" i="5"/>
  <c r="F102" i="5"/>
  <c r="C103" i="5"/>
  <c r="D103" i="5"/>
  <c r="E103" i="5"/>
  <c r="F103" i="5"/>
  <c r="C104" i="5"/>
  <c r="D104" i="5"/>
  <c r="E104" i="5"/>
  <c r="F104" i="5"/>
  <c r="C105" i="5"/>
  <c r="D105" i="5"/>
  <c r="E105" i="5"/>
  <c r="F105" i="5"/>
  <c r="C106" i="5"/>
  <c r="D106" i="5"/>
  <c r="E106" i="5"/>
  <c r="F106" i="5"/>
  <c r="C107" i="5"/>
  <c r="D107" i="5"/>
  <c r="E107" i="5"/>
  <c r="F107" i="5"/>
  <c r="C108" i="5"/>
  <c r="D108" i="5"/>
  <c r="E108" i="5"/>
  <c r="F108" i="5"/>
  <c r="C109" i="5"/>
  <c r="D109" i="5"/>
  <c r="E109" i="5"/>
  <c r="F109" i="5"/>
  <c r="C110" i="5"/>
  <c r="D110" i="5"/>
  <c r="E110" i="5"/>
  <c r="F110" i="5"/>
  <c r="C111" i="5"/>
  <c r="D111" i="5"/>
  <c r="E111" i="5"/>
  <c r="F111" i="5"/>
  <c r="C112" i="5"/>
  <c r="D112" i="5"/>
  <c r="E112" i="5"/>
  <c r="F112" i="5"/>
  <c r="C113" i="5"/>
  <c r="D113" i="5"/>
  <c r="E113" i="5"/>
  <c r="F113" i="5"/>
  <c r="C114" i="5"/>
  <c r="D114" i="5"/>
  <c r="E114" i="5"/>
  <c r="F114" i="5"/>
  <c r="C115" i="5"/>
  <c r="D115" i="5"/>
  <c r="E115" i="5"/>
  <c r="F115" i="5"/>
  <c r="C116" i="5"/>
  <c r="D116" i="5"/>
  <c r="E116" i="5"/>
  <c r="F116" i="5"/>
  <c r="C117" i="5"/>
  <c r="D117" i="5"/>
  <c r="E117" i="5"/>
  <c r="F117" i="5"/>
  <c r="C118" i="5"/>
  <c r="D118" i="5"/>
  <c r="E118" i="5"/>
  <c r="F118" i="5"/>
  <c r="C119" i="5"/>
  <c r="D119" i="5"/>
  <c r="E119" i="5"/>
  <c r="F119" i="5"/>
  <c r="C120" i="5"/>
  <c r="D120" i="5"/>
  <c r="E120" i="5"/>
  <c r="F120" i="5"/>
  <c r="C121" i="5"/>
  <c r="D121" i="5"/>
  <c r="E121" i="5"/>
  <c r="F121" i="5"/>
  <c r="C122" i="5"/>
  <c r="D122" i="5"/>
  <c r="E122" i="5"/>
  <c r="F122" i="5"/>
  <c r="C123" i="5"/>
  <c r="D123" i="5"/>
  <c r="E123" i="5"/>
  <c r="F123" i="5"/>
  <c r="C124" i="5"/>
  <c r="D124" i="5"/>
  <c r="E124" i="5"/>
  <c r="F124" i="5"/>
  <c r="C125" i="5"/>
  <c r="D125" i="5"/>
  <c r="E125" i="5"/>
  <c r="F125" i="5"/>
  <c r="C126" i="5"/>
  <c r="D126" i="5"/>
  <c r="E126" i="5"/>
  <c r="F126" i="5"/>
  <c r="C127" i="5"/>
  <c r="D127" i="5"/>
  <c r="E127" i="5"/>
  <c r="F127" i="5"/>
  <c r="C128" i="5"/>
  <c r="D128" i="5"/>
  <c r="E128" i="5"/>
  <c r="F128" i="5"/>
  <c r="C129" i="5"/>
  <c r="D129" i="5"/>
  <c r="E129" i="5"/>
  <c r="F129" i="5"/>
  <c r="D5" i="5"/>
  <c r="E5" i="5"/>
  <c r="F5" i="5"/>
  <c r="C5"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2" i="5"/>
  <c r="C2" i="5"/>
  <c r="D2" i="5"/>
  <c r="E2" i="5"/>
  <c r="F2" i="5"/>
  <c r="A3" i="5"/>
  <c r="C3" i="5"/>
  <c r="D3" i="5"/>
  <c r="E3" i="5"/>
  <c r="F3" i="5"/>
  <c r="A4" i="5"/>
  <c r="C4" i="5"/>
  <c r="D4" i="5"/>
  <c r="E4" i="5"/>
  <c r="I4" i="5" s="1"/>
  <c r="F4" i="5"/>
  <c r="J4" i="5" s="1"/>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T47" i="5" a="1"/>
  <c r="U38" i="5" a="1"/>
  <c r="W46" i="5" a="1"/>
  <c r="T38" i="5" a="1"/>
  <c r="V46" i="5" a="1"/>
  <c r="T37" i="5" a="1"/>
  <c r="T48" i="5" a="1"/>
  <c r="V38" i="5" a="1"/>
  <c r="W36" i="5" a="1"/>
  <c r="W42" i="5" a="1"/>
  <c r="V42" i="5" a="1"/>
  <c r="U45" i="5" a="1"/>
  <c r="W35" i="5" a="1"/>
  <c r="T42" i="5" a="1"/>
  <c r="T39" i="5" a="1"/>
  <c r="W38" i="5" a="1"/>
  <c r="U42" i="5" a="1"/>
  <c r="T46" i="5" a="1"/>
  <c r="V36" i="5" a="1"/>
  <c r="W45" i="5" a="1"/>
  <c r="U36" i="5" a="1"/>
  <c r="V45" i="5" a="1"/>
  <c r="T36" i="5" a="1"/>
  <c r="U46" i="5" a="1"/>
  <c r="V35" i="5" a="1"/>
  <c r="U35" i="5" a="1"/>
  <c r="T35" i="5" a="1"/>
  <c r="V49" i="5" a="1"/>
  <c r="U49" i="5" a="1"/>
  <c r="T49" i="5" a="1"/>
  <c r="W49" i="5" a="1"/>
  <c r="T45" i="5" a="1"/>
  <c r="W35" i="5" l="1"/>
  <c r="W36" i="5"/>
  <c r="V38" i="5"/>
  <c r="U42" i="5"/>
  <c r="U45" i="5"/>
  <c r="U46" i="5"/>
  <c r="T48" i="5"/>
  <c r="W49" i="5"/>
  <c r="T35" i="5"/>
  <c r="T36" i="5"/>
  <c r="T37" i="5"/>
  <c r="W38" i="5"/>
  <c r="V42" i="5"/>
  <c r="V45" i="5"/>
  <c r="V46" i="5"/>
  <c r="T49" i="5"/>
  <c r="U35" i="5"/>
  <c r="U36" i="5"/>
  <c r="T38" i="5"/>
  <c r="T39" i="5"/>
  <c r="W42" i="5"/>
  <c r="W45" i="5"/>
  <c r="W46" i="5"/>
  <c r="U49" i="5"/>
  <c r="V35" i="5"/>
  <c r="V36" i="5"/>
  <c r="U38" i="5"/>
  <c r="T42" i="5"/>
  <c r="T45" i="5"/>
  <c r="T46" i="5"/>
  <c r="T47" i="5"/>
  <c r="V49" i="5"/>
  <c r="T76" i="3"/>
  <c r="T10" i="3"/>
  <c r="T129" i="3"/>
  <c r="T61" i="3"/>
  <c r="T137" i="3"/>
  <c r="T133" i="3"/>
  <c r="T125" i="3"/>
  <c r="T121" i="3"/>
  <c r="T117" i="3"/>
  <c r="T109" i="3"/>
  <c r="T105" i="3"/>
  <c r="T101" i="3"/>
  <c r="T97" i="3"/>
  <c r="T93" i="3"/>
  <c r="T85" i="3"/>
  <c r="T81" i="3"/>
  <c r="T77" i="3"/>
  <c r="T73" i="3"/>
  <c r="T69" i="3"/>
  <c r="T65" i="3"/>
  <c r="T57" i="3"/>
  <c r="T53" i="3"/>
  <c r="T49" i="3"/>
  <c r="T45" i="3"/>
  <c r="T41" i="3"/>
  <c r="T37" i="3"/>
  <c r="T33" i="3"/>
  <c r="T29" i="3"/>
  <c r="T25" i="3"/>
  <c r="T21" i="3"/>
  <c r="T17" i="3"/>
  <c r="T13" i="3"/>
  <c r="Z7" i="3"/>
  <c r="Z6" i="3"/>
  <c r="T7" i="3"/>
  <c r="T124" i="3"/>
  <c r="V5" i="3"/>
  <c r="V6" i="3" s="1"/>
  <c r="V7" i="3" s="1"/>
  <c r="V8" i="3" s="1"/>
  <c r="V9" i="3" s="1"/>
  <c r="V10" i="3" s="1"/>
  <c r="V11" i="3" s="1"/>
  <c r="V12" i="3" s="1"/>
  <c r="V13" i="3" s="1"/>
  <c r="V14" i="3" s="1"/>
  <c r="V15" i="3" s="1"/>
  <c r="V16" i="3" s="1"/>
  <c r="V17" i="3" s="1"/>
  <c r="V18" i="3" s="1"/>
  <c r="V19" i="3" s="1"/>
  <c r="V20" i="3" s="1"/>
  <c r="V21" i="3" s="1"/>
  <c r="V22" i="3" s="1"/>
  <c r="V23" i="3" s="1"/>
  <c r="V24" i="3" s="1"/>
  <c r="V25" i="3" s="1"/>
  <c r="V26" i="3" s="1"/>
  <c r="V27" i="3" s="1"/>
  <c r="V28" i="3" s="1"/>
  <c r="V29" i="3" s="1"/>
  <c r="V30" i="3" s="1"/>
  <c r="V31" i="3" s="1"/>
  <c r="V32" i="3" s="1"/>
  <c r="V33" i="3" s="1"/>
  <c r="V34" i="3" s="1"/>
  <c r="V35" i="3" s="1"/>
  <c r="V36" i="3" s="1"/>
  <c r="V37" i="3" s="1"/>
  <c r="V38" i="3" s="1"/>
  <c r="V39" i="3" s="1"/>
  <c r="V40" i="3" s="1"/>
  <c r="V41" i="3" s="1"/>
  <c r="V42" i="3" s="1"/>
  <c r="V43" i="3" s="1"/>
  <c r="V44" i="3" s="1"/>
  <c r="V45" i="3" s="1"/>
  <c r="V46" i="3" s="1"/>
  <c r="V47" i="3" s="1"/>
  <c r="V48" i="3" s="1"/>
  <c r="V49" i="3" s="1"/>
  <c r="V50" i="3" s="1"/>
  <c r="V51" i="3" s="1"/>
  <c r="V52" i="3" s="1"/>
  <c r="V53" i="3" s="1"/>
  <c r="V54" i="3" s="1"/>
  <c r="V55" i="3" s="1"/>
  <c r="V56" i="3" s="1"/>
  <c r="V57" i="3" s="1"/>
  <c r="V58" i="3" s="1"/>
  <c r="V59" i="3" s="1"/>
  <c r="V60" i="3" s="1"/>
  <c r="V61" i="3" s="1"/>
  <c r="V62" i="3" s="1"/>
  <c r="V63" i="3" s="1"/>
  <c r="V64" i="3" s="1"/>
  <c r="V65" i="3" s="1"/>
  <c r="V66" i="3" s="1"/>
  <c r="V67" i="3" s="1"/>
  <c r="V68" i="3" s="1"/>
  <c r="V69" i="3" s="1"/>
  <c r="V70" i="3" s="1"/>
  <c r="V71" i="3" s="1"/>
  <c r="V72" i="3" s="1"/>
  <c r="V73" i="3" s="1"/>
  <c r="V74" i="3" s="1"/>
  <c r="V75" i="3" s="1"/>
  <c r="V76" i="3" s="1"/>
  <c r="V77" i="3" s="1"/>
  <c r="V78" i="3" s="1"/>
  <c r="V79" i="3" s="1"/>
  <c r="V80" i="3" s="1"/>
  <c r="V81" i="3" s="1"/>
  <c r="V82" i="3" s="1"/>
  <c r="V83" i="3" s="1"/>
  <c r="V84" i="3" s="1"/>
  <c r="V85" i="3" s="1"/>
  <c r="V86" i="3" s="1"/>
  <c r="V87" i="3" s="1"/>
  <c r="V88" i="3" s="1"/>
  <c r="V89" i="3" s="1"/>
  <c r="V90" i="3" s="1"/>
  <c r="V91" i="3" s="1"/>
  <c r="V92" i="3" s="1"/>
  <c r="V93" i="3" s="1"/>
  <c r="V94" i="3" s="1"/>
  <c r="V95" i="3" s="1"/>
  <c r="V96" i="3" s="1"/>
  <c r="V97" i="3" s="1"/>
  <c r="V98" i="3" s="1"/>
  <c r="V99" i="3" s="1"/>
  <c r="V100" i="3" s="1"/>
  <c r="V101" i="3" s="1"/>
  <c r="V102" i="3" s="1"/>
  <c r="V103" i="3" s="1"/>
  <c r="V104" i="3" s="1"/>
  <c r="V105" i="3" s="1"/>
  <c r="V106" i="3" s="1"/>
  <c r="V107" i="3" s="1"/>
  <c r="V108" i="3" s="1"/>
  <c r="V109" i="3" s="1"/>
  <c r="V110" i="3" s="1"/>
  <c r="V111" i="3" s="1"/>
  <c r="V112" i="3" s="1"/>
  <c r="V113" i="3" s="1"/>
  <c r="V114" i="3" s="1"/>
  <c r="V115" i="3" s="1"/>
  <c r="V116" i="3" s="1"/>
  <c r="V117" i="3" s="1"/>
  <c r="V118" i="3" s="1"/>
  <c r="V119" i="3" s="1"/>
  <c r="V120" i="3" s="1"/>
  <c r="V121" i="3" s="1"/>
  <c r="V122" i="3" s="1"/>
  <c r="V123" i="3" s="1"/>
  <c r="V124" i="3" s="1"/>
  <c r="V125" i="3" s="1"/>
  <c r="V126" i="3" s="1"/>
  <c r="V127" i="3" s="1"/>
  <c r="V128" i="3" s="1"/>
  <c r="V129" i="3" s="1"/>
  <c r="V130" i="3" s="1"/>
  <c r="V131" i="3" s="1"/>
  <c r="V132" i="3" s="1"/>
  <c r="V133" i="3" s="1"/>
  <c r="V134" i="3" s="1"/>
  <c r="V135" i="3" s="1"/>
  <c r="V136" i="3" s="1"/>
  <c r="V137" i="3" s="1"/>
  <c r="V138" i="3" s="1"/>
  <c r="Z4" i="3"/>
  <c r="Z9" i="3"/>
  <c r="Z5" i="3"/>
  <c r="T89" i="3"/>
  <c r="T80" i="3"/>
  <c r="Z10" i="3"/>
  <c r="T6" i="3"/>
  <c r="T108" i="3"/>
  <c r="Z12" i="3"/>
  <c r="Z8" i="3"/>
  <c r="T31" i="3"/>
  <c r="T5" i="3"/>
  <c r="T92" i="3"/>
  <c r="Z11" i="3"/>
  <c r="T47" i="3"/>
  <c r="T26" i="3"/>
  <c r="T136" i="3"/>
  <c r="T120" i="3"/>
  <c r="T104" i="3"/>
  <c r="T88" i="3"/>
  <c r="T72" i="3"/>
  <c r="T63" i="3"/>
  <c r="T42" i="3"/>
  <c r="T132" i="3"/>
  <c r="T116" i="3"/>
  <c r="T100" i="3"/>
  <c r="T84" i="3"/>
  <c r="T11" i="3"/>
  <c r="T58" i="3"/>
  <c r="T15" i="3"/>
  <c r="T128" i="3"/>
  <c r="T112" i="3"/>
  <c r="T96" i="3"/>
  <c r="T67" i="3"/>
  <c r="T62" i="3"/>
  <c r="T51" i="3"/>
  <c r="T46" i="3"/>
  <c r="T35" i="3"/>
  <c r="T30" i="3"/>
  <c r="T19" i="3"/>
  <c r="T14" i="3"/>
  <c r="T9" i="3"/>
  <c r="T135" i="3"/>
  <c r="T131" i="3"/>
  <c r="T127" i="3"/>
  <c r="T123" i="3"/>
  <c r="T119" i="3"/>
  <c r="T115" i="3"/>
  <c r="T111" i="3"/>
  <c r="T107" i="3"/>
  <c r="T103" i="3"/>
  <c r="T99" i="3"/>
  <c r="T95" i="3"/>
  <c r="T91" i="3"/>
  <c r="T87" i="3"/>
  <c r="T83" i="3"/>
  <c r="T79" i="3"/>
  <c r="T75" i="3"/>
  <c r="T71" i="3"/>
  <c r="T66" i="3"/>
  <c r="T55" i="3"/>
  <c r="T50" i="3"/>
  <c r="T39" i="3"/>
  <c r="T34" i="3"/>
  <c r="T23" i="3"/>
  <c r="T18" i="3"/>
  <c r="T138" i="3"/>
  <c r="T134" i="3"/>
  <c r="T130" i="3"/>
  <c r="T126" i="3"/>
  <c r="T122" i="3"/>
  <c r="T118" i="3"/>
  <c r="T114" i="3"/>
  <c r="T110" i="3"/>
  <c r="T106" i="3"/>
  <c r="T102" i="3"/>
  <c r="T98" i="3"/>
  <c r="T94" i="3"/>
  <c r="T90" i="3"/>
  <c r="T86" i="3"/>
  <c r="T82" i="3"/>
  <c r="T78" i="3"/>
  <c r="T74" i="3"/>
  <c r="T70" i="3"/>
  <c r="T59" i="3"/>
  <c r="T54" i="3"/>
  <c r="T43" i="3"/>
  <c r="T38" i="3"/>
  <c r="T27" i="3"/>
  <c r="T22" i="3"/>
  <c r="T113" i="3"/>
  <c r="T68" i="3"/>
  <c r="T64" i="3"/>
  <c r="T60" i="3"/>
  <c r="T56" i="3"/>
  <c r="T52" i="3"/>
  <c r="T48" i="3"/>
  <c r="T44" i="3"/>
  <c r="T40" i="3"/>
  <c r="T36" i="3"/>
  <c r="T32" i="3"/>
  <c r="T28" i="3"/>
  <c r="T24" i="3"/>
  <c r="T20" i="3"/>
  <c r="T16" i="3"/>
  <c r="T12" i="3"/>
  <c r="T8" i="3"/>
  <c r="J5" i="5"/>
  <c r="I5" i="5"/>
  <c r="I6" i="5" s="1"/>
  <c r="I7" i="5" s="1"/>
  <c r="I8" i="5" s="1"/>
  <c r="I9" i="5" s="1"/>
  <c r="I10" i="5" s="1"/>
  <c r="I11" i="5" s="1"/>
  <c r="I12" i="5" s="1"/>
  <c r="I13" i="5" s="1"/>
  <c r="I14" i="5" s="1"/>
  <c r="I15" i="5" s="1"/>
  <c r="I16" i="5" s="1"/>
  <c r="I17" i="5" s="1"/>
  <c r="I18" i="5" s="1"/>
  <c r="I19" i="5" s="1"/>
  <c r="I20" i="5" s="1"/>
  <c r="I21" i="5" s="1"/>
  <c r="I22" i="5" s="1"/>
  <c r="I23" i="5" s="1"/>
  <c r="I24" i="5" s="1"/>
  <c r="I25" i="5" s="1"/>
  <c r="I26" i="5" s="1"/>
  <c r="I27" i="5" s="1"/>
  <c r="I28" i="5" s="1"/>
  <c r="I29" i="5" s="1"/>
  <c r="I30" i="5" s="1"/>
  <c r="I31" i="5" s="1"/>
  <c r="I32" i="5" s="1"/>
  <c r="I33" i="5" s="1"/>
  <c r="I34" i="5" s="1"/>
  <c r="I35" i="5" s="1"/>
  <c r="I36" i="5" s="1"/>
  <c r="I37" i="5" s="1"/>
  <c r="I38" i="5" s="1"/>
  <c r="I39" i="5" s="1"/>
  <c r="I40" i="5" s="1"/>
  <c r="I41" i="5" s="1"/>
  <c r="I42" i="5" s="1"/>
  <c r="I43" i="5" s="1"/>
  <c r="I44" i="5" s="1"/>
  <c r="I45" i="5" s="1"/>
  <c r="I46" i="5" s="1"/>
  <c r="I47" i="5" s="1"/>
  <c r="I48" i="5" s="1"/>
  <c r="I49" i="5" s="1"/>
  <c r="I50" i="5" s="1"/>
  <c r="I51" i="5" s="1"/>
  <c r="I52" i="5" s="1"/>
  <c r="I53" i="5" s="1"/>
  <c r="I54" i="5" s="1"/>
  <c r="I55" i="5" s="1"/>
  <c r="I56" i="5" s="1"/>
  <c r="I57" i="5" s="1"/>
  <c r="I58" i="5" s="1"/>
  <c r="I59" i="5" s="1"/>
  <c r="I60" i="5" s="1"/>
  <c r="I61" i="5" s="1"/>
  <c r="I62" i="5" s="1"/>
  <c r="I63" i="5" s="1"/>
  <c r="I64" i="5" s="1"/>
  <c r="I65" i="5" s="1"/>
  <c r="I66" i="5" s="1"/>
  <c r="I67" i="5" s="1"/>
  <c r="I68" i="5" s="1"/>
  <c r="I69" i="5" s="1"/>
  <c r="I70" i="5" s="1"/>
  <c r="I71" i="5" s="1"/>
  <c r="I72" i="5" s="1"/>
  <c r="I73" i="5" s="1"/>
  <c r="I74" i="5" s="1"/>
  <c r="I75" i="5" s="1"/>
  <c r="I76" i="5" s="1"/>
  <c r="I77" i="5" s="1"/>
  <c r="I78" i="5" s="1"/>
  <c r="I79" i="5" s="1"/>
  <c r="I80" i="5" s="1"/>
  <c r="I81" i="5" s="1"/>
  <c r="I82" i="5" s="1"/>
  <c r="I83" i="5" s="1"/>
  <c r="I84" i="5" s="1"/>
  <c r="I85" i="5" s="1"/>
  <c r="I86" i="5" s="1"/>
  <c r="I87" i="5" s="1"/>
  <c r="I88" i="5" s="1"/>
  <c r="I89" i="5" s="1"/>
  <c r="I90" i="5" s="1"/>
  <c r="I91" i="5" s="1"/>
  <c r="I92" i="5" s="1"/>
  <c r="I93" i="5" s="1"/>
  <c r="I94" i="5" s="1"/>
  <c r="I95" i="5" s="1"/>
  <c r="I96" i="5" s="1"/>
  <c r="I97" i="5" s="1"/>
  <c r="I98" i="5" s="1"/>
  <c r="I99" i="5" s="1"/>
  <c r="I100" i="5" s="1"/>
  <c r="I101" i="5" s="1"/>
  <c r="I102" i="5" s="1"/>
  <c r="I103" i="5" s="1"/>
  <c r="I104" i="5" s="1"/>
  <c r="I105" i="5" s="1"/>
  <c r="I106" i="5" s="1"/>
  <c r="I107" i="5" s="1"/>
  <c r="I108" i="5" s="1"/>
  <c r="I109" i="5" s="1"/>
  <c r="I110" i="5" s="1"/>
  <c r="I111" i="5" s="1"/>
  <c r="I112" i="5" s="1"/>
  <c r="I113" i="5" s="1"/>
  <c r="I114" i="5" s="1"/>
  <c r="I115" i="5" s="1"/>
  <c r="I116" i="5" s="1"/>
  <c r="I117" i="5" s="1"/>
  <c r="I118" i="5" s="1"/>
  <c r="I119" i="5" s="1"/>
  <c r="I120" i="5" s="1"/>
  <c r="I121" i="5" s="1"/>
  <c r="I122" i="5" s="1"/>
  <c r="I123" i="5" s="1"/>
  <c r="I124" i="5" s="1"/>
  <c r="I125" i="5" s="1"/>
  <c r="I126" i="5" s="1"/>
  <c r="I127" i="5" s="1"/>
  <c r="I128" i="5" s="1"/>
  <c r="I129" i="5" s="1"/>
  <c r="G5" i="5"/>
  <c r="H5" i="5"/>
  <c r="H6" i="5" s="1"/>
  <c r="H7" i="5" s="1"/>
  <c r="H8" i="5" s="1"/>
  <c r="J6" i="5"/>
  <c r="J7" i="5" s="1"/>
  <c r="J8" i="5" s="1"/>
  <c r="J9" i="5" s="1"/>
  <c r="J10" i="5" s="1"/>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J34" i="5" s="1"/>
  <c r="J35" i="5" s="1"/>
  <c r="J36" i="5" s="1"/>
  <c r="J37" i="5" s="1"/>
  <c r="J38" i="5" s="1"/>
  <c r="J39" i="5" s="1"/>
  <c r="J40" i="5" s="1"/>
  <c r="J41" i="5" s="1"/>
  <c r="J42" i="5" s="1"/>
  <c r="J43" i="5" s="1"/>
  <c r="J44" i="5" s="1"/>
  <c r="J45" i="5" s="1"/>
  <c r="J46" i="5" s="1"/>
  <c r="J47" i="5" s="1"/>
  <c r="J48" i="5" s="1"/>
  <c r="J49" i="5" s="1"/>
  <c r="J50" i="5" s="1"/>
  <c r="J51" i="5" s="1"/>
  <c r="J52" i="5" s="1"/>
  <c r="J53" i="5" s="1"/>
  <c r="J54" i="5" s="1"/>
  <c r="J55" i="5" s="1"/>
  <c r="J56" i="5" s="1"/>
  <c r="J57" i="5" s="1"/>
  <c r="J58" i="5" s="1"/>
  <c r="J59" i="5" s="1"/>
  <c r="J60" i="5" s="1"/>
  <c r="J61" i="5" s="1"/>
  <c r="J62" i="5" s="1"/>
  <c r="J63" i="5" s="1"/>
  <c r="J64" i="5" s="1"/>
  <c r="J65" i="5" s="1"/>
  <c r="J66" i="5" s="1"/>
  <c r="J67" i="5" s="1"/>
  <c r="J68" i="5" s="1"/>
  <c r="J69" i="5" s="1"/>
  <c r="J70" i="5" s="1"/>
  <c r="J71" i="5" s="1"/>
  <c r="J72" i="5" s="1"/>
  <c r="J73" i="5" s="1"/>
  <c r="J74" i="5" s="1"/>
  <c r="J75" i="5" s="1"/>
  <c r="J76" i="5" s="1"/>
  <c r="J77" i="5" s="1"/>
  <c r="J78" i="5" s="1"/>
  <c r="J79" i="5" s="1"/>
  <c r="J80" i="5" s="1"/>
  <c r="J81" i="5" s="1"/>
  <c r="J82" i="5" s="1"/>
  <c r="J83" i="5" s="1"/>
  <c r="J84" i="5" s="1"/>
  <c r="J85" i="5" s="1"/>
  <c r="J86" i="5" s="1"/>
  <c r="J87" i="5" s="1"/>
  <c r="J88" i="5" s="1"/>
  <c r="J89" i="5" s="1"/>
  <c r="J90" i="5" s="1"/>
  <c r="J91" i="5" s="1"/>
  <c r="J92" i="5" s="1"/>
  <c r="J93" i="5" s="1"/>
  <c r="J94" i="5" s="1"/>
  <c r="J95" i="5" s="1"/>
  <c r="J96" i="5" s="1"/>
  <c r="J97" i="5" s="1"/>
  <c r="J98" i="5" s="1"/>
  <c r="J99" i="5" s="1"/>
  <c r="J100" i="5" s="1"/>
  <c r="J101" i="5" s="1"/>
  <c r="J102" i="5" s="1"/>
  <c r="J103" i="5" s="1"/>
  <c r="J104" i="5" s="1"/>
  <c r="J105" i="5" s="1"/>
  <c r="J106" i="5" s="1"/>
  <c r="J107" i="5" s="1"/>
  <c r="J108" i="5" s="1"/>
  <c r="J109" i="5" s="1"/>
  <c r="J110" i="5" s="1"/>
  <c r="J111" i="5" s="1"/>
  <c r="J112" i="5" s="1"/>
  <c r="J113" i="5" s="1"/>
  <c r="J114" i="5" s="1"/>
  <c r="J115" i="5" s="1"/>
  <c r="J116" i="5" s="1"/>
  <c r="J117" i="5" s="1"/>
  <c r="J118" i="5" s="1"/>
  <c r="J119" i="5" s="1"/>
  <c r="J120" i="5" s="1"/>
  <c r="J121" i="5" s="1"/>
  <c r="J122" i="5" s="1"/>
  <c r="J123" i="5" s="1"/>
  <c r="J124" i="5" s="1"/>
  <c r="J125" i="5" s="1"/>
  <c r="J126" i="5" s="1"/>
  <c r="J127" i="5" s="1"/>
  <c r="J128" i="5" s="1"/>
  <c r="J129" i="5" s="1"/>
  <c r="B37" i="5"/>
  <c r="B33" i="5"/>
  <c r="B21" i="5"/>
  <c r="B17" i="5"/>
  <c r="B13" i="5"/>
  <c r="B9" i="5"/>
  <c r="B62" i="5"/>
  <c r="B126" i="5"/>
  <c r="B98" i="5"/>
  <c r="B94" i="5"/>
  <c r="B84" i="5"/>
  <c r="B66" i="5"/>
  <c r="B52" i="5"/>
  <c r="R4" i="5"/>
  <c r="R8" i="5"/>
  <c r="R12" i="5"/>
  <c r="R16" i="5"/>
  <c r="R5" i="5"/>
  <c r="R9" i="5"/>
  <c r="R13" i="5"/>
  <c r="R17" i="5"/>
  <c r="R6" i="5"/>
  <c r="R14" i="5"/>
  <c r="B100" i="5"/>
  <c r="B108" i="5"/>
  <c r="B116" i="5"/>
  <c r="B124" i="5"/>
  <c r="R7" i="5"/>
  <c r="R15" i="5"/>
  <c r="B106" i="5"/>
  <c r="B114" i="5"/>
  <c r="B122" i="5"/>
  <c r="R10" i="5"/>
  <c r="R3" i="5"/>
  <c r="B40" i="5"/>
  <c r="B48" i="5"/>
  <c r="B56" i="5"/>
  <c r="B64" i="5"/>
  <c r="B72" i="5"/>
  <c r="B80" i="5"/>
  <c r="B88" i="5"/>
  <c r="B96" i="5"/>
  <c r="B104" i="5"/>
  <c r="B112" i="5"/>
  <c r="B120" i="5"/>
  <c r="B128" i="5"/>
  <c r="G4" i="5"/>
  <c r="B118" i="5"/>
  <c r="B90" i="5"/>
  <c r="B86" i="5"/>
  <c r="B76" i="5"/>
  <c r="B58" i="5"/>
  <c r="B54" i="5"/>
  <c r="B44" i="5"/>
  <c r="B110" i="5"/>
  <c r="B82" i="5"/>
  <c r="B78" i="5"/>
  <c r="B68" i="5"/>
  <c r="B50" i="5"/>
  <c r="B46" i="5"/>
  <c r="B39" i="5"/>
  <c r="B102" i="5"/>
  <c r="B92" i="5"/>
  <c r="B74" i="5"/>
  <c r="B70" i="5"/>
  <c r="B60" i="5"/>
  <c r="B42" i="5"/>
  <c r="R11" i="5"/>
  <c r="B36" i="5"/>
  <c r="B32" i="5"/>
  <c r="B28" i="5"/>
  <c r="B20" i="5"/>
  <c r="B16" i="5"/>
  <c r="B12" i="5"/>
  <c r="B8" i="5"/>
  <c r="B38" i="5"/>
  <c r="B22" i="5"/>
  <c r="B14" i="5"/>
  <c r="B10" i="5"/>
  <c r="B6" i="5"/>
  <c r="H4" i="5"/>
  <c r="B41" i="5"/>
  <c r="B129" i="5"/>
  <c r="B125" i="5"/>
  <c r="B121" i="5"/>
  <c r="B117" i="5"/>
  <c r="B113" i="5"/>
  <c r="B109" i="5"/>
  <c r="B105" i="5"/>
  <c r="B101" i="5"/>
  <c r="B127" i="5"/>
  <c r="B123" i="5"/>
  <c r="B119" i="5"/>
  <c r="B115" i="5"/>
  <c r="B111" i="5"/>
  <c r="B107" i="5"/>
  <c r="B103" i="5"/>
  <c r="B99" i="5"/>
  <c r="B97" i="5"/>
  <c r="B95" i="5"/>
  <c r="B93" i="5"/>
  <c r="B91" i="5"/>
  <c r="B89" i="5"/>
  <c r="B87" i="5"/>
  <c r="B85" i="5"/>
  <c r="B83" i="5"/>
  <c r="B81" i="5"/>
  <c r="B79" i="5"/>
  <c r="B77" i="5"/>
  <c r="B75" i="5"/>
  <c r="B73" i="5"/>
  <c r="B71" i="5"/>
  <c r="B69" i="5"/>
  <c r="B67" i="5"/>
  <c r="B65" i="5"/>
  <c r="B63" i="5"/>
  <c r="B61" i="5"/>
  <c r="B59" i="5"/>
  <c r="B57" i="5"/>
  <c r="B55" i="5"/>
  <c r="B53" i="5"/>
  <c r="B51" i="5"/>
  <c r="B49" i="5"/>
  <c r="B47" i="5"/>
  <c r="B45" i="5"/>
  <c r="B43" i="5"/>
  <c r="B5" i="5"/>
  <c r="B35" i="5"/>
  <c r="B31" i="5"/>
  <c r="B27" i="5"/>
  <c r="B23" i="5"/>
  <c r="B19" i="5"/>
  <c r="B15" i="5"/>
  <c r="B11" i="5"/>
  <c r="B7" i="5"/>
  <c r="B34" i="5"/>
  <c r="B30" i="5"/>
  <c r="B26" i="5"/>
  <c r="B18" i="5"/>
  <c r="B29" i="5"/>
  <c r="B25" i="5"/>
  <c r="B24" i="5"/>
  <c r="AB4" i="3" l="1"/>
  <c r="AB7" i="3"/>
  <c r="AB5" i="3"/>
  <c r="AB11" i="3"/>
  <c r="AB8" i="3"/>
  <c r="AB10" i="3"/>
  <c r="AB9" i="3"/>
  <c r="AB12" i="3"/>
  <c r="AB6" i="3"/>
  <c r="V11" i="5"/>
  <c r="V13" i="5"/>
  <c r="V14" i="5"/>
  <c r="V9" i="5"/>
  <c r="V8" i="5"/>
  <c r="V7" i="5"/>
  <c r="V6" i="5"/>
  <c r="V5" i="5"/>
  <c r="V4" i="5"/>
  <c r="V12" i="5"/>
  <c r="V10" i="5"/>
  <c r="V15" i="5"/>
  <c r="V17" i="5"/>
  <c r="V16" i="5"/>
  <c r="H9" i="5"/>
  <c r="V3" i="5"/>
  <c r="G6" i="5"/>
  <c r="G7" i="5" s="1"/>
  <c r="G8" i="5" s="1"/>
  <c r="G9" i="5" s="1"/>
  <c r="G10" i="5" s="1"/>
  <c r="G11" i="5" s="1"/>
  <c r="G12" i="5" s="1"/>
  <c r="G13" i="5" s="1"/>
  <c r="G14" i="5" s="1"/>
  <c r="G15" i="5" s="1"/>
  <c r="AB13" i="3" l="1"/>
  <c r="H10" i="5"/>
  <c r="G16" i="5"/>
  <c r="G17" i="5" s="1"/>
  <c r="G18" i="5" s="1"/>
  <c r="G19" i="5" s="1"/>
  <c r="G20" i="5" s="1"/>
  <c r="G21" i="5" s="1"/>
  <c r="G22" i="5" s="1"/>
  <c r="G23" i="5" s="1"/>
  <c r="G24" i="5" s="1"/>
  <c r="G25" i="5" s="1"/>
  <c r="T3" i="5" l="1"/>
  <c r="O11" i="2" s="1"/>
  <c r="W3" i="5"/>
  <c r="G26" i="5"/>
  <c r="H11" i="5"/>
  <c r="H70" i="3" a="1"/>
  <c r="H70" i="3" s="1"/>
  <c r="G27" i="5" l="1"/>
  <c r="H12" i="5"/>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 i="4"/>
  <c r="D4" i="4"/>
  <c r="E4" i="4"/>
  <c r="F4" i="4"/>
  <c r="G4" i="4"/>
  <c r="H4" i="4"/>
  <c r="D5" i="4"/>
  <c r="E5" i="4"/>
  <c r="F5" i="4"/>
  <c r="G5" i="4"/>
  <c r="H5" i="4"/>
  <c r="D6" i="4"/>
  <c r="E6" i="4"/>
  <c r="F6" i="4"/>
  <c r="G6" i="4"/>
  <c r="H6" i="4"/>
  <c r="D7" i="4"/>
  <c r="E7" i="4"/>
  <c r="F7" i="4"/>
  <c r="G7" i="4"/>
  <c r="H7" i="4"/>
  <c r="D8" i="4"/>
  <c r="E8" i="4"/>
  <c r="F8" i="4"/>
  <c r="G8" i="4"/>
  <c r="H8" i="4"/>
  <c r="D9" i="4"/>
  <c r="E9" i="4"/>
  <c r="F9" i="4"/>
  <c r="G9" i="4"/>
  <c r="H9" i="4"/>
  <c r="D10" i="4"/>
  <c r="E10" i="4"/>
  <c r="F10" i="4"/>
  <c r="G10" i="4"/>
  <c r="H10" i="4"/>
  <c r="D11" i="4"/>
  <c r="E11" i="4"/>
  <c r="F11" i="4"/>
  <c r="G11" i="4"/>
  <c r="H11" i="4"/>
  <c r="D12" i="4"/>
  <c r="E12" i="4"/>
  <c r="F12" i="4"/>
  <c r="G12" i="4"/>
  <c r="H12" i="4"/>
  <c r="D13" i="4"/>
  <c r="E13" i="4"/>
  <c r="F13" i="4"/>
  <c r="G13" i="4"/>
  <c r="H13" i="4"/>
  <c r="D14" i="4"/>
  <c r="E14" i="4"/>
  <c r="F14" i="4"/>
  <c r="G14" i="4"/>
  <c r="H14" i="4"/>
  <c r="D15" i="4"/>
  <c r="E15" i="4"/>
  <c r="F15" i="4"/>
  <c r="G15" i="4"/>
  <c r="H15" i="4"/>
  <c r="D16" i="4"/>
  <c r="E16" i="4"/>
  <c r="F16" i="4"/>
  <c r="G16" i="4"/>
  <c r="H16" i="4"/>
  <c r="D17" i="4"/>
  <c r="E17" i="4"/>
  <c r="F17" i="4"/>
  <c r="G17" i="4"/>
  <c r="H17" i="4"/>
  <c r="D18" i="4"/>
  <c r="E18" i="4"/>
  <c r="F18" i="4"/>
  <c r="G18" i="4"/>
  <c r="H18" i="4"/>
  <c r="D19" i="4"/>
  <c r="E19" i="4"/>
  <c r="F19" i="4"/>
  <c r="G19" i="4"/>
  <c r="H19" i="4"/>
  <c r="D20" i="4"/>
  <c r="E20" i="4"/>
  <c r="F20" i="4"/>
  <c r="G20" i="4"/>
  <c r="H20" i="4"/>
  <c r="D21" i="4"/>
  <c r="E21" i="4"/>
  <c r="F21" i="4"/>
  <c r="G21" i="4"/>
  <c r="H21" i="4"/>
  <c r="D22" i="4"/>
  <c r="E22" i="4"/>
  <c r="F22" i="4"/>
  <c r="G22" i="4"/>
  <c r="H22" i="4"/>
  <c r="D23" i="4"/>
  <c r="E23" i="4"/>
  <c r="F23" i="4"/>
  <c r="G23" i="4"/>
  <c r="H23" i="4"/>
  <c r="D24" i="4"/>
  <c r="E24" i="4"/>
  <c r="F24" i="4"/>
  <c r="G24" i="4"/>
  <c r="H24" i="4"/>
  <c r="D25" i="4"/>
  <c r="E25" i="4"/>
  <c r="F25" i="4"/>
  <c r="G25" i="4"/>
  <c r="H25" i="4"/>
  <c r="D26" i="4"/>
  <c r="E26" i="4"/>
  <c r="F26" i="4"/>
  <c r="G26" i="4"/>
  <c r="H26" i="4"/>
  <c r="D27" i="4"/>
  <c r="E27" i="4"/>
  <c r="F27" i="4"/>
  <c r="G27" i="4"/>
  <c r="H27" i="4"/>
  <c r="D28" i="4"/>
  <c r="E28" i="4"/>
  <c r="F28" i="4"/>
  <c r="G28" i="4"/>
  <c r="H28" i="4"/>
  <c r="D29" i="4"/>
  <c r="E29" i="4"/>
  <c r="F29" i="4"/>
  <c r="G29" i="4"/>
  <c r="H29" i="4"/>
  <c r="D30" i="4"/>
  <c r="E30" i="4"/>
  <c r="F30" i="4"/>
  <c r="G30" i="4"/>
  <c r="H30" i="4"/>
  <c r="D31" i="4"/>
  <c r="E31" i="4"/>
  <c r="F31" i="4"/>
  <c r="G31" i="4"/>
  <c r="H31" i="4"/>
  <c r="D32" i="4"/>
  <c r="E32" i="4"/>
  <c r="F32" i="4"/>
  <c r="G32" i="4"/>
  <c r="H32" i="4"/>
  <c r="D33" i="4"/>
  <c r="E33" i="4"/>
  <c r="F33" i="4"/>
  <c r="G33" i="4"/>
  <c r="H33" i="4"/>
  <c r="D34" i="4"/>
  <c r="E34" i="4"/>
  <c r="F34" i="4"/>
  <c r="G34" i="4"/>
  <c r="H34" i="4"/>
  <c r="E3" i="4"/>
  <c r="F3" i="4"/>
  <c r="G3" i="4"/>
  <c r="H3" i="4"/>
  <c r="D3" i="4"/>
  <c r="G28" i="5" l="1"/>
  <c r="G29" i="5" s="1"/>
  <c r="H13" i="5"/>
  <c r="M6" i="2"/>
  <c r="G6" i="2"/>
  <c r="D6" i="2"/>
  <c r="Q6" i="2"/>
  <c r="T11" i="2" s="1"/>
  <c r="G30" i="5" l="1"/>
  <c r="H14" i="5"/>
  <c r="G31" i="5" l="1"/>
  <c r="H15" i="5"/>
  <c r="Q31" i="2"/>
  <c r="Q34" i="2"/>
  <c r="Q29" i="2"/>
  <c r="Q23" i="2"/>
  <c r="Q17" i="2"/>
  <c r="Q13" i="2"/>
  <c r="Q11" i="2"/>
  <c r="R11" i="2"/>
  <c r="G32" i="5" l="1"/>
  <c r="G33" i="5" s="1"/>
  <c r="G34" i="5" s="1"/>
  <c r="H16" i="5"/>
  <c r="H17" i="5" s="1"/>
  <c r="H18" i="5" s="1"/>
  <c r="H19" i="5" l="1"/>
  <c r="H20" i="5" s="1"/>
  <c r="H21" i="5" s="1"/>
  <c r="H22" i="5" s="1"/>
  <c r="H23" i="5" s="1"/>
  <c r="G35" i="5"/>
  <c r="G36" i="5" s="1"/>
  <c r="G37" i="5" s="1"/>
  <c r="G31" i="2"/>
  <c r="H31" i="2"/>
  <c r="I31" i="2"/>
  <c r="J31" i="2"/>
  <c r="K31" i="2"/>
  <c r="G32" i="2"/>
  <c r="H32" i="2"/>
  <c r="I32" i="2"/>
  <c r="J32" i="2"/>
  <c r="K32" i="2"/>
  <c r="G33" i="2"/>
  <c r="H33" i="2"/>
  <c r="I33" i="2"/>
  <c r="J33" i="2"/>
  <c r="K33" i="2"/>
  <c r="G34" i="2"/>
  <c r="H34" i="2"/>
  <c r="I34" i="2"/>
  <c r="J34" i="2"/>
  <c r="K34" i="2"/>
  <c r="G35" i="2"/>
  <c r="H35" i="2"/>
  <c r="I35" i="2"/>
  <c r="J35" i="2"/>
  <c r="K35" i="2"/>
  <c r="G29" i="2"/>
  <c r="H29" i="2"/>
  <c r="I29" i="2"/>
  <c r="J29" i="2"/>
  <c r="K29" i="2"/>
  <c r="G30" i="2"/>
  <c r="H30" i="2"/>
  <c r="I30" i="2"/>
  <c r="J30" i="2"/>
  <c r="K30" i="2"/>
  <c r="H11" i="2"/>
  <c r="I11" i="2"/>
  <c r="J11" i="2"/>
  <c r="K11" i="2"/>
  <c r="H12" i="2"/>
  <c r="J12" i="2"/>
  <c r="K12" i="2"/>
  <c r="H13" i="2"/>
  <c r="I13" i="2"/>
  <c r="J13" i="2"/>
  <c r="K13" i="2"/>
  <c r="H14" i="2"/>
  <c r="I14" i="2"/>
  <c r="J14" i="2"/>
  <c r="K14" i="2"/>
  <c r="H15" i="2"/>
  <c r="I15" i="2"/>
  <c r="J15" i="2"/>
  <c r="K15" i="2"/>
  <c r="H16" i="2"/>
  <c r="I16" i="2"/>
  <c r="J16" i="2"/>
  <c r="K16" i="2"/>
  <c r="H17" i="2"/>
  <c r="I17" i="2"/>
  <c r="J17" i="2"/>
  <c r="K17" i="2"/>
  <c r="H18" i="2"/>
  <c r="I18" i="2"/>
  <c r="J18" i="2"/>
  <c r="K18" i="2"/>
  <c r="H20" i="2"/>
  <c r="I20" i="2"/>
  <c r="J20" i="2"/>
  <c r="K20" i="2"/>
  <c r="H19" i="2"/>
  <c r="I19" i="2"/>
  <c r="J19" i="2"/>
  <c r="K19" i="2"/>
  <c r="H21" i="2"/>
  <c r="I21" i="2"/>
  <c r="J21" i="2"/>
  <c r="K21" i="2"/>
  <c r="H23" i="2"/>
  <c r="I23" i="2"/>
  <c r="J23" i="2"/>
  <c r="K23" i="2"/>
  <c r="H24" i="2"/>
  <c r="I24" i="2"/>
  <c r="J24" i="2"/>
  <c r="K24" i="2"/>
  <c r="H25" i="2"/>
  <c r="I25" i="2"/>
  <c r="J25" i="2"/>
  <c r="K25" i="2"/>
  <c r="H26" i="2"/>
  <c r="I26" i="2"/>
  <c r="J26" i="2"/>
  <c r="K26" i="2"/>
  <c r="H27" i="2"/>
  <c r="I27" i="2"/>
  <c r="J27" i="2"/>
  <c r="K27" i="2"/>
  <c r="G11" i="2"/>
  <c r="G12" i="2"/>
  <c r="G13" i="2"/>
  <c r="G14" i="2"/>
  <c r="G15" i="2"/>
  <c r="G16" i="2"/>
  <c r="G17" i="2"/>
  <c r="G18" i="2"/>
  <c r="G20" i="2"/>
  <c r="G19" i="2"/>
  <c r="G21" i="2"/>
  <c r="G23" i="2"/>
  <c r="G24" i="2"/>
  <c r="G25" i="2"/>
  <c r="G26" i="2"/>
  <c r="G27" i="2"/>
  <c r="I12" i="2"/>
  <c r="G38" i="5" l="1"/>
  <c r="G39" i="5" s="1"/>
  <c r="G40" i="5" s="1"/>
  <c r="H24" i="5"/>
  <c r="L21" i="2"/>
  <c r="G22" i="2"/>
  <c r="L29" i="2"/>
  <c r="K28" i="2"/>
  <c r="J28" i="2"/>
  <c r="I28" i="2"/>
  <c r="H28" i="2"/>
  <c r="G28" i="2"/>
  <c r="K22" i="2"/>
  <c r="J22" i="2"/>
  <c r="I22" i="2"/>
  <c r="H22" i="2"/>
  <c r="L19" i="2"/>
  <c r="L18" i="2"/>
  <c r="L17" i="2"/>
  <c r="L16" i="2"/>
  <c r="L15" i="2"/>
  <c r="L14" i="2"/>
  <c r="L13" i="2"/>
  <c r="L12" i="2"/>
  <c r="L11" i="2"/>
  <c r="G41" i="5" l="1"/>
  <c r="T4" i="5"/>
  <c r="W4" i="5"/>
  <c r="R13" i="2" s="1"/>
  <c r="H25" i="5"/>
  <c r="H26" i="5" s="1"/>
  <c r="U3" i="5"/>
  <c r="P11" i="2" s="1"/>
  <c r="G42" i="5" l="1"/>
  <c r="G43" i="5" s="1"/>
  <c r="G44" i="5" s="1"/>
  <c r="G45" i="5" s="1"/>
  <c r="G46" i="5" s="1"/>
  <c r="G47" i="5" s="1"/>
  <c r="G48" i="5" s="1"/>
  <c r="W5" i="5"/>
  <c r="T5" i="5"/>
  <c r="H27" i="5"/>
  <c r="H28" i="5" l="1"/>
  <c r="H29" i="5" s="1"/>
  <c r="G49" i="5"/>
  <c r="G50" i="5" s="1"/>
  <c r="G51" i="5" l="1"/>
  <c r="G52" i="5" s="1"/>
  <c r="H30" i="5"/>
  <c r="G53" i="5" l="1"/>
  <c r="G54" i="5" s="1"/>
  <c r="G55" i="5" s="1"/>
  <c r="G56" i="5" s="1"/>
  <c r="H31" i="5"/>
  <c r="T6" i="5" l="1"/>
  <c r="O17" i="2" s="1"/>
  <c r="W6" i="5"/>
  <c r="R17" i="2" s="1"/>
  <c r="G57" i="5"/>
  <c r="G58" i="5" s="1"/>
  <c r="G59" i="5" s="1"/>
  <c r="G60" i="5" s="1"/>
  <c r="G61" i="5" s="1"/>
  <c r="G62" i="5" s="1"/>
  <c r="H32" i="5"/>
  <c r="H33" i="5" s="1"/>
  <c r="H34" i="5" s="1"/>
  <c r="G63" i="5" l="1"/>
  <c r="H35" i="5"/>
  <c r="H36" i="5" s="1"/>
  <c r="H37" i="5" s="1"/>
  <c r="W7" i="5" l="1"/>
  <c r="T7" i="5"/>
  <c r="H38" i="5"/>
  <c r="H39" i="5" s="1"/>
  <c r="H40" i="5" s="1"/>
  <c r="G64" i="5"/>
  <c r="H41" i="5" l="1"/>
  <c r="U4" i="5"/>
  <c r="P13" i="2" s="1"/>
  <c r="G65" i="5"/>
  <c r="W8" i="5" l="1"/>
  <c r="T8" i="5"/>
  <c r="H42" i="5"/>
  <c r="H43" i="5" s="1"/>
  <c r="H44" i="5" s="1"/>
  <c r="H45" i="5" s="1"/>
  <c r="H46" i="5" s="1"/>
  <c r="H47" i="5" s="1"/>
  <c r="H48" i="5" s="1"/>
  <c r="U5" i="5"/>
  <c r="G66" i="5"/>
  <c r="G67" i="5" s="1"/>
  <c r="G68" i="5" s="1"/>
  <c r="G69" i="5" s="1"/>
  <c r="G70" i="5" l="1"/>
  <c r="G71" i="5" s="1"/>
  <c r="W9" i="5"/>
  <c r="T9" i="5"/>
  <c r="H49" i="5"/>
  <c r="H50" i="5" s="1"/>
  <c r="G72" i="5" l="1"/>
  <c r="G73" i="5" s="1"/>
  <c r="W10" i="5"/>
  <c r="R23" i="2" s="1"/>
  <c r="T10" i="5"/>
  <c r="O23" i="2" s="1"/>
  <c r="H51" i="5"/>
  <c r="H52" i="5" s="1"/>
  <c r="G74" i="5" l="1"/>
  <c r="G75" i="5" s="1"/>
  <c r="G76" i="5" s="1"/>
  <c r="G77" i="5" s="1"/>
  <c r="T11" i="5"/>
  <c r="W11" i="5"/>
  <c r="H53" i="5"/>
  <c r="H54" i="5" s="1"/>
  <c r="H55" i="5" s="1"/>
  <c r="H56" i="5" s="1"/>
  <c r="U6" i="5" s="1"/>
  <c r="P17" i="2" s="1"/>
  <c r="G78" i="5" l="1"/>
  <c r="G79" i="5" s="1"/>
  <c r="G80" i="5" s="1"/>
  <c r="G81" i="5" s="1"/>
  <c r="G82" i="5" s="1"/>
  <c r="G83" i="5" s="1"/>
  <c r="G84" i="5" s="1"/>
  <c r="G85" i="5" s="1"/>
  <c r="W12" i="5"/>
  <c r="T12" i="5"/>
  <c r="H57" i="5"/>
  <c r="H58" i="5" s="1"/>
  <c r="H59" i="5" s="1"/>
  <c r="H60" i="5" s="1"/>
  <c r="H61" i="5" s="1"/>
  <c r="H62" i="5" s="1"/>
  <c r="G86" i="5" l="1"/>
  <c r="W13" i="5"/>
  <c r="R29" i="2" s="1"/>
  <c r="T13" i="5"/>
  <c r="O29" i="2" s="1"/>
  <c r="H63" i="5"/>
  <c r="U7" i="5" s="1"/>
  <c r="G87" i="5" l="1"/>
  <c r="T14" i="5"/>
  <c r="O31" i="2" s="1"/>
  <c r="W14" i="5"/>
  <c r="R31" i="2" s="1"/>
  <c r="H64" i="5"/>
  <c r="G88" i="5" l="1"/>
  <c r="T15" i="5"/>
  <c r="W15" i="5"/>
  <c r="H65" i="5"/>
  <c r="U8" i="5" s="1"/>
  <c r="G89" i="5" l="1"/>
  <c r="G90" i="5" s="1"/>
  <c r="G91" i="5" s="1"/>
  <c r="G92" i="5" s="1"/>
  <c r="G93" i="5" s="1"/>
  <c r="G94" i="5" s="1"/>
  <c r="G95" i="5" s="1"/>
  <c r="G96" i="5" s="1"/>
  <c r="G97" i="5" s="1"/>
  <c r="G98" i="5" s="1"/>
  <c r="W16" i="5"/>
  <c r="T16" i="5"/>
  <c r="H66" i="5"/>
  <c r="H67" i="5" s="1"/>
  <c r="H68" i="5" s="1"/>
  <c r="H69" i="5" s="1"/>
  <c r="H70" i="5" l="1"/>
  <c r="H71" i="5" s="1"/>
  <c r="U9" i="5"/>
  <c r="G99" i="5"/>
  <c r="G100" i="5" s="1"/>
  <c r="G101" i="5" s="1"/>
  <c r="G102" i="5" s="1"/>
  <c r="G103" i="5" s="1"/>
  <c r="G104" i="5" s="1"/>
  <c r="G105" i="5" s="1"/>
  <c r="G106" i="5" s="1"/>
  <c r="G107" i="5" s="1"/>
  <c r="G108" i="5" s="1"/>
  <c r="G109" i="5" s="1"/>
  <c r="G110" i="5" s="1"/>
  <c r="G111" i="5" s="1"/>
  <c r="G112" i="5" s="1"/>
  <c r="G113" i="5" s="1"/>
  <c r="G114" i="5" s="1"/>
  <c r="G115" i="5" s="1"/>
  <c r="G116" i="5" s="1"/>
  <c r="G117" i="5" s="1"/>
  <c r="G118" i="5" s="1"/>
  <c r="G119" i="5" s="1"/>
  <c r="G120" i="5" s="1"/>
  <c r="G121" i="5" s="1"/>
  <c r="G122" i="5" s="1"/>
  <c r="G123" i="5" s="1"/>
  <c r="G124" i="5" s="1"/>
  <c r="G125" i="5" s="1"/>
  <c r="G126" i="5" s="1"/>
  <c r="G127" i="5" s="1"/>
  <c r="G128" i="5" s="1"/>
  <c r="G129" i="5" s="1"/>
  <c r="T17" i="5"/>
  <c r="O34" i="2" s="1"/>
  <c r="W17" i="5"/>
  <c r="R34" i="2" s="1"/>
  <c r="H72" i="5" l="1"/>
  <c r="H73" i="5" s="1"/>
  <c r="U10" i="5"/>
  <c r="P23" i="2" s="1"/>
  <c r="H74" i="5" l="1"/>
  <c r="H75" i="5" s="1"/>
  <c r="H76" i="5" s="1"/>
  <c r="H77" i="5" s="1"/>
  <c r="U11" i="5"/>
  <c r="H78" i="5" l="1"/>
  <c r="H79" i="5" s="1"/>
  <c r="H80" i="5" s="1"/>
  <c r="H81" i="5" s="1"/>
  <c r="H82" i="5" s="1"/>
  <c r="H83" i="5" s="1"/>
  <c r="H84" i="5" s="1"/>
  <c r="H85" i="5" s="1"/>
  <c r="U12" i="5"/>
  <c r="H86" i="5" l="1"/>
  <c r="U13" i="5"/>
  <c r="P29" i="2" s="1"/>
  <c r="H87" i="5" l="1"/>
  <c r="U14" i="5"/>
  <c r="P31" i="2" s="1"/>
  <c r="H88" i="5" l="1"/>
  <c r="U15" i="5"/>
  <c r="H89" i="5" l="1"/>
  <c r="H90" i="5" s="1"/>
  <c r="H91" i="5" s="1"/>
  <c r="H92" i="5" s="1"/>
  <c r="H93" i="5" s="1"/>
  <c r="H94" i="5" s="1"/>
  <c r="H95" i="5" s="1"/>
  <c r="H96" i="5" s="1"/>
  <c r="H97" i="5" s="1"/>
  <c r="H98" i="5" s="1"/>
  <c r="U16" i="5"/>
  <c r="H99" i="5" l="1"/>
  <c r="H100" i="5" s="1"/>
  <c r="H101" i="5" s="1"/>
  <c r="H102" i="5" s="1"/>
  <c r="H103" i="5" s="1"/>
  <c r="H104" i="5" s="1"/>
  <c r="H105" i="5" s="1"/>
  <c r="H106" i="5" s="1"/>
  <c r="H107" i="5" s="1"/>
  <c r="H108" i="5" s="1"/>
  <c r="H109" i="5" s="1"/>
  <c r="H110" i="5" s="1"/>
  <c r="H111" i="5" s="1"/>
  <c r="H112" i="5" s="1"/>
  <c r="H113" i="5" s="1"/>
  <c r="H114" i="5" s="1"/>
  <c r="H115" i="5" s="1"/>
  <c r="H116" i="5" s="1"/>
  <c r="H117" i="5" s="1"/>
  <c r="H118" i="5" s="1"/>
  <c r="H119" i="5" s="1"/>
  <c r="H120" i="5" s="1"/>
  <c r="H121" i="5" s="1"/>
  <c r="H122" i="5" s="1"/>
  <c r="H123" i="5" s="1"/>
  <c r="H124" i="5" s="1"/>
  <c r="H125" i="5" s="1"/>
  <c r="H126" i="5" s="1"/>
  <c r="H127" i="5" s="1"/>
  <c r="H128" i="5" s="1"/>
  <c r="H129" i="5" s="1"/>
  <c r="U17" i="5"/>
  <c r="P34" i="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<sst xmlns="http://schemas.openxmlformats.org/spreadsheetml/2006/main" count="904" uniqueCount="318">
  <si>
    <t>County</t>
  </si>
  <si>
    <t>Facility Name</t>
  </si>
  <si>
    <t>MFLCode</t>
  </si>
  <si>
    <t>Program Area</t>
  </si>
  <si>
    <t>Verification Date</t>
  </si>
  <si>
    <t>KHIS</t>
  </si>
  <si>
    <t>TX_PVLS_D</t>
  </si>
  <si>
    <t>TX_PVLS_N</t>
  </si>
  <si>
    <t>PMTCT_ART</t>
  </si>
  <si>
    <t>PMTCT_STAT_N</t>
  </si>
  <si>
    <t>CXCA_SCRN</t>
  </si>
  <si>
    <t>Source Documents</t>
  </si>
  <si>
    <t xml:space="preserve">Frequency </t>
  </si>
  <si>
    <t>Indicator</t>
  </si>
  <si>
    <t xml:space="preserve">Verifiable Data Elements </t>
  </si>
  <si>
    <t>Recounted data</t>
  </si>
  <si>
    <t xml:space="preserve">Data in monthly report </t>
  </si>
  <si>
    <t>% Concordance</t>
  </si>
  <si>
    <t>Register</t>
  </si>
  <si>
    <t>EMR</t>
  </si>
  <si>
    <t>MOH731</t>
  </si>
  <si>
    <t>Form1A
(IMIS)</t>
  </si>
  <si>
    <t>HIV Testing Services 
(HTS)</t>
  </si>
  <si>
    <t>HTS register (MOH 362), MOH 731, Form 1A &amp; KHIS</t>
  </si>
  <si>
    <t>Monthly</t>
  </si>
  <si>
    <t>HTS_TST</t>
  </si>
  <si>
    <t>Tested_Total [HV01-10]</t>
  </si>
  <si>
    <t>HTS_POS</t>
  </si>
  <si>
    <t>Positive_Total [HV01-26]</t>
  </si>
  <si>
    <t>Care and Treatment</t>
  </si>
  <si>
    <t>ART Register, Daily Activity Register (DAR), EMR, MOH 731 Form 1A &amp; KHIS</t>
  </si>
  <si>
    <t>TX_NEW</t>
  </si>
  <si>
    <t>Start ART_Total [HV03-26]</t>
  </si>
  <si>
    <t>TX_CURR</t>
  </si>
  <si>
    <t>On ART_Total [HV03-38]</t>
  </si>
  <si>
    <t>EMR, VLMIS &amp; VL Register</t>
  </si>
  <si>
    <t>ART patients with a VL result documented in the medical or laboratory records/LIS within the month.</t>
  </si>
  <si>
    <t>ART patients with suppressed VL results (&lt;1,000 copies/ml) documented in the medical or laboratory records/LIS within the month.</t>
  </si>
  <si>
    <t>PMTCT-ANC and Labor and Delivery</t>
  </si>
  <si>
    <t>ANC register (MOH 405),  MOH 731, Form 1A &amp; KHIS</t>
  </si>
  <si>
    <t>PMTCT_STAT_D</t>
  </si>
  <si>
    <t>First ANC Visits [HV02-01]</t>
  </si>
  <si>
    <t>1st ANC Visits [HV02-01]</t>
  </si>
  <si>
    <t>PMTCT_POS</t>
  </si>
  <si>
    <t>Positive Results_ANC [HV02-11]</t>
  </si>
  <si>
    <t>On HAART at 1st ANC [HV02-16]</t>
  </si>
  <si>
    <t>Started HAART_ANC [HV02-17]</t>
  </si>
  <si>
    <t>Total</t>
  </si>
  <si>
    <t>Value 
after verification</t>
  </si>
  <si>
    <t>Identified gaps</t>
  </si>
  <si>
    <t>Action Taken/ Strategies undertaken to address the gaps</t>
  </si>
  <si>
    <t>Timeline</t>
  </si>
  <si>
    <t>Responsible person</t>
  </si>
  <si>
    <t>Follow up/ Status</t>
  </si>
  <si>
    <t>Work Plan</t>
  </si>
  <si>
    <t>Value 
Before verification</t>
  </si>
  <si>
    <t>Overaall Comments</t>
  </si>
  <si>
    <t>TB/HIV</t>
  </si>
  <si>
    <t>TB register and MOH 731</t>
  </si>
  <si>
    <t>TB_STAT_D</t>
  </si>
  <si>
    <t>TB_Cases_New [HV03-76]</t>
  </si>
  <si>
    <t>TB_STAT_N</t>
  </si>
  <si>
    <t>TB_Cases_Tested HIV [HV03-77]</t>
  </si>
  <si>
    <t>TB_POS</t>
  </si>
  <si>
    <t>TB_Cases_New HIV Postive [HV03-80]</t>
  </si>
  <si>
    <t>TB_ART</t>
  </si>
  <si>
    <t>TB_Already on HAART [HV03-82]</t>
  </si>
  <si>
    <t>TB_Start_HAART [HV03-83]</t>
  </si>
  <si>
    <t>PREP</t>
  </si>
  <si>
    <t>PREP Register, Form 1A &amp; KHIS</t>
  </si>
  <si>
    <t>PREP_NEW</t>
  </si>
  <si>
    <t># New on PrEP</t>
  </si>
  <si>
    <t>PREP_CURR</t>
  </si>
  <si>
    <t># Currently on PrEP</t>
  </si>
  <si>
    <t>GEND_GBV</t>
  </si>
  <si>
    <t>SGBV register (MOH 365) and MOH 364 Report</t>
  </si>
  <si>
    <t>Total # of people receiving post GBV service as a result of sexual violence</t>
  </si>
  <si>
    <t>Total # of people receiving post GBV service as a result of physical and / or emotional violence</t>
  </si>
  <si>
    <t>Total Number receiving PEP services</t>
  </si>
  <si>
    <t>Cancer Screening</t>
  </si>
  <si>
    <t>Cancer Screening Register &amp; Form 1A</t>
  </si>
  <si>
    <t>Total # screened for cervical cancer</t>
  </si>
  <si>
    <t>Total # screened positive for cervical cancer</t>
  </si>
  <si>
    <t>Berlin</t>
  </si>
  <si>
    <t>DQA Raw Data for Period 2021-08-01 and 2021-08-31</t>
  </si>
  <si>
    <t>Sub-county</t>
  </si>
  <si>
    <t>indicator</t>
  </si>
  <si>
    <t>code</t>
  </si>
  <si>
    <t>ReportingYearMonth</t>
  </si>
  <si>
    <t>Reporting MonthName</t>
  </si>
  <si>
    <t>Recounted Register</t>
  </si>
  <si>
    <t>MOH 731</t>
  </si>
  <si>
    <t>Form 1a</t>
  </si>
  <si>
    <t>Noted Gaps</t>
  </si>
  <si>
    <t>Action Taken</t>
  </si>
  <si>
    <t>Person Responsible</t>
  </si>
  <si>
    <t>Timelines</t>
  </si>
  <si>
    <t>1. HTC register [MOH 362] and MOH 731</t>
  </si>
  <si>
    <t xml:space="preserve">Tested_Total </t>
  </si>
  <si>
    <t>HV01-10</t>
  </si>
  <si>
    <t>varriance in total tested</t>
  </si>
  <si>
    <t>correction to be done</t>
  </si>
  <si>
    <t>samuel</t>
  </si>
  <si>
    <t>2 days</t>
  </si>
  <si>
    <t>VARIANCE IN TOTAL TESTED</t>
  </si>
  <si>
    <t>TO BE CORRECTED</t>
  </si>
  <si>
    <t>3 DAYS</t>
  </si>
  <si>
    <t>recount data from hts register</t>
  </si>
  <si>
    <t>kennedy, samuel</t>
  </si>
  <si>
    <t>before 15th sep</t>
  </si>
  <si>
    <t>NO DATA ENTRY IN KHIS</t>
  </si>
  <si>
    <t>FOLLOW UP TO BE DONE</t>
  </si>
  <si>
    <t>1 WEEK</t>
  </si>
  <si>
    <t>DISCREPANCY IN TOTAL TESTED CLIENTS AND NUMBER POS</t>
  </si>
  <si>
    <t>no data in the KHI</t>
  </si>
  <si>
    <t>FOLLOW UP TO BE DONE FOR THE ENTRIES TO BE DONE</t>
  </si>
  <si>
    <t>CORRECT THE VARIANCE</t>
  </si>
  <si>
    <t>SAMWEL</t>
  </si>
  <si>
    <t>3DAYS</t>
  </si>
  <si>
    <t>variance in total hts testet</t>
  </si>
  <si>
    <t>recount from the register</t>
  </si>
  <si>
    <t>kennnedy,samuel</t>
  </si>
  <si>
    <t>Data entry error</t>
  </si>
  <si>
    <t>Update KHIS</t>
  </si>
  <si>
    <t>HRIO</t>
  </si>
  <si>
    <t>31/8/2021</t>
  </si>
  <si>
    <t>Partner tested at PMTCT not included</t>
  </si>
  <si>
    <t>Update report</t>
  </si>
  <si>
    <t>Immediately</t>
  </si>
  <si>
    <t>Overreporting</t>
  </si>
  <si>
    <t>HTS</t>
  </si>
  <si>
    <t>Immediate</t>
  </si>
  <si>
    <t>Underreporting</t>
  </si>
  <si>
    <t>documentation gap-</t>
  </si>
  <si>
    <t>mentorship offered and reports corrected for re upload</t>
  </si>
  <si>
    <t>Nurse</t>
  </si>
  <si>
    <t>17/8/2021</t>
  </si>
  <si>
    <t xml:space="preserve">Positive_Total </t>
  </si>
  <si>
    <t>HV01-26</t>
  </si>
  <si>
    <t>variance in total pos</t>
  </si>
  <si>
    <t>accounting for the pos</t>
  </si>
  <si>
    <t>VARIANCE IN POS IDENTIFIED</t>
  </si>
  <si>
    <t>Under reporting of HTS Pos</t>
  </si>
  <si>
    <t>2. Daily Activity &amp; ART Register and MOH 731, IPT Register, EMR</t>
  </si>
  <si>
    <t xml:space="preserve">Starting ART_Total </t>
  </si>
  <si>
    <t>HV03-26</t>
  </si>
  <si>
    <t>Upload report</t>
  </si>
  <si>
    <t>entry gap in khis</t>
  </si>
  <si>
    <t>folow up with schrio for correction</t>
  </si>
  <si>
    <t>MEA</t>
  </si>
  <si>
    <t>MORE STARTED ON ART IN THE EMR</t>
  </si>
  <si>
    <t>FOLLOW UP ON NUMBER STARTED ON ART</t>
  </si>
  <si>
    <t>BEATRICE</t>
  </si>
  <si>
    <t>2DAYS</t>
  </si>
  <si>
    <t>wrong reporting on TX cURR</t>
  </si>
  <si>
    <t>Reconstructd the DAR</t>
  </si>
  <si>
    <t>immeadiately</t>
  </si>
  <si>
    <t>client reported in june F1A2021</t>
  </si>
  <si>
    <t xml:space="preserve">On ART_Total </t>
  </si>
  <si>
    <t>HV03-38</t>
  </si>
  <si>
    <t>variance in tx curr</t>
  </si>
  <si>
    <t>LILIAN</t>
  </si>
  <si>
    <t xml:space="preserve">2 DAYS </t>
  </si>
  <si>
    <t>DISCREPANCY IN TX CURR</t>
  </si>
  <si>
    <t>ACCOUNT FOR 1 PATIENT</t>
  </si>
  <si>
    <t>IMMEDIATLEY</t>
  </si>
  <si>
    <t>Discrepancy in the TX CURR data</t>
  </si>
  <si>
    <t>correct by adding the defaulters and foward to the subcounty HRIO for updating to DHIS</t>
  </si>
  <si>
    <t>Wycliff</t>
  </si>
  <si>
    <t>2. EMR, VLMIS &amp; VL Register</t>
  </si>
  <si>
    <t>ART patients with a VL result documented in the medical or laboratory records/LIS within the last 12 months</t>
  </si>
  <si>
    <t>ART patients with suppressed VL results (less than 1000 copies/ml) documented in the medical or laboratory records/LIS within the last 12 months</t>
  </si>
  <si>
    <t>3. ANC register [ MOH 405], MOH 731, Form 1A &amp; KHIS</t>
  </si>
  <si>
    <t>First ANC Visits / # of New ANC Clients</t>
  </si>
  <si>
    <t>HV02-01</t>
  </si>
  <si>
    <t>use of codes in col.x,y</t>
  </si>
  <si>
    <t>mentorship done</t>
  </si>
  <si>
    <t>Gregory</t>
  </si>
  <si>
    <t>19/8/2021</t>
  </si>
  <si>
    <t>ACCOUNTING FOR THE 6 CLIENTS</t>
  </si>
  <si>
    <t>use of  codes in col.x,y</t>
  </si>
  <si>
    <t>VARIANCE IN FIRST ANC VISITS</t>
  </si>
  <si>
    <t>SAMWEL &amp; BEATRICE</t>
  </si>
  <si>
    <t>Double reporting of a client</t>
  </si>
  <si>
    <t>Known Positives at first ANC / PMTCT_STAT_KP</t>
  </si>
  <si>
    <t>HV02-03</t>
  </si>
  <si>
    <t>variance on kp</t>
  </si>
  <si>
    <t>patrick</t>
  </si>
  <si>
    <t>No KP in the register</t>
  </si>
  <si>
    <t>Clinician</t>
  </si>
  <si>
    <t>Initial Testing at ANC / {PMTCT_STAT_New Pos + PMTCT_STAT_New Neg}</t>
  </si>
  <si>
    <t>HV02-04</t>
  </si>
  <si>
    <t>all clients tested but indicated as ND</t>
  </si>
  <si>
    <t>correction made in the register</t>
  </si>
  <si>
    <t>CCC Nurse</t>
  </si>
  <si>
    <t>clients tested but indicated ND</t>
  </si>
  <si>
    <t xml:space="preserve">corrected </t>
  </si>
  <si>
    <t>reporting gap- did not report ANC2</t>
  </si>
  <si>
    <t>reporting mentorship done and reports corrected</t>
  </si>
  <si>
    <t>Nurse/schrio</t>
  </si>
  <si>
    <t>16/8/2021</t>
  </si>
  <si>
    <t>2 ANC clients were not added to the total</t>
  </si>
  <si>
    <t>Ann</t>
  </si>
  <si>
    <t>Undereporting</t>
  </si>
  <si>
    <t>Update the report</t>
  </si>
  <si>
    <t>HV02-10</t>
  </si>
  <si>
    <t xml:space="preserve">Positive results_ 1st ANC /PMTCT_STAT_New_Pos </t>
  </si>
  <si>
    <t>HV02-11</t>
  </si>
  <si>
    <t>DOCUMENTATION OF THE POS CLIENT</t>
  </si>
  <si>
    <t>ACCOUNT FOR THE 1 POS CLIENT</t>
  </si>
  <si>
    <t>On HAART at 1st ANC  PMTCT_ART_Already on ART</t>
  </si>
  <si>
    <t>HV02-16</t>
  </si>
  <si>
    <t>Started HAART_ANC / PMTCT_ART_New on ART</t>
  </si>
  <si>
    <t>HV02-17</t>
  </si>
  <si>
    <t>Total on ART at 1st ANC</t>
  </si>
  <si>
    <t xml:space="preserve">Total Positive at 1st ANC </t>
  </si>
  <si>
    <t>PMTCT_Pos</t>
  </si>
  <si>
    <t>Total (Known HIV Status at 1st ANC)</t>
  </si>
  <si>
    <t>4. TB register and MOH 731</t>
  </si>
  <si>
    <t xml:space="preserve">TB_Cases_New </t>
  </si>
  <si>
    <t>HV03-76</t>
  </si>
  <si>
    <t>No TB client in that month</t>
  </si>
  <si>
    <t>reporting gap</t>
  </si>
  <si>
    <t>correction made in F1A/731 for re uploading</t>
  </si>
  <si>
    <t>MEa/Charles</t>
  </si>
  <si>
    <t>Under reported  Tb cases</t>
  </si>
  <si>
    <t>Corrected MOH 731 awaited to be uploaded</t>
  </si>
  <si>
    <t>SCHRIO</t>
  </si>
  <si>
    <t xml:space="preserve">No TB case </t>
  </si>
  <si>
    <t>4. TB register and MOH 732</t>
  </si>
  <si>
    <t>TB_Cases_Known Positive (KP) / TB_STAT_KP</t>
  </si>
  <si>
    <t>HV03-77</t>
  </si>
  <si>
    <t>4. TB register and MOH 733</t>
  </si>
  <si>
    <t>TB_Cases_Tested HIV {TB_STAT_New Pos + TB_STAT_New Neg}</t>
  </si>
  <si>
    <t>HV03-78</t>
  </si>
  <si>
    <t>data incopleteness</t>
  </si>
  <si>
    <t>make sure all data is well captured and documented</t>
  </si>
  <si>
    <t>kennedy,samuel</t>
  </si>
  <si>
    <t>TB_Known Status / TB_STAT_N</t>
  </si>
  <si>
    <t>HV03-79</t>
  </si>
  <si>
    <t>4. TB register and MOH 734</t>
  </si>
  <si>
    <t>TB_Cases_New HIV Postive  / TB_STAT_New Pos</t>
  </si>
  <si>
    <t>HV03-80</t>
  </si>
  <si>
    <t>TB_Cases Total HIV + /Total TB_POS</t>
  </si>
  <si>
    <t>HV03-81</t>
  </si>
  <si>
    <t>4. TB register and MOH 735</t>
  </si>
  <si>
    <t xml:space="preserve">TB_Already on HAART </t>
  </si>
  <si>
    <t>HV03-82</t>
  </si>
  <si>
    <t>4. TB register and MOH 736</t>
  </si>
  <si>
    <t>TB_Start_HAART  / TB_ART_New on ART</t>
  </si>
  <si>
    <t>HV03-83</t>
  </si>
  <si>
    <t>documentation gap</t>
  </si>
  <si>
    <t>correction to moh731/f1a for re-uploading</t>
  </si>
  <si>
    <t>REPORTING GAP IN TB CASCADE</t>
  </si>
  <si>
    <t>CORRECTIONS TO BE MADE</t>
  </si>
  <si>
    <t>FACILITY IN CHARGE</t>
  </si>
  <si>
    <t>2 WEEKS</t>
  </si>
  <si>
    <t>TB_Total on HAART / TB_ART</t>
  </si>
  <si>
    <t>HV03-84</t>
  </si>
  <si>
    <t>5. PrEP Register, Form 1a &amp; KHIS</t>
  </si>
  <si>
    <t>Number New on PrEP</t>
  </si>
  <si>
    <t>F02-03</t>
  </si>
  <si>
    <t>PrEP enrolment in KenyaEMR not done</t>
  </si>
  <si>
    <t>planned mentorship on enrollemnet and follow up</t>
  </si>
  <si>
    <t>26/08/2021</t>
  </si>
  <si>
    <t>Number Currently on PrEP</t>
  </si>
  <si>
    <t>Prep_CURR</t>
  </si>
  <si>
    <t>PrEP DAR not available hence difficult to ascertain PrEP_CURR</t>
  </si>
  <si>
    <t>Providenew PrEP DAR</t>
  </si>
  <si>
    <t>26/8/2021</t>
  </si>
  <si>
    <t>5. SGBV register MOH 365 and report MOH 364</t>
  </si>
  <si>
    <t>Total # of people receiving post GBV service as a result of sexual Violence</t>
  </si>
  <si>
    <t>Gend_1</t>
  </si>
  <si>
    <t>5. SGBV register MOH 365 and report MOH 365</t>
  </si>
  <si>
    <t>Total Number of peple reciving post GBV service as a result of physical and / or emotional Violence</t>
  </si>
  <si>
    <t>Gend_2</t>
  </si>
  <si>
    <t>5. SGBV register MOH 365 and report MOH 367</t>
  </si>
  <si>
    <t>Total # receiving PEP services</t>
  </si>
  <si>
    <t>Gend 4</t>
  </si>
  <si>
    <t>6. Cancer Screening Register &amp; Form 1a</t>
  </si>
  <si>
    <t>Total # Screened for cervical cancer</t>
  </si>
  <si>
    <t>Register not available at site, however, screening forms for all clients screened for CXCA are filled in one folder</t>
  </si>
  <si>
    <t xml:space="preserve">provide new cxca screening register </t>
  </si>
  <si>
    <t>The register not updated with patient status</t>
  </si>
  <si>
    <t>Update register</t>
  </si>
  <si>
    <t xml:space="preserve">Register not updated at reporting time </t>
  </si>
  <si>
    <t>Correction made in F1a</t>
  </si>
  <si>
    <t xml:space="preserve">Gregory </t>
  </si>
  <si>
    <t xml:space="preserve">19th Aug </t>
  </si>
  <si>
    <t xml:space="preserve">register not in use </t>
  </si>
  <si>
    <t>re-construct cxca register</t>
  </si>
  <si>
    <t>/Nurse</t>
  </si>
  <si>
    <t>the variance was brought about by a HIV negative client screened for cxca</t>
  </si>
  <si>
    <t>correct f1a</t>
  </si>
  <si>
    <t>Total # Screened positive for cervical cancer</t>
  </si>
  <si>
    <t>CXCA_SCRN_POS</t>
  </si>
  <si>
    <t>cxca_pos reported was HIV negative client screened for cxca</t>
  </si>
  <si>
    <t>Grand Total</t>
  </si>
  <si>
    <t xml:space="preserve"> EMR</t>
  </si>
  <si>
    <t xml:space="preserve"> MOH 731</t>
  </si>
  <si>
    <t xml:space="preserve"> KHIS</t>
  </si>
  <si>
    <t xml:space="preserve"> Form 1a</t>
  </si>
  <si>
    <t xml:space="preserve"> Recounted Register</t>
  </si>
  <si>
    <t>(All)</t>
  </si>
  <si>
    <t xml:space="preserve">Reporting Month </t>
  </si>
  <si>
    <t>Overall Comment</t>
  </si>
  <si>
    <t>Overall Commnets</t>
  </si>
  <si>
    <t>Summary_indicator</t>
  </si>
  <si>
    <t>Data_Indicator</t>
  </si>
  <si>
    <t>Code</t>
  </si>
  <si>
    <t>Responsible Person</t>
  </si>
  <si>
    <t>County:</t>
  </si>
  <si>
    <t>Facility Name:</t>
  </si>
  <si>
    <t>Sub County:</t>
  </si>
  <si>
    <t>Month:</t>
  </si>
  <si>
    <t>Helper_Column</t>
  </si>
  <si>
    <t>Helper_Counter</t>
  </si>
  <si>
    <r>
      <rPr>
        <b/>
        <sz val="36"/>
        <color theme="8" tint="-0.499984740745262"/>
        <rFont val="Calibri"/>
        <family val="2"/>
        <scheme val="minor"/>
      </rPr>
      <t xml:space="preserve">             US</t>
    </r>
    <r>
      <rPr>
        <b/>
        <sz val="36"/>
        <color rgb="FFC00000"/>
        <rFont val="Calibri"/>
        <family val="2"/>
        <scheme val="minor"/>
      </rPr>
      <t>AID</t>
    </r>
    <r>
      <rPr>
        <b/>
        <sz val="36"/>
        <color indexed="8"/>
        <rFont val="Calibri"/>
        <family val="2"/>
        <scheme val="minor"/>
      </rPr>
      <t xml:space="preserve"> Tujenge Jamii - Data Verification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</si>
</sst>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5">
    <font>
      <sz val="11"/>
      <color indexed="8"/>
      <name val="Calibri"/>
      <family val="2"/>
      <scheme val="minor"/>
    </font>
    <font>
      <sz val="11"/>
      <color indexed="8"/>
      <name val="Calibri"/>
      <family val="2"/>
      <scheme val="minor"/>
    </font>
    <font>
      <b/>
      <sz val="10"/>
      <color theme="1"/>
      <name val="Arial Nova Cond"/>
      <family val="2"/>
    </font>
    <font>
      <sz val="10"/>
      <color indexed="8"/>
      <name val="Calibri"/>
      <family val="2"/>
      <scheme val="minor"/>
    </font>
    <font>
      <b/>
      <sz val="10"/>
      <color rgb="FF0070C0"/>
      <name val="Arial Nova Cond"/>
      <family val="2"/>
    </font>
    <font>
      <sz val="10"/>
      <color theme="1"/>
      <name val="Arial Nova Cond"/>
      <family val="2"/>
    </font>
    <font>
      <b/>
      <sz val="10"/>
      <color indexed="8"/>
      <name val="Calibri"/>
      <family val="2"/>
      <scheme val="minor"/>
    </font>
    <font>
      <b/>
      <sz val="12"/>
      <color indexed="8"/>
      <name val="Calibri"/>
      <family val="2"/>
      <scheme val="minor"/>
    </font>
    <font>
      <sz val="10"/>
      <name val="Arial"/>
      <family val="2"/>
    </font>
    <font>
      <sz val="10"/>
      <color indexed="0"/>
      <name val="Daytona"/>
      <family val="2"/>
    </font>
    <font>
      <sz val="10"/>
      <color indexed="9"/>
      <name val="Daytona"/>
      <family val="2"/>
    </font>
    <font>
      <b/>
      <sz val="11"/>
      <color theme="1"/>
      <name val="Calibri"/>
      <family val="2"/>
      <scheme val="minor"/>
    </font>
    <font>
      <sz val="12"/>
      <color indexed="8"/>
      <name val="Calibri"/>
      <family val="2"/>
      <scheme val="minor"/>
    </font>
    <font>
      <b/>
      <sz val="14"/>
      <color indexed="8"/>
      <name val="Calibri"/>
      <family val="2"/>
      <scheme val="minor"/>
    </font>
    <font>
      <sz val="16"/>
      <color indexed="8"/>
      <name val="Calibri"/>
      <family val="2"/>
      <scheme val="minor"/>
    </font>
    <font>
      <b/>
      <sz val="16"/>
      <color theme="8" tint="-0.249977111117893"/>
      <name val="Calibri"/>
      <family val="2"/>
      <scheme val="minor"/>
    </font>
    <font>
      <b/>
      <sz val="14"/>
      <color theme="8" tint="-0.249977111117893"/>
      <name val="Calibri"/>
      <family val="2"/>
      <scheme val="minor"/>
    </font>
    <font>
      <sz val="11"/>
      <color theme="1"/>
      <name val="Arial Nova Cond"/>
      <family val="2"/>
    </font>
    <font>
      <b/>
      <sz val="11"/>
      <color rgb="FFFF0000"/>
      <name val="Arial Nova Cond"/>
      <family val="2"/>
    </font>
    <font>
      <b/>
      <sz val="36"/>
      <color indexed="8"/>
      <name val="Calibri"/>
      <family val="2"/>
      <scheme val="minor"/>
    </font>
    <font>
      <b/>
      <sz val="36"/>
      <color theme="8" tint="-0.499984740745262"/>
      <name val="Calibri"/>
      <family val="2"/>
      <scheme val="minor"/>
    </font>
    <font>
      <b/>
      <sz val="36"/>
      <color rgb="FFC00000"/>
      <name val="Calibri"/>
      <family val="2"/>
      <scheme val="minor"/>
    </font>
    <font>
      <sz val="11"/>
      <color theme="0"/>
      <name val="Calibri"/>
      <family val="2"/>
      <scheme val="minor"/>
    </font>
    <font>
      <sz val="10"/>
      <color indexed="8"/>
      <name val="Var(--ff-mono)"/>
    </font>
    <font>
      <b/>
      <sz val="10"/>
      <color theme="0"/>
      <name val="Arial Nova Cond"/>
      <family val="2"/>
    </font>
  </fonts>
  <fills count="10">
    <fill>
      <patternFill patternType="none"/>
    </fill>
    <fill>
      <patternFill patternType="gray125"/>
    </fill>
    <fill>
      <patternFill patternType="none">
        <fgColor indexed="12"/>
      </patternFill>
    </fill>
    <fill>
      <patternFill patternType="solid">
        <fgColor indexed="12"/>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0"/>
        <bgColor indexed="12"/>
      </patternFill>
    </fill>
  </fills>
  <borders count="63">
    <border>
      <left/>
      <right/>
      <top/>
      <bottom/>
      <diagonal/>
    </border>
    <border>
      <left style="thin">
        <color indexed="12"/>
      </left>
      <right style="thin">
        <color indexed="12"/>
      </right>
      <top style="thin">
        <color indexed="12"/>
      </top>
      <bottom style="thin">
        <color indexed="12"/>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theme="8" tint="-0.249977111117893"/>
      </left>
      <right style="thin">
        <color theme="8" tint="-0.249977111117893"/>
      </right>
      <top style="thin">
        <color theme="8" tint="-0.249977111117893"/>
      </top>
      <bottom/>
      <diagonal/>
    </border>
    <border>
      <left style="thin">
        <color theme="8" tint="-0.249977111117893"/>
      </left>
      <right style="thin">
        <color theme="8" tint="-0.249977111117893"/>
      </right>
      <top/>
      <bottom/>
      <diagonal/>
    </border>
    <border>
      <left style="thin">
        <color theme="8" tint="-0.249977111117893"/>
      </left>
      <right style="thin">
        <color theme="8" tint="-0.249977111117893"/>
      </right>
      <top/>
      <bottom style="thin">
        <color theme="8" tint="-0.249977111117893"/>
      </bottom>
      <diagonal/>
    </border>
    <border>
      <left style="thin">
        <color theme="8" tint="-0.249977111117893"/>
      </left>
      <right style="thin">
        <color theme="8" tint="-0.249977111117893"/>
      </right>
      <top/>
      <bottom style="thin">
        <color indexed="64"/>
      </bottom>
      <diagonal/>
    </border>
    <border>
      <left/>
      <right/>
      <top/>
      <bottom style="medium">
        <color theme="8" tint="-0.249977111117893"/>
      </bottom>
      <diagonal/>
    </border>
    <border>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top/>
      <bottom style="thin">
        <color indexed="12"/>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theme="8" tint="-0.249977111117893"/>
      </bottom>
      <diagonal/>
    </border>
    <border>
      <left style="medium">
        <color indexed="64"/>
      </left>
      <right style="medium">
        <color indexed="64"/>
      </right>
      <top style="thin">
        <color theme="8" tint="-0.249977111117893"/>
      </top>
      <bottom style="thin">
        <color theme="8" tint="-0.249977111117893"/>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theme="8" tint="-0.249977111117893"/>
      </right>
      <top style="medium">
        <color indexed="64"/>
      </top>
      <bottom style="medium">
        <color indexed="64"/>
      </bottom>
      <diagonal/>
    </border>
    <border>
      <left style="thin">
        <color theme="8" tint="-0.249977111117893"/>
      </left>
      <right style="thin">
        <color theme="8" tint="-0.249977111117893"/>
      </right>
      <top style="medium">
        <color indexed="64"/>
      </top>
      <bottom style="medium">
        <color indexed="64"/>
      </bottom>
      <diagonal/>
    </border>
    <border>
      <left style="thin">
        <color theme="8" tint="-0.249977111117893"/>
      </left>
      <right style="medium">
        <color indexed="64"/>
      </right>
      <top style="medium">
        <color indexed="64"/>
      </top>
      <bottom style="medium">
        <color indexed="64"/>
      </bottom>
      <diagonal/>
    </border>
    <border>
      <left style="medium">
        <color indexed="64"/>
      </left>
      <right style="thin">
        <color theme="8" tint="-0.249977111117893"/>
      </right>
      <top style="medium">
        <color indexed="64"/>
      </top>
      <bottom style="thin">
        <color theme="8" tint="-0.249977111117893"/>
      </bottom>
      <diagonal/>
    </border>
    <border>
      <left style="thin">
        <color theme="8" tint="-0.249977111117893"/>
      </left>
      <right style="thin">
        <color theme="8" tint="-0.249977111117893"/>
      </right>
      <top style="medium">
        <color indexed="64"/>
      </top>
      <bottom style="thin">
        <color theme="8" tint="-0.249977111117893"/>
      </bottom>
      <diagonal/>
    </border>
    <border>
      <left style="thin">
        <color theme="8" tint="-0.249977111117893"/>
      </left>
      <right style="medium">
        <color indexed="64"/>
      </right>
      <top style="medium">
        <color indexed="64"/>
      </top>
      <bottom style="thin">
        <color theme="8" tint="-0.249977111117893"/>
      </bottom>
      <diagonal/>
    </border>
    <border>
      <left style="medium">
        <color indexed="64"/>
      </left>
      <right style="thin">
        <color theme="8" tint="-0.249977111117893"/>
      </right>
      <top style="thin">
        <color theme="8" tint="-0.249977111117893"/>
      </top>
      <bottom style="thin">
        <color theme="8" tint="-0.249977111117893"/>
      </bottom>
      <diagonal/>
    </border>
    <border>
      <left style="thin">
        <color theme="8" tint="-0.249977111117893"/>
      </left>
      <right style="medium">
        <color indexed="64"/>
      </right>
      <top style="thin">
        <color theme="8" tint="-0.249977111117893"/>
      </top>
      <bottom style="thin">
        <color theme="8" tint="-0.249977111117893"/>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theme="8" tint="-0.249977111117893"/>
      </right>
      <top/>
      <bottom style="thin">
        <color theme="8" tint="-0.249977111117893"/>
      </bottom>
      <diagonal/>
    </border>
    <border>
      <left style="thin">
        <color theme="8" tint="-0.249977111117893"/>
      </left>
      <right style="medium">
        <color indexed="64"/>
      </right>
      <top/>
      <bottom style="thin">
        <color theme="8" tint="-0.249977111117893"/>
      </bottom>
      <diagonal/>
    </border>
    <border>
      <left style="medium">
        <color indexed="64"/>
      </left>
      <right style="medium">
        <color indexed="64"/>
      </right>
      <top/>
      <bottom style="thin">
        <color theme="8" tint="-0.249977111117893"/>
      </bottom>
      <diagonal/>
    </border>
    <border>
      <left style="medium">
        <color indexed="64"/>
      </left>
      <right/>
      <top style="medium">
        <color indexed="64"/>
      </top>
      <bottom/>
      <diagonal/>
    </border>
    <border>
      <left/>
      <right/>
      <top style="medium">
        <color indexed="64"/>
      </top>
      <bottom/>
      <diagonal/>
    </border>
    <border>
      <left/>
      <right style="thin">
        <color theme="8" tint="-0.249977111117893"/>
      </right>
      <top style="medium">
        <color indexed="64"/>
      </top>
      <bottom/>
      <diagonal/>
    </border>
    <border>
      <left style="thin">
        <color theme="8" tint="-0.249977111117893"/>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theme="8" tint="-0.249977111117893"/>
      </right>
      <top/>
      <bottom style="medium">
        <color indexed="64"/>
      </bottom>
      <diagonal/>
    </border>
    <border>
      <left style="thin">
        <color theme="8" tint="-0.249977111117893"/>
      </left>
      <right/>
      <top/>
      <bottom style="medium">
        <color indexed="64"/>
      </bottom>
      <diagonal/>
    </border>
    <border>
      <left style="thin">
        <color theme="8" tint="-0.249977111117893"/>
      </left>
      <right style="thin">
        <color theme="8" tint="-0.249977111117893"/>
      </right>
      <top style="thin">
        <color theme="8" tint="-0.249977111117893"/>
      </top>
      <bottom style="medium">
        <color indexed="64"/>
      </bottom>
      <diagonal/>
    </border>
    <border>
      <left style="thin">
        <color theme="8" tint="-0.249977111117893"/>
      </left>
      <right style="medium">
        <color indexed="64"/>
      </right>
      <top style="thin">
        <color theme="8" tint="-0.249977111117893"/>
      </top>
      <bottom style="medium">
        <color indexed="64"/>
      </bottom>
      <diagonal/>
    </border>
    <border>
      <left style="medium">
        <color indexed="64"/>
      </left>
      <right style="medium">
        <color indexed="64"/>
      </right>
      <top style="thin">
        <color theme="8" tint="-0.249977111117893"/>
      </top>
      <bottom style="medium">
        <color indexed="64"/>
      </bottom>
      <diagonal/>
    </border>
    <border>
      <left style="medium">
        <color indexed="64"/>
      </left>
      <right style="thin">
        <color theme="8" tint="-0.249977111117893"/>
      </right>
      <top style="medium">
        <color indexed="64"/>
      </top>
      <bottom/>
      <diagonal/>
    </border>
    <border>
      <left style="thin">
        <color theme="8" tint="-0.249977111117893"/>
      </left>
      <right style="medium">
        <color indexed="64"/>
      </right>
      <top style="medium">
        <color indexed="64"/>
      </top>
      <bottom/>
      <diagonal/>
    </border>
    <border>
      <left style="medium">
        <color indexed="64"/>
      </left>
      <right style="thin">
        <color theme="8" tint="-0.249977111117893"/>
      </right>
      <top/>
      <bottom/>
      <diagonal/>
    </border>
    <border>
      <left style="thin">
        <color theme="8" tint="-0.249977111117893"/>
      </left>
      <right style="medium">
        <color indexed="64"/>
      </right>
      <top/>
      <bottom/>
      <diagonal/>
    </border>
    <border>
      <left style="medium">
        <color indexed="64"/>
      </left>
      <right style="thin">
        <color theme="8" tint="-0.249977111117893"/>
      </right>
      <top/>
      <bottom style="medium">
        <color indexed="64"/>
      </bottom>
      <diagonal/>
    </border>
    <border>
      <left style="thin">
        <color theme="8" tint="-0.249977111117893"/>
      </left>
      <right style="medium">
        <color indexed="64"/>
      </right>
      <top/>
      <bottom style="medium">
        <color indexed="64"/>
      </bottom>
      <diagonal/>
    </border>
    <border>
      <left style="medium">
        <color indexed="64"/>
      </left>
      <right style="thin">
        <color theme="8" tint="-0.249977111117893"/>
      </right>
      <top style="thin">
        <color theme="8" tint="-0.249977111117893"/>
      </top>
      <bottom style="medium">
        <color indexed="64"/>
      </bottom>
      <diagonal/>
    </border>
    <border>
      <left style="medium">
        <color indexed="64"/>
      </left>
      <right style="thin">
        <color theme="8" tint="-0.249977111117893"/>
      </right>
      <top style="thin">
        <color theme="8" tint="-0.249977111117893"/>
      </top>
      <bottom/>
      <diagonal/>
    </border>
    <border>
      <left style="medium">
        <color indexed="64"/>
      </left>
      <right style="thin">
        <color theme="8" tint="-0.249977111117893"/>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2" borderId="0"/>
  </cellStyleXfs>
  <cellXfs count="164">
    <xf numFmtId="0" fontId="0" fillId="0" borderId="0" xfId="0"/>
    <xf numFmtId="0" fontId="3" fillId="0" borderId="0" xfId="0" applyFont="1"/>
    <xf numFmtId="0" fontId="5" fillId="0" borderId="6" xfId="0" applyFont="1" applyBorder="1" applyAlignment="1">
      <alignment vertical="center"/>
    </xf>
    <xf numFmtId="0" fontId="5" fillId="0" borderId="6" xfId="0" applyFont="1" applyBorder="1" applyAlignment="1">
      <alignment vertical="center" wrapText="1"/>
    </xf>
    <xf numFmtId="0" fontId="5" fillId="0" borderId="6" xfId="0" applyFont="1" applyBorder="1" applyAlignment="1">
      <alignment vertical="top"/>
    </xf>
    <xf numFmtId="0" fontId="5" fillId="0" borderId="6" xfId="0" applyFont="1" applyBorder="1" applyAlignment="1">
      <alignment vertical="top" wrapText="1"/>
    </xf>
    <xf numFmtId="0" fontId="6" fillId="0" borderId="0" xfId="0" applyFont="1"/>
    <xf numFmtId="0" fontId="7" fillId="0" borderId="0" xfId="0" applyFont="1"/>
    <xf numFmtId="0" fontId="3" fillId="0" borderId="0" xfId="0" applyFont="1"/>
    <xf numFmtId="0" fontId="3" fillId="0" borderId="0" xfId="0" applyFont="1"/>
    <xf numFmtId="0" fontId="9" fillId="0" borderId="1" xfId="0" applyFont="1" applyBorder="1" applyAlignment="1">
      <alignment horizontal="left"/>
    </xf>
    <xf numFmtId="0" fontId="0" fillId="0" borderId="0" xfId="0" pivotButton="1"/>
    <xf numFmtId="0" fontId="0" fillId="0" borderId="0" xfId="0" applyNumberFormat="1"/>
    <xf numFmtId="0" fontId="0" fillId="0" borderId="0" xfId="0" applyAlignment="1"/>
    <xf numFmtId="0" fontId="0" fillId="0" borderId="3" xfId="0" applyBorder="1"/>
    <xf numFmtId="0" fontId="11" fillId="0" borderId="3" xfId="0" applyFont="1" applyBorder="1"/>
    <xf numFmtId="0" fontId="0" fillId="5" borderId="3" xfId="0" applyFill="1" applyBorder="1"/>
    <xf numFmtId="0" fontId="0" fillId="7" borderId="3" xfId="0" applyFill="1" applyBorder="1"/>
    <xf numFmtId="0" fontId="3" fillId="0" borderId="3" xfId="0" applyFont="1" applyBorder="1"/>
    <xf numFmtId="0" fontId="3" fillId="0" borderId="0" xfId="0" applyFont="1"/>
    <xf numFmtId="0" fontId="13" fillId="0" borderId="0" xfId="0" applyFont="1" applyAlignment="1">
      <alignment horizontal="right" vertical="center"/>
    </xf>
    <xf numFmtId="1" fontId="14" fillId="0" borderId="0" xfId="0" applyNumberFormat="1" applyFont="1" applyBorder="1" applyAlignment="1">
      <alignment vertical="center"/>
    </xf>
    <xf numFmtId="1" fontId="15" fillId="0" borderId="11" xfId="0" applyNumberFormat="1" applyFont="1" applyBorder="1" applyAlignment="1">
      <alignment horizontal="center" vertical="center"/>
    </xf>
    <xf numFmtId="0" fontId="22" fillId="0" borderId="0" xfId="0" applyFont="1"/>
    <xf numFmtId="0" fontId="5"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2" xfId="0" applyFont="1" applyBorder="1" applyAlignment="1">
      <alignment horizontal="left" vertical="center" wrapText="1"/>
    </xf>
    <xf numFmtId="0" fontId="0" fillId="0" borderId="0" xfId="0" applyFont="1"/>
    <xf numFmtId="0" fontId="9" fillId="0" borderId="12" xfId="0" applyFont="1" applyBorder="1" applyAlignment="1">
      <alignment horizontal="left"/>
    </xf>
    <xf numFmtId="0" fontId="9" fillId="0" borderId="13" xfId="0" applyFont="1" applyBorder="1" applyAlignment="1">
      <alignment horizontal="left"/>
    </xf>
    <xf numFmtId="0" fontId="10" fillId="3" borderId="14" xfId="0" applyFont="1" applyFill="1" applyBorder="1" applyAlignment="1">
      <alignment horizontal="left" wrapText="1"/>
    </xf>
    <xf numFmtId="0" fontId="10" fillId="3" borderId="15" xfId="0" applyFont="1" applyFill="1" applyBorder="1" applyAlignment="1">
      <alignment horizontal="left" wrapText="1"/>
    </xf>
    <xf numFmtId="0" fontId="10" fillId="3" borderId="16" xfId="0" applyFont="1" applyFill="1" applyBorder="1" applyAlignment="1">
      <alignment horizontal="left" wrapText="1"/>
    </xf>
    <xf numFmtId="0" fontId="23" fillId="0" borderId="0" xfId="0" applyFont="1" applyAlignment="1">
      <alignment horizontal="left" vertical="center"/>
    </xf>
    <xf numFmtId="0" fontId="6" fillId="0" borderId="0" xfId="0" applyFont="1" applyAlignment="1">
      <alignment horizontal="center"/>
    </xf>
    <xf numFmtId="0" fontId="3" fillId="0" borderId="0" xfId="0" applyFont="1" applyAlignment="1">
      <alignment horizontal="center"/>
    </xf>
    <xf numFmtId="0" fontId="7" fillId="0" borderId="0" xfId="0" applyFont="1" applyAlignment="1">
      <alignment horizontal="center"/>
    </xf>
    <xf numFmtId="0" fontId="5" fillId="0" borderId="9" xfId="0" applyFont="1" applyBorder="1" applyAlignment="1">
      <alignment vertical="center"/>
    </xf>
    <xf numFmtId="0" fontId="5" fillId="0" borderId="9" xfId="0" applyFont="1" applyBorder="1" applyAlignment="1">
      <alignment vertical="center" wrapText="1"/>
    </xf>
    <xf numFmtId="0" fontId="5" fillId="0" borderId="29" xfId="0" applyFont="1" applyBorder="1" applyAlignment="1">
      <alignment vertical="center"/>
    </xf>
    <xf numFmtId="0" fontId="5" fillId="0" borderId="29" xfId="0" applyFont="1" applyBorder="1" applyAlignment="1">
      <alignment vertical="center" wrapText="1"/>
    </xf>
    <xf numFmtId="0" fontId="5" fillId="0" borderId="29" xfId="0" applyFont="1" applyBorder="1" applyAlignment="1">
      <alignment vertical="top" wrapText="1"/>
    </xf>
    <xf numFmtId="0" fontId="2" fillId="0" borderId="29" xfId="0" applyFont="1" applyBorder="1" applyAlignment="1">
      <alignment vertical="center"/>
    </xf>
    <xf numFmtId="0" fontId="5" fillId="0" borderId="31" xfId="0" applyFont="1" applyBorder="1" applyAlignment="1">
      <alignment vertical="center" wrapText="1"/>
    </xf>
    <xf numFmtId="0" fontId="2" fillId="0" borderId="31" xfId="0" applyFont="1" applyBorder="1" applyAlignment="1">
      <alignment vertical="center" wrapText="1"/>
    </xf>
    <xf numFmtId="0" fontId="5" fillId="0" borderId="34" xfId="0" applyFont="1" applyBorder="1" applyAlignment="1">
      <alignment vertical="center" wrapText="1"/>
    </xf>
    <xf numFmtId="0" fontId="5" fillId="0" borderId="36" xfId="0" applyFont="1" applyBorder="1" applyAlignment="1">
      <alignment vertical="center" wrapText="1"/>
    </xf>
    <xf numFmtId="0" fontId="5" fillId="0" borderId="39" xfId="0" applyFont="1" applyBorder="1" applyAlignment="1">
      <alignment vertical="center" wrapText="1"/>
    </xf>
    <xf numFmtId="0" fontId="5" fillId="0" borderId="28" xfId="0" applyFont="1" applyBorder="1" applyAlignment="1">
      <alignment horizontal="center" vertical="center" wrapText="1"/>
    </xf>
    <xf numFmtId="0" fontId="5" fillId="0" borderId="41" xfId="0" applyFont="1" applyBorder="1" applyAlignment="1">
      <alignment vertical="center"/>
    </xf>
    <xf numFmtId="0" fontId="2" fillId="4" borderId="17" xfId="0" applyFont="1" applyFill="1" applyBorder="1" applyAlignment="1" applyProtection="1">
      <alignment horizontal="center" vertical="top" wrapText="1"/>
      <protection locked="0"/>
    </xf>
    <xf numFmtId="0" fontId="24" fillId="8" borderId="22" xfId="0" applyFont="1" applyFill="1" applyBorder="1" applyAlignment="1" applyProtection="1">
      <alignment horizontal="center" vertical="center" wrapText="1"/>
      <protection locked="0"/>
    </xf>
    <xf numFmtId="0" fontId="24" fillId="8" borderId="23" xfId="0" applyFont="1" applyFill="1" applyBorder="1" applyAlignment="1" applyProtection="1">
      <alignment horizontal="center" vertical="center" wrapText="1"/>
      <protection locked="0"/>
    </xf>
    <xf numFmtId="0" fontId="24" fillId="8" borderId="24" xfId="0" applyFont="1" applyFill="1" applyBorder="1" applyAlignment="1" applyProtection="1">
      <alignment vertical="center" wrapText="1"/>
      <protection locked="0"/>
    </xf>
    <xf numFmtId="0" fontId="6" fillId="0" borderId="0" xfId="0" applyFont="1" applyAlignment="1"/>
    <xf numFmtId="0" fontId="3" fillId="0" borderId="0" xfId="0" applyFont="1" applyAlignment="1"/>
    <xf numFmtId="0" fontId="7" fillId="0" borderId="0" xfId="0" applyFont="1" applyAlignment="1"/>
    <xf numFmtId="0" fontId="3" fillId="0" borderId="0" xfId="0" applyFont="1" applyBorder="1" applyAlignment="1"/>
    <xf numFmtId="0" fontId="24" fillId="8" borderId="17" xfId="0" applyFont="1" applyFill="1" applyBorder="1" applyAlignment="1" applyProtection="1">
      <alignment vertical="center" wrapText="1"/>
      <protection locked="0"/>
    </xf>
    <xf numFmtId="164" fontId="17" fillId="2" borderId="42" xfId="1" applyNumberFormat="1" applyFont="1" applyFill="1" applyBorder="1" applyAlignment="1" applyProtection="1">
      <alignment vertical="center" wrapText="1"/>
      <protection locked="0"/>
    </xf>
    <xf numFmtId="164" fontId="17" fillId="6" borderId="42" xfId="1" applyNumberFormat="1" applyFont="1" applyFill="1" applyBorder="1" applyAlignment="1" applyProtection="1">
      <alignment vertical="center" wrapText="1"/>
      <protection locked="0"/>
    </xf>
    <xf numFmtId="164" fontId="17" fillId="9" borderId="42" xfId="1" applyNumberFormat="1" applyFont="1" applyFill="1" applyBorder="1" applyAlignment="1" applyProtection="1">
      <alignment vertical="center" wrapText="1"/>
      <protection locked="0"/>
    </xf>
    <xf numFmtId="164" fontId="17" fillId="2" borderId="19" xfId="1" applyNumberFormat="1" applyFont="1" applyFill="1" applyBorder="1" applyAlignment="1" applyProtection="1">
      <alignment vertical="center" wrapText="1"/>
      <protection locked="0"/>
    </xf>
    <xf numFmtId="164" fontId="17" fillId="6" borderId="19" xfId="1" applyNumberFormat="1" applyFont="1" applyFill="1" applyBorder="1" applyAlignment="1" applyProtection="1">
      <alignment vertical="center" wrapText="1"/>
      <protection locked="0"/>
    </xf>
    <xf numFmtId="164" fontId="17" fillId="9" borderId="19" xfId="1" applyNumberFormat="1" applyFont="1" applyFill="1" applyBorder="1" applyAlignment="1" applyProtection="1">
      <alignment vertical="center" wrapText="1"/>
      <protection locked="0"/>
    </xf>
    <xf numFmtId="164" fontId="17" fillId="2" borderId="20" xfId="1" applyNumberFormat="1" applyFont="1" applyFill="1" applyBorder="1" applyAlignment="1" applyProtection="1">
      <alignment vertical="center" wrapText="1"/>
      <protection locked="0"/>
    </xf>
    <xf numFmtId="164" fontId="17" fillId="6" borderId="20" xfId="1" applyNumberFormat="1" applyFont="1" applyFill="1" applyBorder="1" applyAlignment="1" applyProtection="1">
      <alignment vertical="center" wrapText="1"/>
      <protection locked="0"/>
    </xf>
    <xf numFmtId="164" fontId="17" fillId="2" borderId="21" xfId="1" applyNumberFormat="1" applyFont="1" applyFill="1" applyBorder="1" applyAlignment="1" applyProtection="1">
      <alignment vertical="center" wrapText="1"/>
      <protection locked="0"/>
    </xf>
    <xf numFmtId="164" fontId="17" fillId="6" borderId="21" xfId="1" applyNumberFormat="1" applyFont="1" applyFill="1" applyBorder="1" applyAlignment="1" applyProtection="1">
      <alignment vertical="center" wrapText="1"/>
      <protection locked="0"/>
    </xf>
    <xf numFmtId="0" fontId="2" fillId="4" borderId="43" xfId="0" applyFont="1" applyFill="1" applyBorder="1" applyAlignment="1" applyProtection="1">
      <alignment horizontal="center" vertical="center" wrapText="1"/>
      <protection locked="0"/>
    </xf>
    <xf numFmtId="0" fontId="2" fillId="4" borderId="44" xfId="0" applyFont="1" applyFill="1" applyBorder="1" applyAlignment="1" applyProtection="1">
      <alignment vertical="center" wrapText="1"/>
      <protection locked="0"/>
    </xf>
    <xf numFmtId="0" fontId="2" fillId="4" borderId="45" xfId="0" applyFont="1" applyFill="1" applyBorder="1" applyAlignment="1" applyProtection="1">
      <alignment vertical="center" wrapText="1"/>
      <protection locked="0"/>
    </xf>
    <xf numFmtId="0" fontId="2" fillId="4" borderId="47" xfId="0" applyFont="1" applyFill="1" applyBorder="1" applyAlignment="1" applyProtection="1">
      <alignment horizontal="center" vertical="center" wrapText="1"/>
      <protection locked="0"/>
    </xf>
    <xf numFmtId="0" fontId="2" fillId="4" borderId="48" xfId="0" applyFont="1" applyFill="1" applyBorder="1" applyAlignment="1" applyProtection="1">
      <alignment vertical="center" wrapText="1"/>
      <protection locked="0"/>
    </xf>
    <xf numFmtId="0" fontId="2" fillId="4" borderId="49" xfId="0" applyFont="1" applyFill="1" applyBorder="1" applyAlignment="1" applyProtection="1">
      <alignment vertical="center" wrapText="1"/>
      <protection locked="0"/>
    </xf>
    <xf numFmtId="164" fontId="5" fillId="2" borderId="25" xfId="1" applyNumberFormat="1" applyFont="1" applyFill="1" applyBorder="1" applyAlignment="1" applyProtection="1">
      <alignment horizontal="left" vertical="center" wrapText="1"/>
      <protection locked="0"/>
    </xf>
    <xf numFmtId="164" fontId="5" fillId="2" borderId="27" xfId="1" applyNumberFormat="1" applyFont="1" applyFill="1" applyBorder="1" applyAlignment="1" applyProtection="1">
      <alignment horizontal="left" vertical="center" wrapText="1"/>
      <protection locked="0"/>
    </xf>
    <xf numFmtId="164" fontId="5" fillId="2" borderId="28" xfId="1" applyNumberFormat="1" applyFont="1" applyFill="1" applyBorder="1" applyAlignment="1" applyProtection="1">
      <alignment horizontal="left" vertical="center" wrapText="1"/>
      <protection locked="0"/>
    </xf>
    <xf numFmtId="164" fontId="5" fillId="2" borderId="29" xfId="1" applyNumberFormat="1" applyFont="1" applyFill="1" applyBorder="1" applyAlignment="1" applyProtection="1">
      <alignment horizontal="left" vertical="center" wrapText="1"/>
      <protection locked="0"/>
    </xf>
    <xf numFmtId="0" fontId="3" fillId="0" borderId="28" xfId="0" applyFont="1" applyBorder="1"/>
    <xf numFmtId="0" fontId="3" fillId="0" borderId="29" xfId="0" applyFont="1" applyBorder="1"/>
    <xf numFmtId="0" fontId="3" fillId="0" borderId="60" xfId="0" applyFont="1" applyBorder="1"/>
    <xf numFmtId="0" fontId="3" fillId="0" borderId="52" xfId="0" applyFont="1" applyBorder="1"/>
    <xf numFmtId="9" fontId="18" fillId="4" borderId="42" xfId="2" applyFont="1" applyFill="1" applyBorder="1" applyAlignment="1" applyProtection="1">
      <alignment horizontal="center" vertical="center" wrapText="1"/>
      <protection locked="0"/>
    </xf>
    <xf numFmtId="9" fontId="18" fillId="4" borderId="19" xfId="2" applyFont="1" applyFill="1" applyBorder="1" applyAlignment="1" applyProtection="1">
      <alignment horizontal="center" vertical="center" wrapText="1"/>
      <protection locked="0"/>
    </xf>
    <xf numFmtId="0" fontId="9" fillId="0" borderId="0" xfId="0" applyFont="1" applyAlignment="1">
      <alignment horizontal="center"/>
    </xf>
    <xf numFmtId="0" fontId="3" fillId="0" borderId="0" xfId="0" applyFont="1"/>
    <xf numFmtId="0" fontId="16" fillId="0" borderId="11" xfId="0" applyFont="1" applyBorder="1" applyAlignment="1">
      <alignment horizontal="center" vertical="center"/>
    </xf>
    <xf numFmtId="0" fontId="15" fillId="0" borderId="11" xfId="0" applyFont="1" applyBorder="1" applyAlignment="1">
      <alignment vertical="center"/>
    </xf>
    <xf numFmtId="0" fontId="15" fillId="0" borderId="11" xfId="0" applyFont="1" applyBorder="1" applyAlignment="1">
      <alignment horizontal="center" vertical="center"/>
    </xf>
    <xf numFmtId="0" fontId="19" fillId="0" borderId="0" xfId="0" applyFont="1" applyAlignment="1">
      <alignment horizontal="left" vertical="center"/>
    </xf>
    <xf numFmtId="0" fontId="4" fillId="4" borderId="18" xfId="0" applyFont="1" applyFill="1" applyBorder="1" applyAlignment="1" applyProtection="1">
      <alignment horizontal="center" vertical="top" wrapText="1"/>
      <protection locked="0"/>
    </xf>
    <xf numFmtId="0" fontId="4" fillId="4" borderId="19" xfId="0" applyFont="1" applyFill="1" applyBorder="1" applyAlignment="1" applyProtection="1">
      <alignment horizontal="center" vertical="top" wrapText="1"/>
      <protection locked="0"/>
    </xf>
    <xf numFmtId="0" fontId="4" fillId="4" borderId="53" xfId="0" applyFont="1" applyFill="1" applyBorder="1" applyAlignment="1" applyProtection="1">
      <alignment horizontal="center" vertical="top" wrapText="1"/>
      <protection locked="0"/>
    </xf>
    <xf numFmtId="0" fontId="2" fillId="4" borderId="54" xfId="0" applyFont="1" applyFill="1" applyBorder="1" applyAlignment="1" applyProtection="1">
      <alignment horizontal="center" vertical="top" wrapText="1"/>
      <protection locked="0"/>
    </xf>
    <xf numFmtId="0" fontId="2" fillId="4" borderId="56" xfId="0" applyFont="1" applyFill="1" applyBorder="1" applyAlignment="1" applyProtection="1">
      <alignment horizontal="center" vertical="top" wrapText="1"/>
      <protection locked="0"/>
    </xf>
    <xf numFmtId="0" fontId="2" fillId="4" borderId="58" xfId="0" applyFont="1" applyFill="1" applyBorder="1" applyAlignment="1" applyProtection="1">
      <alignment horizontal="center" vertical="top" wrapText="1"/>
      <protection locked="0"/>
    </xf>
    <xf numFmtId="0" fontId="2" fillId="4" borderId="25" xfId="0" applyFont="1" applyFill="1" applyBorder="1" applyAlignment="1" applyProtection="1">
      <alignment horizontal="center" vertical="center" wrapText="1"/>
      <protection locked="0"/>
    </xf>
    <xf numFmtId="0" fontId="2" fillId="4" borderId="26" xfId="0" applyFont="1" applyFill="1" applyBorder="1" applyAlignment="1" applyProtection="1">
      <alignment horizontal="center" vertical="center" wrapText="1"/>
      <protection locked="0"/>
    </xf>
    <xf numFmtId="0" fontId="2" fillId="4" borderId="27" xfId="0" applyFont="1" applyFill="1" applyBorder="1" applyAlignment="1" applyProtection="1">
      <alignment horizontal="center" vertical="center" wrapText="1"/>
      <protection locked="0"/>
    </xf>
    <xf numFmtId="0" fontId="2" fillId="4" borderId="60" xfId="0" applyFont="1" applyFill="1" applyBorder="1" applyAlignment="1" applyProtection="1">
      <alignment horizontal="center" vertical="center" wrapText="1"/>
      <protection locked="0"/>
    </xf>
    <xf numFmtId="0" fontId="2" fillId="4" borderId="51" xfId="0" applyFont="1" applyFill="1" applyBorder="1" applyAlignment="1" applyProtection="1">
      <alignment horizontal="center" vertical="center" wrapText="1"/>
      <protection locked="0"/>
    </xf>
    <xf numFmtId="0" fontId="2" fillId="4" borderId="52" xfId="0" applyFont="1" applyFill="1" applyBorder="1" applyAlignment="1" applyProtection="1">
      <alignment horizontal="center" vertical="center" wrapText="1"/>
      <protection locked="0"/>
    </xf>
    <xf numFmtId="0" fontId="2" fillId="4" borderId="55" xfId="0" applyFont="1" applyFill="1" applyBorder="1" applyAlignment="1" applyProtection="1">
      <alignment horizontal="center" vertical="top" wrapText="1"/>
      <protection locked="0"/>
    </xf>
    <xf numFmtId="0" fontId="2" fillId="4" borderId="57" xfId="0" applyFont="1" applyFill="1" applyBorder="1" applyAlignment="1" applyProtection="1">
      <alignment horizontal="center" vertical="top" wrapText="1"/>
      <protection locked="0"/>
    </xf>
    <xf numFmtId="0" fontId="2" fillId="4" borderId="59" xfId="0" applyFont="1" applyFill="1" applyBorder="1" applyAlignment="1" applyProtection="1">
      <alignment horizontal="center" vertical="top" wrapText="1"/>
      <protection locked="0"/>
    </xf>
    <xf numFmtId="0" fontId="2" fillId="4" borderId="46" xfId="0" applyFont="1" applyFill="1" applyBorder="1" applyAlignment="1" applyProtection="1">
      <alignment vertical="center" wrapText="1"/>
      <protection locked="0"/>
    </xf>
    <xf numFmtId="0" fontId="2" fillId="4" borderId="45" xfId="0" applyFont="1" applyFill="1" applyBorder="1" applyAlignment="1" applyProtection="1">
      <alignment vertical="center" wrapText="1"/>
      <protection locked="0"/>
    </xf>
    <xf numFmtId="0" fontId="2" fillId="4" borderId="50" xfId="0" applyFont="1" applyFill="1" applyBorder="1" applyAlignment="1" applyProtection="1">
      <alignment vertical="center" wrapText="1"/>
      <protection locked="0"/>
    </xf>
    <xf numFmtId="0" fontId="2" fillId="4" borderId="49" xfId="0" applyFont="1" applyFill="1" applyBorder="1" applyAlignment="1" applyProtection="1">
      <alignment vertical="center" wrapText="1"/>
      <protection locked="0"/>
    </xf>
    <xf numFmtId="0" fontId="2" fillId="4" borderId="26" xfId="0" applyFont="1" applyFill="1" applyBorder="1" applyAlignment="1" applyProtection="1">
      <alignment vertical="center" wrapText="1"/>
      <protection locked="0"/>
    </xf>
    <xf numFmtId="0" fontId="2" fillId="4" borderId="27" xfId="0" applyFont="1" applyFill="1" applyBorder="1" applyAlignment="1" applyProtection="1">
      <alignment vertical="center" wrapText="1"/>
      <protection locked="0"/>
    </xf>
    <xf numFmtId="0" fontId="2" fillId="4" borderId="51" xfId="0" applyFont="1" applyFill="1" applyBorder="1" applyAlignment="1" applyProtection="1">
      <alignment vertical="center" wrapText="1"/>
      <protection locked="0"/>
    </xf>
    <xf numFmtId="0" fontId="2" fillId="4" borderId="52" xfId="0" applyFont="1" applyFill="1" applyBorder="1" applyAlignment="1" applyProtection="1">
      <alignment vertical="center" wrapText="1"/>
      <protection locked="0"/>
    </xf>
    <xf numFmtId="0" fontId="5"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40" xfId="0" applyFont="1" applyBorder="1" applyAlignment="1">
      <alignment horizontal="center" vertical="center" wrapText="1"/>
    </xf>
    <xf numFmtId="0" fontId="5" fillId="0" borderId="28" xfId="0" applyFont="1" applyBorder="1" applyAlignment="1">
      <alignment horizontal="center" vertical="center"/>
    </xf>
    <xf numFmtId="0" fontId="5" fillId="0" borderId="9" xfId="0" applyFont="1" applyBorder="1" applyAlignment="1">
      <alignment horizontal="left" vertical="center" wrapText="1"/>
    </xf>
    <xf numFmtId="0" fontId="5" fillId="0" borderId="28" xfId="0" applyFont="1" applyBorder="1" applyAlignment="1">
      <alignment horizontal="center" vertical="top" wrapText="1"/>
    </xf>
    <xf numFmtId="0" fontId="5" fillId="0" borderId="6" xfId="0" applyFont="1" applyBorder="1" applyAlignment="1">
      <alignment horizontal="left" vertical="top" wrapText="1"/>
    </xf>
    <xf numFmtId="0" fontId="5" fillId="0" borderId="28" xfId="0" applyFont="1" applyBorder="1" applyAlignment="1">
      <alignment horizontal="left" vertical="top" wrapText="1"/>
    </xf>
    <xf numFmtId="0" fontId="5" fillId="0" borderId="40" xfId="0" applyFont="1" applyBorder="1" applyAlignment="1">
      <alignment horizontal="left" vertical="top" wrapText="1"/>
    </xf>
    <xf numFmtId="0" fontId="5" fillId="0" borderId="28" xfId="0" applyFont="1" applyBorder="1" applyAlignment="1">
      <alignment horizontal="left" vertical="top"/>
    </xf>
    <xf numFmtId="0" fontId="5" fillId="0" borderId="9" xfId="0" applyFont="1" applyBorder="1" applyAlignment="1">
      <alignment horizontal="left" vertical="top" wrapText="1"/>
    </xf>
    <xf numFmtId="0" fontId="5" fillId="0" borderId="6" xfId="0" applyFont="1" applyBorder="1" applyAlignment="1">
      <alignment horizontal="left" vertical="top"/>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10" xfId="0" applyFont="1" applyBorder="1" applyAlignment="1">
      <alignment horizontal="left" vertical="top" wrapText="1"/>
    </xf>
    <xf numFmtId="0" fontId="5" fillId="0" borderId="28"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1" xfId="0" applyFont="1" applyBorder="1" applyAlignment="1">
      <alignment horizontal="left" vertical="top" wrapText="1"/>
    </xf>
    <xf numFmtId="0" fontId="5" fillId="0" borderId="56" xfId="0" applyFont="1" applyBorder="1" applyAlignment="1">
      <alignment horizontal="left" vertical="top" wrapText="1"/>
    </xf>
    <xf numFmtId="0" fontId="5" fillId="0" borderId="62" xfId="0" applyFont="1" applyBorder="1" applyAlignment="1">
      <alignment horizontal="left" vertical="top" wrapText="1"/>
    </xf>
    <xf numFmtId="0" fontId="5" fillId="0" borderId="30" xfId="0" applyFont="1" applyBorder="1" applyAlignment="1">
      <alignment horizontal="center" vertical="center" wrapText="1"/>
    </xf>
    <xf numFmtId="0" fontId="5" fillId="0" borderId="3" xfId="0" applyFont="1" applyBorder="1" applyAlignment="1">
      <alignment horizontal="center" vertical="center" wrapText="1"/>
    </xf>
    <xf numFmtId="0" fontId="5" fillId="6" borderId="2" xfId="0" applyFont="1" applyFill="1" applyBorder="1" applyAlignment="1">
      <alignment horizontal="left" vertical="center" wrapText="1"/>
    </xf>
    <xf numFmtId="0" fontId="5" fillId="6" borderId="4" xfId="0" applyFont="1" applyFill="1" applyBorder="1" applyAlignment="1">
      <alignment horizontal="left" vertical="center" wrapText="1"/>
    </xf>
    <xf numFmtId="0" fontId="5" fillId="6" borderId="5" xfId="0" applyFont="1" applyFill="1" applyBorder="1" applyAlignment="1">
      <alignment horizontal="left" vertical="center" wrapText="1"/>
    </xf>
    <xf numFmtId="0" fontId="12" fillId="0" borderId="57" xfId="0" applyFont="1" applyBorder="1" applyAlignment="1">
      <alignment horizontal="left" vertical="top" wrapText="1"/>
    </xf>
    <xf numFmtId="0" fontId="12" fillId="0" borderId="59" xfId="0" applyFont="1" applyBorder="1" applyAlignment="1">
      <alignment horizontal="left" vertical="top" wrapText="1"/>
    </xf>
    <xf numFmtId="0" fontId="5" fillId="0" borderId="30" xfId="0" applyFont="1" applyBorder="1" applyAlignment="1">
      <alignment horizontal="left" vertical="top" wrapText="1"/>
    </xf>
    <xf numFmtId="0" fontId="5" fillId="0" borderId="3" xfId="0" applyFont="1" applyBorder="1" applyAlignment="1">
      <alignment horizontal="left" vertical="top" wrapText="1"/>
    </xf>
    <xf numFmtId="0" fontId="5" fillId="0" borderId="6" xfId="0" applyFont="1" applyBorder="1" applyAlignment="1">
      <alignment horizontal="left" vertic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2" xfId="0" applyFont="1" applyBorder="1" applyAlignment="1">
      <alignment horizontal="left" vertical="top" wrapText="1"/>
    </xf>
    <xf numFmtId="0" fontId="5" fillId="0" borderId="38" xfId="0" applyFont="1" applyBorder="1" applyAlignment="1">
      <alignment horizontal="left" vertical="top" wrapText="1"/>
    </xf>
    <xf numFmtId="0" fontId="5" fillId="0" borderId="38" xfId="0" applyFont="1" applyBorder="1" applyAlignment="1">
      <alignment horizontal="left" vertical="center"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3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2" xfId="0" applyFont="1" applyBorder="1" applyAlignment="1">
      <alignment horizontal="left" vertical="top" wrapText="1"/>
    </xf>
    <xf numFmtId="0" fontId="5" fillId="0" borderId="35" xfId="0" applyFont="1" applyBorder="1" applyAlignment="1">
      <alignment horizontal="left" vertical="top" wrapText="1"/>
    </xf>
    <xf numFmtId="0" fontId="5" fillId="0" borderId="33" xfId="0" applyFont="1" applyBorder="1" applyAlignment="1">
      <alignment horizontal="left" vertical="top" wrapText="1"/>
    </xf>
    <xf numFmtId="0" fontId="5" fillId="0" borderId="37" xfId="0" applyFont="1" applyBorder="1" applyAlignment="1">
      <alignment horizontal="left" vertical="top" wrapText="1"/>
    </xf>
  </cellXfs>
  <cellStyles count="4">
    <cellStyle name="Comma" xfId="1" builtinId="3"/>
    <cellStyle name="Normal" xfId="0" builtinId="0"/>
    <cellStyle name="Normal 2 2" xfId="3"/>
    <cellStyle name="Percent" xfId="2" builtinId="5"/>
  </cellStyles>
  <dxfs count="30">
    <dxf>
      <font>
        <b/>
        <i val="0"/>
        <color rgb="FF00B050"/>
      </font>
    </dxf>
    <dxf>
      <font>
        <b/>
        <i val="0"/>
        <color rgb="FF00B050"/>
      </font>
    </dxf>
    <dxf>
      <font>
        <b/>
        <i val="0"/>
        <color rgb="FF00B050"/>
      </font>
    </dxf>
    <dxf>
      <font>
        <b/>
        <i val="0"/>
        <color rgb="FF00B050"/>
      </font>
    </dxf>
    <dxf>
      <font>
        <b/>
        <i val="0"/>
        <color rgb="FF00B050"/>
      </font>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style="thin">
          <color indexed="12"/>
        </left>
        <right style="thin">
          <color indexed="12"/>
        </right>
        <top style="thin">
          <color indexed="12"/>
        </top>
        <bottom style="thin">
          <color indexed="12"/>
        </bottom>
        <vertical/>
        <horizontal/>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border diagonalUp="0" diagonalDown="0">
        <left/>
        <right style="thin">
          <color indexed="12"/>
        </right>
        <top style="thin">
          <color indexed="12"/>
        </top>
        <bottom style="thin">
          <color indexed="12"/>
        </bottom>
        <vertical/>
        <horizontal/>
      </border>
    </dxf>
    <dxf>
      <border outline="0">
        <top style="thin">
          <color indexed="12"/>
        </top>
      </border>
    </dxf>
    <dxf>
      <border outline="0">
        <left style="thin">
          <color indexed="12"/>
        </left>
        <right style="thin">
          <color indexed="12"/>
        </right>
        <top style="thin">
          <color indexed="12"/>
        </top>
        <bottom style="thin">
          <color indexed="12"/>
        </bottom>
      </border>
    </dxf>
    <dxf>
      <font>
        <b val="0"/>
        <i val="0"/>
        <strike val="0"/>
        <condense val="0"/>
        <extend val="0"/>
        <outline val="0"/>
        <shadow val="0"/>
        <u val="none"/>
        <vertAlign val="baseline"/>
        <sz val="10"/>
        <color indexed="0"/>
        <name val="Daytona"/>
        <scheme val="none"/>
      </font>
      <alignment horizontal="left" vertical="bottom" textRotation="0" wrapText="0" indent="0" justifyLastLine="0" shrinkToFit="0" readingOrder="0"/>
    </dxf>
    <dxf>
      <border outline="0">
        <bottom style="thin">
          <color indexed="12"/>
        </bottom>
      </border>
    </dxf>
    <dxf>
      <font>
        <b val="0"/>
        <i val="0"/>
        <strike val="0"/>
        <condense val="0"/>
        <extend val="0"/>
        <outline val="0"/>
        <shadow val="0"/>
        <u val="none"/>
        <vertAlign val="baseline"/>
        <sz val="10"/>
        <color indexed="9"/>
        <name val="Daytona"/>
        <scheme val="none"/>
      </font>
      <fill>
        <patternFill patternType="solid">
          <fgColor indexed="64"/>
          <bgColor indexed="12"/>
        </patternFill>
      </fill>
      <alignment horizontal="left" vertical="bottom" textRotation="0" wrapText="1" indent="0" justifyLastLine="0" shrinkToFit="0" readingOrder="0"/>
      <border diagonalUp="0" diagonalDown="0" outline="0">
        <left style="thin">
          <color indexed="12"/>
        </left>
        <right style="thin">
          <color indexed="1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2</xdr:col>
      <xdr:colOff>677255</xdr:colOff>
      <xdr:row>1</xdr:row>
      <xdr:rowOff>44124</xdr:rowOff>
    </xdr:from>
    <xdr:to>
      <xdr:col>3</xdr:col>
      <xdr:colOff>657644</xdr:colOff>
      <xdr:row>3</xdr:row>
      <xdr:rowOff>492358</xdr:rowOff>
    </xdr:to>
    <mc:AlternateContent xmlns:mc="http://schemas.openxmlformats.org/markup-compatibility/2006" xmlns:a14="http://schemas.microsoft.com/office/drawing/2010/main">
      <mc:Choice Requires="a14">
        <xdr:graphicFrame macro="">
          <xdr:nvGraphicFramePr>
            <xdr:cNvPr id="2" name="County">
              <a:extLst>
                <a:ext uri="{FF2B5EF4-FFF2-40B4-BE49-F238E27FC236}">
                  <a16:creationId xmlns:a16="http://schemas.microsoft.com/office/drawing/2014/main" id="{2BCE55D7-60DE-4D05-AF6E-4F2E0136B5FC}"/>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1942719" y="44124"/>
              <a:ext cx="1667675" cy="1945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682019</xdr:colOff>
      <xdr:row>1</xdr:row>
      <xdr:rowOff>13309</xdr:rowOff>
    </xdr:from>
    <xdr:to>
      <xdr:col>8</xdr:col>
      <xdr:colOff>236024</xdr:colOff>
      <xdr:row>3</xdr:row>
      <xdr:rowOff>467146</xdr:rowOff>
    </xdr:to>
    <mc:AlternateContent xmlns:mc="http://schemas.openxmlformats.org/markup-compatibility/2006" xmlns:a14="http://schemas.microsoft.com/office/drawing/2010/main">
      <mc:Choice Requires="a14">
        <xdr:graphicFrame macro="">
          <xdr:nvGraphicFramePr>
            <xdr:cNvPr id="3" name="Sub-county">
              <a:extLst>
                <a:ext uri="{FF2B5EF4-FFF2-40B4-BE49-F238E27FC236}">
                  <a16:creationId xmlns:a16="http://schemas.microsoft.com/office/drawing/2014/main" id="{4D185C6A-96FE-44CB-9624-2D683A1ACE3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ub-county"/>
            </a:graphicData>
          </a:graphic>
        </xdr:graphicFrame>
      </mc:Choice>
      <mc:Fallback xmlns="">
        <xdr:sp macro="" textlink="">
          <xdr:nvSpPr>
            <xdr:cNvPr id="0" name=""/>
            <xdr:cNvSpPr>
              <a:spLocks noTextEdit="1"/>
            </xdr:cNvSpPr>
          </xdr:nvSpPr>
          <xdr:spPr>
            <a:xfrm>
              <a:off x="3634769" y="13309"/>
              <a:ext cx="5146541" cy="19506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262634</xdr:colOff>
      <xdr:row>0</xdr:row>
      <xdr:rowOff>285</xdr:rowOff>
    </xdr:from>
    <xdr:to>
      <xdr:col>16</xdr:col>
      <xdr:colOff>1760140</xdr:colOff>
      <xdr:row>3</xdr:row>
      <xdr:rowOff>440531</xdr:rowOff>
    </xdr:to>
    <mc:AlternateContent xmlns:mc="http://schemas.openxmlformats.org/markup-compatibility/2006" xmlns:a14="http://schemas.microsoft.com/office/drawing/2010/main">
      <mc:Choice Requires="a14">
        <xdr:graphicFrame macro="">
          <xdr:nvGraphicFramePr>
            <xdr:cNvPr id="4" name="Facility Name">
              <a:extLst>
                <a:ext uri="{FF2B5EF4-FFF2-40B4-BE49-F238E27FC236}">
                  <a16:creationId xmlns:a16="http://schemas.microsoft.com/office/drawing/2014/main" id="{C63B2BD6-6680-4C15-ACDA-E9475D2B627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Facility Name"/>
            </a:graphicData>
          </a:graphic>
        </xdr:graphicFrame>
      </mc:Choice>
      <mc:Fallback xmlns="">
        <xdr:sp macro="" textlink="">
          <xdr:nvSpPr>
            <xdr:cNvPr id="0" name=""/>
            <xdr:cNvSpPr>
              <a:spLocks noTextEdit="1"/>
            </xdr:cNvSpPr>
          </xdr:nvSpPr>
          <xdr:spPr>
            <a:xfrm>
              <a:off x="8807920" y="0"/>
              <a:ext cx="12696184" cy="1937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29766</xdr:colOff>
      <xdr:row>1</xdr:row>
      <xdr:rowOff>47625</xdr:rowOff>
    </xdr:from>
    <xdr:to>
      <xdr:col>2</xdr:col>
      <xdr:colOff>626270</xdr:colOff>
      <xdr:row>3</xdr:row>
      <xdr:rowOff>494109</xdr:rowOff>
    </xdr:to>
    <mc:AlternateContent xmlns:mc="http://schemas.openxmlformats.org/markup-compatibility/2006" xmlns:a14="http://schemas.microsoft.com/office/drawing/2010/main">
      <mc:Choice Requires="a14">
        <xdr:graphicFrame macro="">
          <xdr:nvGraphicFramePr>
            <xdr:cNvPr id="6" name="Reporting MonthName">
              <a:extLst>
                <a:ext uri="{FF2B5EF4-FFF2-40B4-BE49-F238E27FC236}">
                  <a16:creationId xmlns:a16="http://schemas.microsoft.com/office/drawing/2014/main" id="{386FB097-6F6D-4492-B45D-D1481E7C73FC}"/>
                </a:ext>
              </a:extLst>
            </xdr:cNvPr>
            <xdr:cNvGraphicFramePr/>
          </xdr:nvGraphicFramePr>
          <xdr:xfrm>
            <a:off x="0" y="0"/>
            <a:ext cx="0" cy="0"/>
          </xdr:xfrm>
          <a:graphic>
            <a:graphicData uri="http://schemas.microsoft.com/office/drawing/2010/slicer">
              <sle:slicer xmlns:sle="http://schemas.microsoft.com/office/drawing/2010/slicer" name="Reporting MonthName"/>
            </a:graphicData>
          </a:graphic>
        </xdr:graphicFrame>
      </mc:Choice>
      <mc:Fallback xmlns="">
        <xdr:sp macro="" textlink="">
          <xdr:nvSpPr>
            <xdr:cNvPr id="0" name=""/>
            <xdr:cNvSpPr>
              <a:spLocks noTextEdit="1"/>
            </xdr:cNvSpPr>
          </xdr:nvSpPr>
          <xdr:spPr>
            <a:xfrm>
              <a:off x="119064" y="47625"/>
              <a:ext cx="1828800" cy="195262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OnLoad="1" refreshedBy="Donatus Maigua" refreshedDate="44503.409581250002" createdVersion="6" refreshedVersion="6" minRefreshableVersion="3" recordCount="2416">
  <cacheSource type="worksheet">
    <worksheetSource name="Table1"/>
  </cacheSource>
  <cacheFields count="20">
    <cacheField name="County" numFmtId="0">
      <sharedItems count="4">
        <s v="Laikipia"/>
        <s v="Baringo"/>
        <s v="Nakuru"/>
        <s v="Samburu"/>
      </sharedItems>
    </cacheField>
    <cacheField name="Sub-county" numFmtId="0">
      <sharedItems count="21">
        <s v="Laikipia West"/>
        <s v="Laikipia North"/>
        <s v="Laikipia East"/>
        <s v="Baringo North"/>
        <s v="Koibatek"/>
        <s v="Nakuru East"/>
        <s v="Baringo Central"/>
        <s v="Gilgil"/>
        <s v="Kuresoi North"/>
        <s v="Kuresoi South"/>
        <s v="Marigat"/>
        <s v="Molo"/>
        <s v="Mogotio"/>
        <s v="Naivasha"/>
        <s v="Nakuru West"/>
        <s v="Nakuru North"/>
        <s v="Njoro"/>
        <s v="Rongai"/>
        <s v="Samburu East"/>
        <s v="Samburu North"/>
        <s v="Samburu Central"/>
      </sharedItems>
    </cacheField>
    <cacheField name="Facility Name" numFmtId="0">
      <sharedItems count="145">
        <s v="Mwenje Dispensary"/>
        <s v="Powys Dispensary"/>
        <s v="Kalalu Dispensary"/>
        <s v="Kabartonjo District Hospital"/>
        <s v="Lamuria Dispensary (Laikipia East)"/>
        <s v="Matanya Dispensary"/>
        <s v="Likii Dispensary"/>
        <s v="Muramati Dispensary"/>
        <s v="Nanyuki Cottage Hospital"/>
        <s v="Segera Mission Dispensary"/>
        <s v="Doldol Health Centre"/>
        <s v="Kimanjo Dispensary"/>
        <s v="Mercy Hospital"/>
        <s v="Sipili Health Centre"/>
        <s v="Unison Medical Clinic"/>
        <s v="Ndindika Health Centre"/>
        <s v="Oljabet Health Centre"/>
        <s v="Algadir Medical Clinic"/>
        <s v="Bondeni Dispensary (Nakuru Central)"/>
        <s v="Family Health options Kenya (Nakuru)"/>
        <s v="Fountain Medical clinic"/>
        <s v="Dr KJ Karania (Mrs)"/>
        <s v="St Elizabeth Nursing Home"/>
        <s v="Langa Langa Health Centre"/>
        <s v="Mirugi Kariuki Dispensary"/>
        <s v="Bondeni Maternity"/>
        <s v="Chumvi Dispensary"/>
        <s v="Tenges Health Centre"/>
        <s v="Nyahururu District Hospital"/>
        <s v="Naibor Dispensary"/>
        <s v="Nyahururu Private Hospital"/>
        <s v="Menengai Dispensary"/>
        <s v="East Laikipia Dispensary"/>
        <s v="Barwessa HealthCentre"/>
        <s v="Kabarnet District Hospital"/>
        <s v="Eldama Ravine District Hospital"/>
        <s v="Ngobit Dispensary"/>
        <s v="St Joseph Catholic Dispensary (Laikipia East)"/>
        <s v="Nanyuki District Hospital"/>
        <s v="Melwa Health Centre"/>
        <s v="Mutara Dispensary"/>
        <s v="Olmoran Health Centre"/>
        <s v="Rumuruti District Hospital"/>
        <s v="Ngarua Health Centre"/>
        <s v="Timboroa Health Centre"/>
        <s v="Bethania Clinic"/>
        <s v="Eburru Dispensary"/>
        <s v="Gilgil Sub-District Hospital"/>
        <s v="Karunga Dispensary"/>
        <s v="Kiambogo Dispensary (Naivasha)"/>
        <s v="St Mary's Hospital (Naivasha)"/>
        <s v="Ikumbi Health Centre"/>
        <s v="Keringet Health Centre (Kuresoi)"/>
        <s v="Kuresoi Health Centre"/>
        <s v="Murindoku Dispensary"/>
        <s v="Marigat Sub District Hospital"/>
        <s v="Olenguruone Sub-District Hospital"/>
        <s v="Korao Dispensary"/>
        <s v="Elburgon Sub-District Hospital"/>
        <s v="Mariashoni Dispensary"/>
        <s v="Molo District Hospital"/>
        <s v="Turi (PCEA) Dispensary"/>
        <s v="Emining Health Centre"/>
        <s v="ASN Upendo Village Dispensary"/>
        <s v="Holy Trinity Health Centre(Mai Mahiu)"/>
        <s v="Lakeview Nursing Home"/>
        <s v="Oserian Health Centre"/>
        <s v="Kisanana Health Centre"/>
        <s v="Wayside Clinic"/>
        <s v="Karagita Dispensary"/>
        <s v="Karati Dispensary"/>
        <s v="Mai Mahiu Health centre"/>
        <s v="Maiela Health Centre"/>
        <s v="Moi Ndabi Dispensary"/>
        <s v="Naivasha District Hospital"/>
        <s v="Ndabibi Dispensary"/>
        <s v="Nyamathi Dispensary"/>
        <s v="Polyclinic Hospital"/>
        <s v="Nacoharg Medical Centre"/>
        <s v="Maraigushu Dispensary"/>
        <s v="Bethsaida (AIC) Clinic (Nakuru)"/>
        <s v="FITC Dispensary"/>
        <s v="Industrial Area Dispensary"/>
        <s v="Kapkures Dispensary (Nakuru Central)"/>
        <s v="Kimsaw Medical Clinic"/>
        <s v="Lanet Health Centre"/>
        <s v="Mother Kevin Dispensary (Catholic)"/>
        <s v="Nakuru West (PCEA) Health Centre"/>
        <s v="Nakuru West Health Centre"/>
        <s v="Shabab Integrated Clinic"/>
        <s v="Dundori Health Centre"/>
        <s v="Kabatini Health Centre"/>
        <s v="Egerton University"/>
        <s v="Kihingo Dispensary (CDF)"/>
        <s v="Lare Health Centre"/>
        <s v="Mau Narok Health Centre"/>
        <s v="Neissuit Dispensary"/>
        <s v="Piave Dispensary"/>
        <s v="Kabarak Health Centre"/>
        <s v="Kipsyenan Dispensary"/>
        <s v="Mogotio RHDC"/>
        <s v="Rongai Health Centre"/>
        <s v="Sisto Mazoldi Dispensary (Rongai)"/>
        <s v="Annex Hospital (Nakuru)"/>
        <s v="Rhonda Dispensary and Maternity"/>
        <s v="Wangu Community Dispensary"/>
        <s v="Mbaruk Health Centre"/>
        <s v="Archers Post Health Centre"/>
        <s v="Baragoi Sub-District Hospital"/>
        <s v="Barsaloi GK Dispensary"/>
        <s v="Ngilai Dispensary"/>
        <s v="Kisima Health Centre"/>
        <s v="Latakweny Dispensary"/>
        <s v="Lesirikan Health Centre"/>
        <s v="Longewan Dispensary"/>
        <s v="Maralal Catholic Dispensary"/>
        <s v="Maralal District Hospital"/>
        <s v="Sereolipi Health Centre"/>
        <s v="South Horr Dispensary"/>
        <s v="Suguta Marmar Health Centre"/>
        <s v="Swari Model Health Centre"/>
        <s v="Wamba Health Centre"/>
        <s v="Catholic Hospital Wamba"/>
        <s v="Maina Village Dispensary"/>
        <s v="Northstar Alliance Wellness Centre (Mai Mahiu)"/>
        <s v="NYS Karate Dispensary"/>
        <s v="Quality Health Care Clinic (Naivasha)"/>
        <s v="Ol-Jorai Health Center"/>
        <s v="Bennedict Xvi Dispensary"/>
        <s v="Impact Health Care"/>
        <s v="Marti Dispensary"/>
        <s v="Archers Post Sub-County Hospital"/>
        <s v="Dandelion Medical Centre"/>
        <s v="GOK Farm (Nahrc) Dispensary"/>
        <s v="Kikopey Dispensary"/>
        <s v="Kasarani Dispensary (Gilgil)"/>
        <s v="Kimeswon Health Centre"/>
        <s v="Miti-Mingi Dispensary"/>
        <s v="Ngondi Dispensary"/>
        <s v="Total Dispensary"/>
        <s v="Lodungokwe Health Centre"/>
        <s v="Loosuk Health Centre"/>
        <s v="Seketet Dispensary"/>
        <s v="Nakuru Provincial General Hospital (PGH)"/>
        <s v="St. Joseph RiftValley Hospital"/>
      </sharedItems>
    </cacheField>
    <cacheField name="MFLCode" numFmtId="0">
      <sharedItems containsSemiMixedTypes="0" containsString="0" containsNumber="1" containsInteger="1" minValue="10056" maxValue="25155"/>
    </cacheField>
    <cacheField name="Program Area" numFmtId="0">
      <sharedItems count="15">
        <s v="1. HTC register [MOH 362] and MOH 731"/>
        <s v="2. Daily Activity &amp; ART Register and MOH 731, IPT Register, EMR"/>
        <s v="2. EMR, VLMIS &amp; VL Register"/>
        <s v="3. ANC register [ MOH 405], MOH 731, Form 1A &amp; KHIS"/>
        <s v="4. TB register and MOH 731"/>
        <s v="4. TB register and MOH 732"/>
        <s v="4. TB register and MOH 733"/>
        <s v="4. TB register and MOH 734"/>
        <s v="4. TB register and MOH 735"/>
        <s v="4. TB register and MOH 736"/>
        <s v="5. PrEP Register, Form 1a &amp; KHIS"/>
        <s v="5. SGBV register MOH 365 and report MOH 364"/>
        <s v="5. SGBV register MOH 365 and report MOH 365"/>
        <s v="5. SGBV register MOH 365 and report MOH 367"/>
        <s v="6. Cancer Screening Register &amp; Form 1a"/>
      </sharedItems>
    </cacheField>
    <cacheField name="indicator" numFmtId="0">
      <sharedItems count="31">
        <s v="Tested_Total "/>
        <s v="Positive_Total "/>
        <s v="Starting ART_Total "/>
        <s v="On ART_Total "/>
        <s v="ART patients with a VL result documented in the medical or laboratory records/LIS within the last 12 months"/>
        <s v="ART patients with suppressed VL results (less than 1000 copies/ml) documented in the medical or laboratory records/LIS within the last 12 months"/>
        <s v="First ANC Visits / # of New ANC Clients"/>
        <s v="Known Positives at first ANC / PMTCT_STAT_KP"/>
        <s v="Initial Testing at ANC / {PMTCT_STAT_New Pos + PMTCT_STAT_New Neg}"/>
        <s v="Positive results_ 1st ANC /PMTCT_STAT_New_Pos "/>
        <s v="On HAART at 1st ANC  PMTCT_ART_Already on ART"/>
        <s v="Started HAART_ANC / PMTCT_ART_New on ART"/>
        <s v="Total on ART at 1st ANC"/>
        <s v="Total Positive at 1st ANC "/>
        <s v="Total (Known HIV Status at 1st ANC)"/>
        <s v="TB_Cases_New "/>
        <s v="TB_Cases_Known Positive (KP) / TB_STAT_KP"/>
        <s v="TB_Cases_Tested HIV {TB_STAT_New Pos + TB_STAT_New Neg}"/>
        <s v="TB_Known Status / TB_STAT_N"/>
        <s v="TB_Cases_New HIV Postive  / TB_STAT_New Pos"/>
        <s v="TB_Cases Total HIV + /Total TB_POS"/>
        <s v="TB_Already on HAART "/>
        <s v="TB_Start_HAART  / TB_ART_New on ART"/>
        <s v="TB_Total on HAART / TB_ART"/>
        <s v="Number New on PrEP"/>
        <s v="Number Currently on PrEP"/>
        <s v="Total # of people receiving post GBV service as a result of sexual Violence"/>
        <s v="Total Number of peple reciving post GBV service as a result of physical and / or emotional Violence"/>
        <s v="Total # receiving PEP services"/>
        <s v="Total # Screened for cervical cancer"/>
        <s v="Total # Screened positive for cervical cancer"/>
      </sharedItems>
    </cacheField>
    <cacheField name="code" numFmtId="0">
      <sharedItems count="32">
        <s v="HV01-10"/>
        <s v="HV01-26"/>
        <s v="HV03-26"/>
        <s v="HV03-38"/>
        <s v="TX_PVLS_D"/>
        <s v="TX_PVLS_N"/>
        <s v="HV02-01"/>
        <s v="HV02-03"/>
        <s v="HV02-04"/>
        <s v="HV02-10"/>
        <s v="HV02-11"/>
        <s v="HV02-16"/>
        <s v="HV02-17"/>
        <s v="PMTCT_ART"/>
        <s v="PMTCT_Pos"/>
        <s v="PMTCT_STAT_N"/>
        <s v="HV03-76"/>
        <s v="HV03-77"/>
        <s v="HV03-78"/>
        <s v="HV03-79"/>
        <s v="HV03-80"/>
        <s v="HV03-81"/>
        <s v="HV03-82"/>
        <s v="HV03-83"/>
        <s v="HV03-84"/>
        <s v="F02-03"/>
        <s v="Prep_CURR"/>
        <s v="Gend_1"/>
        <s v="Gend_2"/>
        <s v="Gend 4"/>
        <s v="CXCA_SCRN"/>
        <s v="CXCA_SCRN_POS"/>
      </sharedItems>
    </cacheField>
    <cacheField name="ReportingYearMonth" numFmtId="0">
      <sharedItems containsSemiMixedTypes="0" containsString="0" containsNumber="1" containsInteger="1" minValue="202104" maxValue="202107" count="4">
        <n v="202104"/>
        <n v="202105"/>
        <n v="202106"/>
        <n v="202107"/>
      </sharedItems>
    </cacheField>
    <cacheField name="Reporting MonthName" numFmtId="0">
      <sharedItems count="4">
        <s v="April"/>
        <s v="May"/>
        <s v="June"/>
        <s v="July"/>
      </sharedItems>
    </cacheField>
    <cacheField name="Verification Date" numFmtId="0">
      <sharedItems/>
    </cacheField>
    <cacheField name="Recounted Register" numFmtId="0">
      <sharedItems containsSemiMixedTypes="0" containsString="0" containsNumber="1" containsInteger="1" minValue="0" maxValue="1858"/>
    </cacheField>
    <cacheField name="EMR" numFmtId="0">
      <sharedItems containsSemiMixedTypes="0" containsString="0" containsNumber="1" containsInteger="1" minValue="0" maxValue="7614"/>
    </cacheField>
    <cacheField name="MOH 731" numFmtId="0">
      <sharedItems containsSemiMixedTypes="0" containsString="0" containsNumber="1" containsInteger="1" minValue="0" maxValue="7614"/>
    </cacheField>
    <cacheField name="Form 1a" numFmtId="0">
      <sharedItems containsSemiMixedTypes="0" containsString="0" containsNumber="1" containsInteger="1" minValue="0" maxValue="7614"/>
    </cacheField>
    <cacheField name="KHIS" numFmtId="0">
      <sharedItems containsSemiMixedTypes="0" containsString="0" containsNumber="1" containsInteger="1" minValue="0" maxValue="7614"/>
    </cacheField>
    <cacheField name="Noted Gaps" numFmtId="0">
      <sharedItems containsMixedTypes="1" containsNumber="1" containsInteger="1" minValue="0" maxValue="120" count="57">
        <s v=""/>
        <s v="varriance in total tested"/>
        <s v="VARIANCE IN TOTAL TESTED"/>
        <s v="NO DATA ENTRY IN KHIS"/>
        <s v="DISCREPANCY IN TOTAL TESTED CLIENTS AND NUMBER POS"/>
        <s v="no data in the KHI"/>
        <s v="variance in total hts testet"/>
        <n v="120"/>
        <s v="Data entry error"/>
        <s v="Partner tested at PMTCT not included"/>
        <s v="Overreporting"/>
        <s v="Underreporting"/>
        <s v="documentation gap-"/>
        <n v="1"/>
        <s v="variance in total pos"/>
        <s v="VARIANCE IN POS IDENTIFIED"/>
        <s v="Under reporting of HTS Pos"/>
        <n v="0"/>
        <s v="entry gap in khis"/>
        <s v="MORE STARTED ON ART IN THE EMR"/>
        <s v="wrong reporting on TX cURR"/>
        <s v="variance in tx curr"/>
        <s v="DISCREPANCY IN TX CURR"/>
        <n v="41"/>
        <n v="36"/>
        <s v="Discrepancy in the TX CURR data"/>
        <n v="16"/>
        <n v="42"/>
        <n v="29"/>
        <n v="5"/>
        <s v="use of codes in col.x,y"/>
        <s v="use of  codes in col.x,y"/>
        <s v="VARIANCE IN FIRST ANC VISITS"/>
        <s v="Double reporting of a client"/>
        <s v="variance on kp"/>
        <s v="No KP in the register"/>
        <s v="all clients tested but indicated as ND"/>
        <s v="clients tested but indicated ND"/>
        <s v="reporting gap- did not report ANC2"/>
        <s v="2 ANC clients were not added to the total"/>
        <s v="Undereporting"/>
        <s v="DOCUMENTATION OF THE POS CLIENT"/>
        <s v="No TB client in that month"/>
        <s v="reporting gap"/>
        <s v="Under reported  Tb cases"/>
        <s v="No TB case "/>
        <s v="data incopleteness"/>
        <s v="documentation gap"/>
        <s v="REPORTING GAP IN TB CASCADE"/>
        <s v="PrEP enrolment in KenyaEMR not done"/>
        <s v="PrEP DAR not available hence difficult to ascertain PrEP_CURR"/>
        <s v="Register not available at site, however, screening forms for all clients screened for CXCA are filled in one folder"/>
        <s v="The register not updated with patient status"/>
        <s v="Register not updated at reporting time "/>
        <s v="register not in use "/>
        <s v="the variance was brought about by a HIV negative client screened for cxca"/>
        <s v="cxca_pos reported was HIV negative client screened for cxca"/>
      </sharedItems>
    </cacheField>
    <cacheField name="Action Taken" numFmtId="0">
      <sharedItems count="39">
        <s v=""/>
        <s v="correction to be done"/>
        <s v="TO BE CORRECTED"/>
        <s v="recount data from hts register"/>
        <s v="FOLLOW UP TO BE DONE"/>
        <s v="FOLLOW UP TO BE DONE FOR THE ENTRIES TO BE DONE"/>
        <s v="CORRECT THE VARIANCE"/>
        <s v="recount from the register"/>
        <s v="Update KHIS"/>
        <s v="Update report"/>
        <s v="mentorship offered and reports corrected for re upload"/>
        <s v="accounting for the pos"/>
        <s v="Upload report"/>
        <s v="folow up with schrio for correction"/>
        <s v="FOLLOW UP ON NUMBER STARTED ON ART"/>
        <s v="Reconstructd the DAR"/>
        <s v="client reported in june F1A2021"/>
        <s v="ACCOUNT FOR 1 PATIENT"/>
        <s v="Underreporting"/>
        <s v="correct by adding the defaulters and foward to the subcounty HRIO for updating to DHIS"/>
        <s v="mentorship done"/>
        <s v="ACCOUNTING FOR THE 6 CLIENTS"/>
        <s v="correction made in the register"/>
        <s v="corrected "/>
        <s v="reporting mentorship done and reports corrected"/>
        <s v="Update the report"/>
        <s v="ACCOUNT FOR THE 1 POS CLIENT"/>
        <s v="correction made in F1A/731 for re uploading"/>
        <s v="Corrected MOH 731 awaited to be uploaded"/>
        <s v="make sure all data is well captured and documented"/>
        <s v="correction to moh731/f1a for re-uploading"/>
        <s v="CORRECTIONS TO BE MADE"/>
        <s v="planned mentorship on enrollemnet and follow up"/>
        <s v="Providenew PrEP DAR"/>
        <s v="provide new cxca screening register "/>
        <s v="Update register"/>
        <s v="Correction made in F1a"/>
        <s v="re-construct cxca register"/>
        <s v="correct f1a"/>
      </sharedItems>
    </cacheField>
    <cacheField name="Person Responsible" numFmtId="0">
      <sharedItems count="27">
        <s v=""/>
        <s v="samuel"/>
        <s v="kennedy, samuel"/>
        <s v="SAMWEL"/>
        <s v="kennnedy,samuel"/>
        <s v="HRIO"/>
        <s v="HTS"/>
        <s v="Nurse"/>
        <s v="MEA"/>
        <s v="BEATRICE"/>
        <s v="LILIAN"/>
        <s v="Immediate"/>
        <s v="Wycliff"/>
        <s v="Gregory"/>
        <s v="SAMWEL &amp; BEATRICE"/>
        <s v="patrick"/>
        <s v="Clinician"/>
        <s v="CCC Nurse"/>
        <s v="Nurse/schrio"/>
        <s v="Ann"/>
        <s v="MEa/Charles"/>
        <s v="SCHRIO"/>
        <s v="kennedy,samuel"/>
        <s v="FACILITY IN CHARGE"/>
        <s v="Berlin"/>
        <s v="Gregory "/>
        <s v="/Nurse"/>
      </sharedItems>
    </cacheField>
    <cacheField name="Timelines" numFmtId="0">
      <sharedItems count="21">
        <s v=""/>
        <s v="2 days"/>
        <s v="3 DAYS"/>
        <s v="before 15th sep"/>
        <s v="1 WEEK"/>
        <s v="3DAYS"/>
        <s v="31/8/2021"/>
        <s v="Immediately"/>
        <s v="Immediate"/>
        <s v="17/8/2021"/>
        <s v="2DAYS"/>
        <s v="immeadiately"/>
        <s v="2 DAYS "/>
        <s v="IMMEDIATLEY"/>
        <s v="Upload report"/>
        <s v="19/8/2021"/>
        <s v="16/8/2021"/>
        <s v="2 WEEKS"/>
        <s v="26/08/2021"/>
        <s v="26/8/2021"/>
        <s v="19th Aug "/>
      </sharedItems>
    </cacheField>
    <cacheField name="Overall Commnets" numFmtId="0">
      <sharedItems containsMixedTypes="1" containsNumber="1" containsInteger="1" minValue="0" maxValue="120" count="57">
        <s v=""/>
        <s v="varriance in total tested"/>
        <s v="VARIANCE IN TOTAL TESTED"/>
        <s v="NO DATA ENTRY IN KHIS"/>
        <s v="DISCREPANCY IN TOTAL TESTED CLIENTS AND NUMBER POS"/>
        <s v="no data in the KHI"/>
        <s v="variance in total hts testet"/>
        <n v="120"/>
        <s v="Data entry error"/>
        <s v="Partner tested at PMTCT not included"/>
        <s v="Overreporting"/>
        <s v="Underreporting"/>
        <s v="documentation gap-"/>
        <n v="1"/>
        <s v="variance in total pos"/>
        <s v="VARIANCE IN POS IDENTIFIED"/>
        <s v="Under reporting of HTS Pos"/>
        <n v="0"/>
        <s v="entry gap in khis"/>
        <s v="MORE STARTED ON ART IN THE EMR"/>
        <s v="wrong reporting on TX cURR"/>
        <s v="variance in tx curr"/>
        <s v="DISCREPANCY IN TX CURR"/>
        <n v="41"/>
        <n v="36"/>
        <s v="Discrepancy in the TX CURR data"/>
        <n v="16"/>
        <n v="42"/>
        <n v="29"/>
        <n v="5"/>
        <s v="use of codes in col.x,y"/>
        <s v="use of  codes in col.x,y"/>
        <s v="VARIANCE IN FIRST ANC VISITS"/>
        <s v="Double reporting of a client"/>
        <s v="variance on kp"/>
        <s v="No KP in the register"/>
        <s v="all clients tested but indicated as ND"/>
        <s v="clients tested but indicated ND"/>
        <s v="reporting gap- did not report ANC2"/>
        <s v="2 ANC clients were not added to the total"/>
        <s v="Undereporting"/>
        <s v="DOCUMENTATION OF THE POS CLIENT"/>
        <s v="No TB client in that month"/>
        <s v="reporting gap"/>
        <s v="Under reported  Tb cases"/>
        <s v="No TB case "/>
        <s v="data incopleteness"/>
        <s v="documentation gap"/>
        <s v="REPORTING GAP IN TB CASCADE"/>
        <s v="PrEP enrolment in KenyaEMR not done"/>
        <s v="PrEP DAR not available hence difficult to ascertain PrEP_CURR"/>
        <s v="Register not available at site, however, screening forms for all clients screened for CXCA are filled in one folder"/>
        <s v="The register not updated with patient status"/>
        <s v="Register not updated at reporting time "/>
        <s v="register not in use "/>
        <s v="the variance was brought about by a HIV negative client screened for cxca"/>
        <s v="cxca_pos reported was HIV negative client screened for cxca"/>
      </sharedItems>
    </cacheField>
  </cacheFields>
  <extLst>
    <ext xmlns:x14="http://schemas.microsoft.com/office/spreadsheetml/2009/9/main" uri="{725AE2AE-9491-48be-B2B4-4EB974FC3084}">
      <x14:pivotCacheDefinition pivotCacheId="1598579372"/>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9"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multipleFieldFilters="0">
  <location ref="N4:P113" firstHeaderRow="1" firstDataRow="1" firstDataCol="3" rowPageCount="1" colPageCount="1"/>
  <pivotFields count="20">
    <pivotField compact="0" outline="0" showAll="0" defaultSubtotal="0">
      <items count="4">
        <item x="1"/>
        <item x="0"/>
        <item x="2"/>
        <item x="3"/>
      </items>
      <extLst>
        <ext xmlns:x14="http://schemas.microsoft.com/office/spreadsheetml/2009/9/main" uri="{2946ED86-A175-432a-8AC1-64E0C546D7DE}">
          <x14:pivotField fillDownLabels="1"/>
        </ext>
      </extLst>
    </pivotField>
    <pivotField compact="0" outline="0" showAll="0" defaultSubtotal="0">
      <items count="21">
        <item x="6"/>
        <item x="3"/>
        <item x="7"/>
        <item x="4"/>
        <item x="8"/>
        <item x="9"/>
        <item x="2"/>
        <item x="1"/>
        <item x="0"/>
        <item x="10"/>
        <item x="12"/>
        <item x="11"/>
        <item x="13"/>
        <item x="5"/>
        <item x="15"/>
        <item x="14"/>
        <item x="16"/>
        <item x="17"/>
        <item x="20"/>
        <item x="18"/>
        <item x="19"/>
      </items>
      <extLst>
        <ext xmlns:x14="http://schemas.microsoft.com/office/spreadsheetml/2009/9/main" uri="{2946ED86-A175-432a-8AC1-64E0C546D7DE}">
          <x14:pivotField fillDownLabels="1"/>
        </ext>
      </extLst>
    </pivotField>
    <pivotField compact="0" outline="0" showAll="0" defaultSubtotal="0">
      <items count="145">
        <item x="17"/>
        <item x="103"/>
        <item x="107"/>
        <item x="131"/>
        <item x="63"/>
        <item x="108"/>
        <item x="109"/>
        <item x="33"/>
        <item x="128"/>
        <item x="45"/>
        <item x="80"/>
        <item x="18"/>
        <item x="25"/>
        <item x="122"/>
        <item x="26"/>
        <item x="132"/>
        <item x="10"/>
        <item x="21"/>
        <item x="90"/>
        <item x="32"/>
        <item x="46"/>
        <item x="92"/>
        <item x="58"/>
        <item x="35"/>
        <item x="62"/>
        <item x="19"/>
        <item x="81"/>
        <item x="20"/>
        <item x="47"/>
        <item x="133"/>
        <item x="64"/>
        <item x="51"/>
        <item x="129"/>
        <item x="82"/>
        <item x="98"/>
        <item x="34"/>
        <item x="3"/>
        <item x="91"/>
        <item x="2"/>
        <item x="83"/>
        <item x="69"/>
        <item x="70"/>
        <item x="48"/>
        <item x="135"/>
        <item x="52"/>
        <item x="49"/>
        <item x="93"/>
        <item x="134"/>
        <item x="11"/>
        <item x="136"/>
        <item x="84"/>
        <item x="99"/>
        <item x="67"/>
        <item x="111"/>
        <item x="57"/>
        <item x="53"/>
        <item x="65"/>
        <item x="4"/>
        <item x="85"/>
        <item x="23"/>
        <item x="94"/>
        <item x="112"/>
        <item x="113"/>
        <item x="6"/>
        <item x="140"/>
        <item x="114"/>
        <item x="141"/>
        <item x="71"/>
        <item x="72"/>
        <item x="123"/>
        <item x="79"/>
        <item x="115"/>
        <item x="116"/>
        <item x="59"/>
        <item x="55"/>
        <item x="130"/>
        <item x="5"/>
        <item x="95"/>
        <item x="106"/>
        <item x="39"/>
        <item x="31"/>
        <item x="12"/>
        <item x="24"/>
        <item x="137"/>
        <item x="100"/>
        <item x="73"/>
        <item x="60"/>
        <item x="86"/>
        <item x="7"/>
        <item x="54"/>
        <item x="40"/>
        <item x="0"/>
        <item x="78"/>
        <item x="29"/>
        <item x="74"/>
        <item x="143"/>
        <item x="87"/>
        <item x="88"/>
        <item x="8"/>
        <item x="38"/>
        <item x="75"/>
        <item x="15"/>
        <item x="96"/>
        <item x="43"/>
        <item x="110"/>
        <item x="36"/>
        <item x="138"/>
        <item x="124"/>
        <item x="28"/>
        <item x="30"/>
        <item x="76"/>
        <item x="125"/>
        <item x="56"/>
        <item x="16"/>
        <item x="127"/>
        <item x="41"/>
        <item x="66"/>
        <item x="97"/>
        <item x="77"/>
        <item x="1"/>
        <item x="126"/>
        <item x="104"/>
        <item x="101"/>
        <item x="42"/>
        <item x="9"/>
        <item x="142"/>
        <item x="117"/>
        <item x="89"/>
        <item x="13"/>
        <item x="102"/>
        <item x="118"/>
        <item x="22"/>
        <item x="37"/>
        <item x="50"/>
        <item x="144"/>
        <item x="119"/>
        <item x="120"/>
        <item x="27"/>
        <item x="44"/>
        <item x="139"/>
        <item x="61"/>
        <item x="14"/>
        <item x="121"/>
        <item x="105"/>
        <item x="6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axis="axisPage"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ubtotalTop="0" showAll="0" defaultSubtotal="0">
      <items count="57">
        <item x="17"/>
        <item x="13"/>
        <item x="29"/>
        <item x="26"/>
        <item x="28"/>
        <item x="24"/>
        <item x="23"/>
        <item x="27"/>
        <item x="7"/>
        <item x="0"/>
        <item x="39"/>
        <item x="36"/>
        <item x="37"/>
        <item x="56"/>
        <item x="8"/>
        <item x="46"/>
        <item x="25"/>
        <item x="4"/>
        <item x="22"/>
        <item x="47"/>
        <item x="12"/>
        <item x="41"/>
        <item x="33"/>
        <item x="18"/>
        <item x="19"/>
        <item x="3"/>
        <item x="5"/>
        <item x="35"/>
        <item x="45"/>
        <item x="42"/>
        <item x="10"/>
        <item x="9"/>
        <item x="50"/>
        <item x="49"/>
        <item x="51"/>
        <item x="54"/>
        <item x="53"/>
        <item x="43"/>
        <item x="38"/>
        <item x="48"/>
        <item x="52"/>
        <item x="55"/>
        <item x="44"/>
        <item x="16"/>
        <item x="40"/>
        <item x="11"/>
        <item x="31"/>
        <item x="30"/>
        <item x="32"/>
        <item x="15"/>
        <item x="6"/>
        <item x="14"/>
        <item x="2"/>
        <item x="21"/>
        <item x="34"/>
        <item x="1"/>
        <item x="20"/>
      </items>
      <extLst>
        <ext xmlns:x14="http://schemas.microsoft.com/office/spreadsheetml/2009/9/main" uri="{2946ED86-A175-432a-8AC1-64E0C546D7DE}">
          <x14:pivotField fillDownLabels="1"/>
        </ext>
      </extLst>
    </pivotField>
  </pivotFields>
  <rowFields count="3">
    <field x="7"/>
    <field x="4"/>
    <field x="19"/>
  </rowFields>
  <rowItems count="109">
    <i>
      <x/>
      <x/>
      <x v="9"/>
    </i>
    <i r="1">
      <x v="1"/>
      <x v="9"/>
    </i>
    <i r="1">
      <x v="3"/>
      <x v="9"/>
    </i>
    <i>
      <x v="1"/>
      <x/>
      <x v="9"/>
    </i>
    <i r="2">
      <x v="51"/>
    </i>
    <i r="2">
      <x v="55"/>
    </i>
    <i r="1">
      <x v="1"/>
      <x v="9"/>
    </i>
    <i r="2">
      <x v="53"/>
    </i>
    <i r="1">
      <x v="3"/>
      <x v="9"/>
    </i>
    <i r="2">
      <x v="54"/>
    </i>
    <i>
      <x v="2"/>
      <x/>
      <x v="9"/>
    </i>
    <i r="2">
      <x v="17"/>
    </i>
    <i r="2">
      <x v="25"/>
    </i>
    <i r="2">
      <x v="26"/>
    </i>
    <i r="2">
      <x v="43"/>
    </i>
    <i r="2">
      <x v="49"/>
    </i>
    <i r="2">
      <x v="52"/>
    </i>
    <i r="1">
      <x v="1"/>
      <x v="5"/>
    </i>
    <i r="2">
      <x v="6"/>
    </i>
    <i r="2">
      <x v="9"/>
    </i>
    <i r="2">
      <x v="18"/>
    </i>
    <i r="2">
      <x v="45"/>
    </i>
    <i r="2">
      <x v="53"/>
    </i>
    <i r="1">
      <x v="3"/>
      <x v="9"/>
    </i>
    <i r="2">
      <x v="11"/>
    </i>
    <i r="2">
      <x v="21"/>
    </i>
    <i r="2">
      <x v="47"/>
    </i>
    <i r="2">
      <x v="52"/>
    </i>
    <i r="1">
      <x v="4"/>
      <x v="9"/>
    </i>
    <i r="2">
      <x v="29"/>
    </i>
    <i r="1">
      <x v="5"/>
      <x v="9"/>
    </i>
    <i r="1">
      <x v="6"/>
      <x v="9"/>
    </i>
    <i r="2">
      <x v="29"/>
    </i>
    <i r="1">
      <x v="7"/>
      <x v="9"/>
    </i>
    <i r="1">
      <x v="8"/>
      <x v="9"/>
    </i>
    <i r="1">
      <x v="9"/>
      <x v="9"/>
    </i>
    <i r="1">
      <x v="10"/>
      <x v="9"/>
    </i>
    <i r="2">
      <x v="32"/>
    </i>
    <i r="2">
      <x v="45"/>
    </i>
    <i r="1">
      <x v="14"/>
      <x v="9"/>
    </i>
    <i r="2">
      <x v="34"/>
    </i>
    <i r="2">
      <x v="40"/>
    </i>
    <i r="2">
      <x v="45"/>
    </i>
    <i>
      <x v="3"/>
      <x/>
      <x/>
    </i>
    <i r="2">
      <x v="1"/>
    </i>
    <i r="2">
      <x v="8"/>
    </i>
    <i r="2">
      <x v="9"/>
    </i>
    <i r="2">
      <x v="14"/>
    </i>
    <i r="2">
      <x v="20"/>
    </i>
    <i r="2">
      <x v="30"/>
    </i>
    <i r="2">
      <x v="31"/>
    </i>
    <i r="2">
      <x v="45"/>
    </i>
    <i r="2">
      <x v="50"/>
    </i>
    <i r="2">
      <x v="52"/>
    </i>
    <i r="1">
      <x v="1"/>
      <x v="2"/>
    </i>
    <i r="2">
      <x v="3"/>
    </i>
    <i r="2">
      <x v="4"/>
    </i>
    <i r="2">
      <x v="6"/>
    </i>
    <i r="2">
      <x v="7"/>
    </i>
    <i r="2">
      <x v="9"/>
    </i>
    <i r="2">
      <x v="16"/>
    </i>
    <i r="2">
      <x v="23"/>
    </i>
    <i r="2">
      <x v="24"/>
    </i>
    <i r="2">
      <x v="56"/>
    </i>
    <i r="1">
      <x v="2"/>
      <x v="9"/>
    </i>
    <i r="1">
      <x v="3"/>
      <x v="1"/>
    </i>
    <i r="2">
      <x v="9"/>
    </i>
    <i r="2">
      <x v="10"/>
    </i>
    <i r="2">
      <x v="12"/>
    </i>
    <i r="2">
      <x v="22"/>
    </i>
    <i r="2">
      <x v="27"/>
    </i>
    <i r="2">
      <x v="38"/>
    </i>
    <i r="2">
      <x v="44"/>
    </i>
    <i r="2">
      <x v="46"/>
    </i>
    <i r="2">
      <x v="48"/>
    </i>
    <i r="1">
      <x v="4"/>
      <x/>
    </i>
    <i r="2">
      <x v="9"/>
    </i>
    <i r="2">
      <x v="28"/>
    </i>
    <i r="2">
      <x v="30"/>
    </i>
    <i r="2">
      <x v="37"/>
    </i>
    <i r="2">
      <x v="42"/>
    </i>
    <i r="1">
      <x v="5"/>
      <x/>
    </i>
    <i r="2">
      <x v="9"/>
    </i>
    <i r="1">
      <x v="6"/>
      <x/>
    </i>
    <i r="2">
      <x v="9"/>
    </i>
    <i r="2">
      <x v="15"/>
    </i>
    <i r="1">
      <x v="7"/>
      <x/>
    </i>
    <i r="2">
      <x v="9"/>
    </i>
    <i r="1">
      <x v="8"/>
      <x/>
    </i>
    <i r="2">
      <x v="9"/>
    </i>
    <i r="1">
      <x v="9"/>
      <x/>
    </i>
    <i r="2">
      <x v="9"/>
    </i>
    <i r="2">
      <x v="19"/>
    </i>
    <i r="2">
      <x v="39"/>
    </i>
    <i r="1">
      <x v="10"/>
      <x/>
    </i>
    <i r="2">
      <x v="9"/>
    </i>
    <i r="2">
      <x v="30"/>
    </i>
    <i r="2">
      <x v="33"/>
    </i>
    <i r="2">
      <x v="45"/>
    </i>
    <i r="1">
      <x v="11"/>
      <x v="9"/>
    </i>
    <i r="1">
      <x v="12"/>
      <x v="9"/>
    </i>
    <i r="1">
      <x v="13"/>
      <x v="9"/>
    </i>
    <i r="1">
      <x v="14"/>
      <x v="9"/>
    </i>
    <i r="2">
      <x v="13"/>
    </i>
    <i r="2">
      <x v="35"/>
    </i>
    <i r="2">
      <x v="36"/>
    </i>
    <i r="2">
      <x v="41"/>
    </i>
    <i r="2">
      <x v="44"/>
    </i>
    <i r="2">
      <x v="45"/>
    </i>
  </rowItems>
  <colItems count="1">
    <i/>
  </colItems>
  <pageFields count="1">
    <pageField fld="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4" cacheId="19" applyNumberFormats="0" applyBorderFormats="0" applyFontFormats="0" applyPatternFormats="0" applyAlignmentFormats="0" applyWidthHeightFormats="1" dataCaption="Values" updatedVersion="6" minRefreshableVersion="3" itemPrintTitles="1" createdVersion="6" indent="0" compact="0" compactData="0" multipleFieldFilters="0">
  <location ref="K7" firstHeaderRow="0" firstDataRow="0" firstDataCol="0" rowPageCount="4" colPageCount="1"/>
  <pivotFields count="20">
    <pivotField axis="axisPage" compact="0" outline="0" showAll="0" defaultSubtotal="0">
      <items count="4">
        <item x="1"/>
        <item x="0"/>
        <item x="2"/>
        <item x="3"/>
      </items>
      <extLst>
        <ext xmlns:x14="http://schemas.microsoft.com/office/spreadsheetml/2009/9/main" uri="{2946ED86-A175-432a-8AC1-64E0C546D7DE}">
          <x14:pivotField fillDownLabels="1"/>
        </ext>
      </extLst>
    </pivotField>
    <pivotField axis="axisPage" compact="0" outline="0" showAll="0" defaultSubtotal="0">
      <items count="21">
        <item x="6"/>
        <item x="3"/>
        <item x="7"/>
        <item x="4"/>
        <item x="8"/>
        <item x="9"/>
        <item x="2"/>
        <item x="1"/>
        <item x="0"/>
        <item x="10"/>
        <item x="12"/>
        <item x="11"/>
        <item x="13"/>
        <item x="5"/>
        <item x="15"/>
        <item x="14"/>
        <item x="16"/>
        <item x="17"/>
        <item x="20"/>
        <item x="18"/>
        <item x="19"/>
      </items>
      <extLst>
        <ext xmlns:x14="http://schemas.microsoft.com/office/spreadsheetml/2009/9/main" uri="{2946ED86-A175-432a-8AC1-64E0C546D7DE}">
          <x14:pivotField fillDownLabels="1"/>
        </ext>
      </extLst>
    </pivotField>
    <pivotField axis="axisPage" compact="0" outline="0" showAll="0" defaultSubtotal="0">
      <items count="145">
        <item x="17"/>
        <item x="103"/>
        <item x="107"/>
        <item x="131"/>
        <item x="63"/>
        <item x="108"/>
        <item x="109"/>
        <item x="33"/>
        <item x="128"/>
        <item x="45"/>
        <item x="80"/>
        <item x="18"/>
        <item x="25"/>
        <item x="122"/>
        <item x="26"/>
        <item x="132"/>
        <item x="10"/>
        <item x="21"/>
        <item x="90"/>
        <item x="32"/>
        <item x="46"/>
        <item x="92"/>
        <item x="58"/>
        <item x="35"/>
        <item x="62"/>
        <item x="19"/>
        <item x="81"/>
        <item x="20"/>
        <item x="47"/>
        <item x="133"/>
        <item x="64"/>
        <item x="51"/>
        <item x="129"/>
        <item x="82"/>
        <item x="98"/>
        <item x="34"/>
        <item x="3"/>
        <item x="91"/>
        <item x="2"/>
        <item x="83"/>
        <item x="69"/>
        <item x="70"/>
        <item x="48"/>
        <item x="135"/>
        <item x="52"/>
        <item x="49"/>
        <item x="93"/>
        <item x="134"/>
        <item x="11"/>
        <item x="136"/>
        <item x="84"/>
        <item x="99"/>
        <item x="67"/>
        <item x="111"/>
        <item x="57"/>
        <item x="53"/>
        <item x="65"/>
        <item x="4"/>
        <item x="85"/>
        <item x="23"/>
        <item x="94"/>
        <item x="112"/>
        <item x="113"/>
        <item x="6"/>
        <item x="140"/>
        <item x="114"/>
        <item x="141"/>
        <item x="71"/>
        <item x="72"/>
        <item x="123"/>
        <item x="79"/>
        <item x="115"/>
        <item x="116"/>
        <item x="59"/>
        <item x="55"/>
        <item x="130"/>
        <item x="5"/>
        <item x="95"/>
        <item x="106"/>
        <item x="39"/>
        <item x="31"/>
        <item x="12"/>
        <item x="24"/>
        <item x="137"/>
        <item x="100"/>
        <item x="73"/>
        <item x="60"/>
        <item x="86"/>
        <item x="7"/>
        <item x="54"/>
        <item x="40"/>
        <item x="0"/>
        <item x="78"/>
        <item x="29"/>
        <item x="74"/>
        <item x="143"/>
        <item x="87"/>
        <item x="88"/>
        <item x="8"/>
        <item x="38"/>
        <item x="75"/>
        <item x="15"/>
        <item x="96"/>
        <item x="43"/>
        <item x="110"/>
        <item x="36"/>
        <item x="138"/>
        <item x="124"/>
        <item x="28"/>
        <item x="30"/>
        <item x="76"/>
        <item x="125"/>
        <item x="56"/>
        <item x="16"/>
        <item x="127"/>
        <item x="41"/>
        <item x="66"/>
        <item x="97"/>
        <item x="77"/>
        <item x="1"/>
        <item x="126"/>
        <item x="104"/>
        <item x="101"/>
        <item x="42"/>
        <item x="9"/>
        <item x="142"/>
        <item x="117"/>
        <item x="89"/>
        <item x="13"/>
        <item x="102"/>
        <item x="118"/>
        <item x="22"/>
        <item x="37"/>
        <item x="50"/>
        <item x="144"/>
        <item x="119"/>
        <item x="120"/>
        <item x="27"/>
        <item x="44"/>
        <item x="139"/>
        <item x="61"/>
        <item x="14"/>
        <item x="121"/>
        <item x="105"/>
        <item x="6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pageFields count="4">
    <pageField fld="0" hier="-1"/>
    <pageField fld="1" hier="-1"/>
    <pageField fld="2" hier="-1"/>
    <pageField fld="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2" cacheId="19" applyNumberFormats="0" applyBorderFormats="0" applyFontFormats="0" applyPatternFormats="0" applyAlignmentFormats="0" applyWidthHeightFormats="1" dataCaption="Values" updatedVersion="6" minRefreshableVersion="3" showDrill="0" rowGrandTotals="0" colGrandTotals="0" itemPrintTitles="1" createdVersion="6" indent="0" compact="0" compactData="0" multipleFieldFilters="0">
  <location ref="A52:E146" firstHeaderRow="1" firstDataRow="1" firstDataCol="5" rowPageCount="1" colPageCount="1"/>
  <pivotFields count="20">
    <pivotField compact="0" outline="0" showAll="0" defaultSubtotal="0">
      <items count="4">
        <item x="1"/>
        <item x="0"/>
        <item x="2"/>
        <item x="3"/>
      </items>
      <extLst>
        <ext xmlns:x14="http://schemas.microsoft.com/office/spreadsheetml/2009/9/main" uri="{2946ED86-A175-432a-8AC1-64E0C546D7DE}">
          <x14:pivotField fillDownLabels="1"/>
        </ext>
      </extLst>
    </pivotField>
    <pivotField compact="0" outline="0" showAll="0" defaultSubtotal="0">
      <items count="21">
        <item x="6"/>
        <item x="3"/>
        <item x="7"/>
        <item x="4"/>
        <item x="8"/>
        <item x="9"/>
        <item x="2"/>
        <item x="1"/>
        <item x="0"/>
        <item x="10"/>
        <item x="12"/>
        <item x="11"/>
        <item x="13"/>
        <item x="5"/>
        <item x="15"/>
        <item x="14"/>
        <item x="16"/>
        <item x="17"/>
        <item x="20"/>
        <item x="18"/>
        <item x="19"/>
      </items>
      <extLst>
        <ext xmlns:x14="http://schemas.microsoft.com/office/spreadsheetml/2009/9/main" uri="{2946ED86-A175-432a-8AC1-64E0C546D7DE}">
          <x14:pivotField fillDownLabels="1"/>
        </ext>
      </extLst>
    </pivotField>
    <pivotField compact="0" outline="0" showAll="0" defaultSubtotal="0">
      <items count="145">
        <item x="17"/>
        <item x="103"/>
        <item x="107"/>
        <item x="131"/>
        <item x="63"/>
        <item x="108"/>
        <item x="109"/>
        <item x="33"/>
        <item x="128"/>
        <item x="45"/>
        <item x="80"/>
        <item x="18"/>
        <item x="25"/>
        <item x="122"/>
        <item x="26"/>
        <item x="132"/>
        <item x="10"/>
        <item x="21"/>
        <item x="90"/>
        <item x="32"/>
        <item x="46"/>
        <item x="92"/>
        <item x="58"/>
        <item x="35"/>
        <item x="62"/>
        <item x="19"/>
        <item x="81"/>
        <item x="20"/>
        <item x="47"/>
        <item x="133"/>
        <item x="64"/>
        <item x="51"/>
        <item x="129"/>
        <item x="82"/>
        <item x="98"/>
        <item x="34"/>
        <item x="3"/>
        <item x="91"/>
        <item x="2"/>
        <item x="83"/>
        <item x="69"/>
        <item x="70"/>
        <item x="48"/>
        <item x="135"/>
        <item x="52"/>
        <item x="49"/>
        <item x="93"/>
        <item x="134"/>
        <item x="11"/>
        <item x="136"/>
        <item x="84"/>
        <item x="99"/>
        <item x="67"/>
        <item x="111"/>
        <item x="57"/>
        <item x="53"/>
        <item x="65"/>
        <item x="4"/>
        <item x="85"/>
        <item x="23"/>
        <item x="94"/>
        <item x="112"/>
        <item x="113"/>
        <item x="6"/>
        <item x="140"/>
        <item x="114"/>
        <item x="141"/>
        <item x="71"/>
        <item x="72"/>
        <item x="123"/>
        <item x="79"/>
        <item x="115"/>
        <item x="116"/>
        <item x="59"/>
        <item x="55"/>
        <item x="130"/>
        <item x="5"/>
        <item x="95"/>
        <item x="106"/>
        <item x="39"/>
        <item x="31"/>
        <item x="12"/>
        <item x="24"/>
        <item x="137"/>
        <item x="100"/>
        <item x="73"/>
        <item x="60"/>
        <item x="86"/>
        <item x="7"/>
        <item x="54"/>
        <item x="40"/>
        <item x="0"/>
        <item x="78"/>
        <item x="29"/>
        <item x="74"/>
        <item x="143"/>
        <item x="87"/>
        <item x="88"/>
        <item x="8"/>
        <item x="38"/>
        <item x="75"/>
        <item x="15"/>
        <item x="96"/>
        <item x="43"/>
        <item x="110"/>
        <item x="36"/>
        <item x="138"/>
        <item x="124"/>
        <item x="28"/>
        <item x="30"/>
        <item x="76"/>
        <item x="125"/>
        <item x="56"/>
        <item x="16"/>
        <item x="127"/>
        <item x="41"/>
        <item x="66"/>
        <item x="97"/>
        <item x="77"/>
        <item x="1"/>
        <item x="126"/>
        <item x="104"/>
        <item x="101"/>
        <item x="42"/>
        <item x="9"/>
        <item x="142"/>
        <item x="117"/>
        <item x="89"/>
        <item x="13"/>
        <item x="102"/>
        <item x="118"/>
        <item x="22"/>
        <item x="37"/>
        <item x="50"/>
        <item x="144"/>
        <item x="119"/>
        <item x="120"/>
        <item x="27"/>
        <item x="44"/>
        <item x="139"/>
        <item x="61"/>
        <item x="14"/>
        <item x="121"/>
        <item x="105"/>
        <item x="6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7">
        <item x="17"/>
        <item x="13"/>
        <item x="29"/>
        <item x="26"/>
        <item x="28"/>
        <item x="24"/>
        <item x="23"/>
        <item x="27"/>
        <item x="7"/>
        <item x="0"/>
        <item x="39"/>
        <item x="36"/>
        <item x="37"/>
        <item x="56"/>
        <item x="8"/>
        <item x="46"/>
        <item x="25"/>
        <item x="4"/>
        <item x="22"/>
        <item x="47"/>
        <item x="12"/>
        <item x="41"/>
        <item x="33"/>
        <item x="18"/>
        <item x="19"/>
        <item x="3"/>
        <item x="5"/>
        <item x="35"/>
        <item x="45"/>
        <item x="42"/>
        <item x="10"/>
        <item x="9"/>
        <item x="50"/>
        <item x="49"/>
        <item x="51"/>
        <item x="54"/>
        <item x="53"/>
        <item x="43"/>
        <item x="38"/>
        <item x="48"/>
        <item x="52"/>
        <item x="55"/>
        <item x="44"/>
        <item x="16"/>
        <item x="40"/>
        <item x="11"/>
        <item x="31"/>
        <item x="30"/>
        <item x="32"/>
        <item x="15"/>
        <item x="6"/>
        <item x="14"/>
        <item x="2"/>
        <item x="21"/>
        <item x="34"/>
        <item x="1"/>
        <item x="20"/>
      </items>
      <extLst>
        <ext xmlns:x14="http://schemas.microsoft.com/office/spreadsheetml/2009/9/main" uri="{2946ED86-A175-432a-8AC1-64E0C546D7DE}">
          <x14:pivotField fillDownLabels="1"/>
        </ext>
      </extLst>
    </pivotField>
    <pivotField axis="axisRow" compact="0" outline="0" showAll="0" defaultSubtotal="0">
      <items count="39">
        <item x="0"/>
        <item x="17"/>
        <item x="26"/>
        <item x="21"/>
        <item x="11"/>
        <item x="16"/>
        <item x="19"/>
        <item x="38"/>
        <item x="6"/>
        <item x="23"/>
        <item x="28"/>
        <item x="36"/>
        <item x="27"/>
        <item x="22"/>
        <item x="1"/>
        <item x="30"/>
        <item x="31"/>
        <item x="14"/>
        <item x="4"/>
        <item x="5"/>
        <item x="13"/>
        <item x="29"/>
        <item x="20"/>
        <item x="10"/>
        <item x="32"/>
        <item x="34"/>
        <item x="33"/>
        <item x="37"/>
        <item x="15"/>
        <item x="3"/>
        <item x="7"/>
        <item x="24"/>
        <item x="2"/>
        <item x="18"/>
        <item x="8"/>
        <item x="35"/>
        <item x="9"/>
        <item x="25"/>
        <item x="12"/>
      </items>
      <extLst>
        <ext xmlns:x14="http://schemas.microsoft.com/office/spreadsheetml/2009/9/main" uri="{2946ED86-A175-432a-8AC1-64E0C546D7DE}">
          <x14:pivotField fillDownLabels="1"/>
        </ext>
      </extLst>
    </pivotField>
    <pivotField axis="axisRow" compact="0" outline="0" showAll="0" defaultSubtotal="0">
      <items count="27">
        <item x="0"/>
        <item x="26"/>
        <item x="19"/>
        <item x="9"/>
        <item x="24"/>
        <item x="17"/>
        <item x="16"/>
        <item x="23"/>
        <item x="13"/>
        <item x="25"/>
        <item x="5"/>
        <item x="6"/>
        <item x="11"/>
        <item x="2"/>
        <item x="22"/>
        <item x="4"/>
        <item x="10"/>
        <item x="8"/>
        <item x="20"/>
        <item x="7"/>
        <item x="18"/>
        <item x="15"/>
        <item x="1"/>
        <item x="3"/>
        <item x="14"/>
        <item x="21"/>
        <item x="12"/>
      </items>
      <extLst>
        <ext xmlns:x14="http://schemas.microsoft.com/office/spreadsheetml/2009/9/main" uri="{2946ED86-A175-432a-8AC1-64E0C546D7DE}">
          <x14:pivotField fillDownLabels="1"/>
        </ext>
      </extLst>
    </pivotField>
    <pivotField axis="axisRow" compact="0" outline="0" showAll="0" defaultSubtotal="0">
      <items count="21">
        <item x="0"/>
        <item x="4"/>
        <item x="16"/>
        <item x="9"/>
        <item x="15"/>
        <item x="20"/>
        <item x="1"/>
        <item x="12"/>
        <item x="17"/>
        <item x="18"/>
        <item x="19"/>
        <item x="10"/>
        <item x="2"/>
        <item x="6"/>
        <item x="5"/>
        <item x="3"/>
        <item x="11"/>
        <item x="8"/>
        <item x="7"/>
        <item x="13"/>
        <item x="1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5">
    <field x="4"/>
    <field x="15"/>
    <field x="16"/>
    <field x="18"/>
    <field x="17"/>
  </rowFields>
  <rowItems count="94">
    <i>
      <x/>
      <x/>
      <x/>
      <x/>
      <x/>
    </i>
    <i r="1">
      <x v="1"/>
      <x/>
      <x/>
      <x/>
    </i>
    <i r="1">
      <x v="8"/>
      <x/>
      <x/>
      <x/>
    </i>
    <i r="1">
      <x v="9"/>
      <x/>
      <x/>
      <x/>
    </i>
    <i r="1">
      <x v="14"/>
      <x v="34"/>
      <x v="13"/>
      <x v="10"/>
    </i>
    <i r="1">
      <x v="17"/>
      <x v="18"/>
      <x/>
      <x/>
    </i>
    <i r="1">
      <x v="20"/>
      <x v="23"/>
      <x v="3"/>
      <x v="19"/>
    </i>
    <i r="1">
      <x v="25"/>
      <x v="18"/>
      <x v="1"/>
      <x/>
    </i>
    <i r="1">
      <x v="26"/>
      <x v="19"/>
      <x v="1"/>
      <x/>
    </i>
    <i r="1">
      <x v="30"/>
      <x v="36"/>
      <x v="17"/>
      <x v="11"/>
    </i>
    <i r="1">
      <x v="31"/>
      <x v="36"/>
      <x v="18"/>
      <x v="10"/>
    </i>
    <i r="1">
      <x v="43"/>
      <x v="36"/>
      <x v="17"/>
      <x v="10"/>
    </i>
    <i r="1">
      <x v="45"/>
      <x v="36"/>
      <x v="17"/>
      <x v="11"/>
    </i>
    <i r="1">
      <x v="49"/>
      <x v="32"/>
      <x v="14"/>
      <x v="22"/>
    </i>
    <i r="1">
      <x v="50"/>
      <x v="30"/>
      <x v="15"/>
      <x v="15"/>
    </i>
    <i r="1">
      <x v="51"/>
      <x v="4"/>
      <x v="18"/>
      <x v="22"/>
    </i>
    <i r="1">
      <x v="52"/>
      <x v="8"/>
      <x v="14"/>
      <x v="23"/>
    </i>
    <i r="2">
      <x v="29"/>
      <x v="15"/>
      <x v="13"/>
    </i>
    <i r="2">
      <x v="32"/>
      <x v="12"/>
      <x v="22"/>
    </i>
    <i r="1">
      <x v="55"/>
      <x v="14"/>
      <x v="6"/>
      <x v="22"/>
    </i>
    <i>
      <x v="1"/>
      <x v="2"/>
      <x/>
      <x/>
      <x/>
    </i>
    <i r="1">
      <x v="3"/>
      <x/>
      <x/>
      <x/>
    </i>
    <i r="1">
      <x v="4"/>
      <x/>
      <x/>
      <x/>
    </i>
    <i r="1">
      <x v="5"/>
      <x v="33"/>
      <x v="20"/>
      <x v="12"/>
    </i>
    <i r="1">
      <x v="6"/>
      <x/>
      <x/>
      <x/>
    </i>
    <i r="1">
      <x v="7"/>
      <x/>
      <x/>
      <x/>
    </i>
    <i r="1">
      <x v="9"/>
      <x/>
      <x/>
      <x/>
    </i>
    <i r="2">
      <x v="5"/>
      <x/>
      <x/>
    </i>
    <i r="1">
      <x v="16"/>
      <x v="6"/>
      <x v="16"/>
      <x v="26"/>
    </i>
    <i r="1">
      <x v="18"/>
      <x v="1"/>
      <x v="19"/>
      <x v="3"/>
    </i>
    <i r="1">
      <x v="23"/>
      <x v="20"/>
      <x/>
      <x v="17"/>
    </i>
    <i r="1">
      <x v="24"/>
      <x v="17"/>
      <x v="11"/>
      <x v="3"/>
    </i>
    <i r="1">
      <x v="45"/>
      <x v="38"/>
      <x v="17"/>
      <x v="10"/>
    </i>
    <i r="1">
      <x v="53"/>
      <x v="14"/>
      <x v="7"/>
      <x v="16"/>
    </i>
    <i r="2">
      <x v="18"/>
      <x v="12"/>
      <x v="3"/>
    </i>
    <i r="1">
      <x v="56"/>
      <x v="28"/>
      <x v="16"/>
      <x/>
    </i>
    <i>
      <x v="2"/>
      <x v="9"/>
      <x/>
      <x/>
      <x/>
    </i>
    <i>
      <x v="3"/>
      <x v="1"/>
      <x/>
      <x/>
      <x/>
    </i>
    <i r="1">
      <x v="9"/>
      <x/>
      <x/>
      <x/>
    </i>
    <i r="1">
      <x v="10"/>
      <x v="36"/>
      <x v="17"/>
      <x v="2"/>
    </i>
    <i r="1">
      <x v="11"/>
      <x v="13"/>
      <x v="4"/>
      <x v="5"/>
    </i>
    <i r="1">
      <x v="12"/>
      <x v="9"/>
      <x v="4"/>
      <x v="5"/>
    </i>
    <i r="1">
      <x v="21"/>
      <x v="2"/>
      <x v="18"/>
      <x v="22"/>
    </i>
    <i r="1">
      <x v="22"/>
      <x v="36"/>
      <x v="18"/>
      <x v="10"/>
    </i>
    <i r="1">
      <x v="27"/>
      <x v="36"/>
      <x v="17"/>
      <x v="6"/>
    </i>
    <i r="1">
      <x v="38"/>
      <x v="31"/>
      <x v="2"/>
      <x v="20"/>
    </i>
    <i r="1">
      <x v="44"/>
      <x v="37"/>
      <x v="17"/>
      <x v="6"/>
    </i>
    <i r="1">
      <x v="46"/>
      <x v="22"/>
      <x v="4"/>
      <x v="8"/>
    </i>
    <i r="1">
      <x v="47"/>
      <x v="22"/>
      <x v="4"/>
      <x v="8"/>
    </i>
    <i r="1">
      <x v="48"/>
      <x v="32"/>
      <x v="11"/>
      <x v="24"/>
    </i>
    <i r="1">
      <x v="52"/>
      <x v="3"/>
      <x v="11"/>
      <x v="22"/>
    </i>
    <i r="1">
      <x v="54"/>
      <x v="18"/>
      <x v="1"/>
      <x v="21"/>
    </i>
    <i>
      <x v="4"/>
      <x/>
      <x/>
      <x/>
      <x/>
    </i>
    <i r="1">
      <x v="9"/>
      <x/>
      <x/>
      <x/>
    </i>
    <i r="1">
      <x v="28"/>
      <x v="36"/>
      <x v="17"/>
      <x v="6"/>
    </i>
    <i r="1">
      <x v="29"/>
      <x v="36"/>
      <x v="17"/>
      <x v="6"/>
    </i>
    <i r="1">
      <x v="30"/>
      <x v="36"/>
      <x v="17"/>
      <x v="10"/>
    </i>
    <i r="1">
      <x v="37"/>
      <x v="12"/>
      <x/>
      <x v="18"/>
    </i>
    <i r="1">
      <x v="42"/>
      <x v="10"/>
      <x v="18"/>
      <x v="25"/>
    </i>
    <i>
      <x v="5"/>
      <x/>
      <x/>
      <x/>
      <x/>
    </i>
    <i r="1">
      <x v="9"/>
      <x/>
      <x/>
      <x/>
    </i>
    <i>
      <x v="6"/>
      <x/>
      <x/>
      <x/>
      <x/>
    </i>
    <i r="1">
      <x v="9"/>
      <x/>
      <x/>
      <x/>
    </i>
    <i r="1">
      <x v="15"/>
      <x v="21"/>
      <x v="15"/>
      <x v="14"/>
    </i>
    <i r="1">
      <x v="29"/>
      <x v="36"/>
      <x v="17"/>
      <x v="6"/>
    </i>
    <i>
      <x v="7"/>
      <x/>
      <x/>
      <x/>
      <x/>
    </i>
    <i r="1">
      <x v="9"/>
      <x/>
      <x/>
      <x/>
    </i>
    <i>
      <x v="8"/>
      <x/>
      <x/>
      <x/>
      <x/>
    </i>
    <i r="1">
      <x v="9"/>
      <x/>
      <x/>
      <x/>
    </i>
    <i>
      <x v="9"/>
      <x/>
      <x/>
      <x/>
      <x/>
    </i>
    <i r="1">
      <x v="9"/>
      <x/>
      <x/>
      <x/>
    </i>
    <i r="1">
      <x v="19"/>
      <x v="15"/>
      <x/>
      <x v="10"/>
    </i>
    <i r="1">
      <x v="39"/>
      <x v="16"/>
      <x v="8"/>
      <x v="7"/>
    </i>
    <i>
      <x v="10"/>
      <x/>
      <x/>
      <x/>
      <x/>
    </i>
    <i r="1">
      <x v="9"/>
      <x/>
      <x/>
      <x/>
    </i>
    <i r="1">
      <x v="30"/>
      <x v="36"/>
      <x v="17"/>
      <x v="10"/>
    </i>
    <i r="1">
      <x v="32"/>
      <x v="26"/>
      <x v="10"/>
      <x v="8"/>
    </i>
    <i r="1">
      <x v="33"/>
      <x v="24"/>
      <x v="9"/>
      <x v="17"/>
    </i>
    <i r="1">
      <x v="45"/>
      <x v="36"/>
      <x v="17"/>
      <x v="2"/>
    </i>
    <i r="4">
      <x v="6"/>
    </i>
    <i r="2">
      <x v="37"/>
      <x v="17"/>
      <x v="6"/>
    </i>
    <i>
      <x v="11"/>
      <x v="9"/>
      <x/>
      <x/>
      <x/>
    </i>
    <i>
      <x v="12"/>
      <x v="9"/>
      <x/>
      <x/>
      <x/>
    </i>
    <i>
      <x v="13"/>
      <x v="9"/>
      <x/>
      <x/>
      <x/>
    </i>
    <i>
      <x v="14"/>
      <x v="9"/>
      <x/>
      <x/>
      <x/>
    </i>
    <i r="1">
      <x v="13"/>
      <x v="7"/>
      <x/>
      <x v="5"/>
    </i>
    <i r="1">
      <x v="34"/>
      <x v="25"/>
      <x/>
      <x v="8"/>
    </i>
    <i r="1">
      <x v="35"/>
      <x v="27"/>
      <x v="13"/>
      <x v="1"/>
    </i>
    <i r="1">
      <x v="36"/>
      <x v="11"/>
      <x v="5"/>
      <x v="9"/>
    </i>
    <i r="1">
      <x v="40"/>
      <x v="35"/>
      <x v="17"/>
      <x v="6"/>
    </i>
    <i r="1">
      <x v="41"/>
      <x v="7"/>
      <x/>
      <x v="5"/>
    </i>
    <i r="1">
      <x v="44"/>
      <x v="38"/>
      <x v="17"/>
      <x v="6"/>
    </i>
    <i r="1">
      <x v="45"/>
      <x v="36"/>
      <x v="17"/>
      <x v="10"/>
    </i>
    <i r="2">
      <x v="38"/>
      <x v="17"/>
      <x v="4"/>
    </i>
  </rowItems>
  <colItems count="1">
    <i/>
  </colItems>
  <pageFields count="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6" minRefreshableVersion="3" itemPrintTitles="1" createdVersion="6" indent="0" compact="0" compactData="0" multipleFieldFilters="0">
  <location ref="A3:H36" firstHeaderRow="0" firstDataRow="1" firstDataCol="3" rowPageCount="1" colPageCount="1"/>
  <pivotFields count="20">
    <pivotField compact="0" outline="0" showAll="0" defaultSubtotal="0">
      <items count="4">
        <item x="1"/>
        <item x="0"/>
        <item x="2"/>
        <item x="3"/>
      </items>
      <extLst>
        <ext xmlns:x14="http://schemas.microsoft.com/office/spreadsheetml/2009/9/main" uri="{2946ED86-A175-432a-8AC1-64E0C546D7DE}">
          <x14:pivotField fillDownLabels="1"/>
        </ext>
      </extLst>
    </pivotField>
    <pivotField compact="0" outline="0" showAll="0" defaultSubtotal="0">
      <items count="21">
        <item x="6"/>
        <item x="3"/>
        <item x="7"/>
        <item x="4"/>
        <item x="8"/>
        <item x="9"/>
        <item x="2"/>
        <item x="1"/>
        <item x="0"/>
        <item x="10"/>
        <item x="12"/>
        <item x="11"/>
        <item x="13"/>
        <item x="5"/>
        <item x="15"/>
        <item x="14"/>
        <item x="16"/>
        <item x="17"/>
        <item x="20"/>
        <item x="18"/>
        <item x="19"/>
      </items>
      <extLst>
        <ext xmlns:x14="http://schemas.microsoft.com/office/spreadsheetml/2009/9/main" uri="{2946ED86-A175-432a-8AC1-64E0C546D7DE}">
          <x14:pivotField fillDownLabels="1"/>
        </ext>
      </extLst>
    </pivotField>
    <pivotField compact="0" outline="0" showAll="0" defaultSubtotal="0">
      <items count="145">
        <item x="17"/>
        <item x="103"/>
        <item x="107"/>
        <item x="131"/>
        <item x="63"/>
        <item x="108"/>
        <item x="109"/>
        <item x="33"/>
        <item x="128"/>
        <item x="45"/>
        <item x="80"/>
        <item x="18"/>
        <item x="25"/>
        <item x="122"/>
        <item x="26"/>
        <item x="132"/>
        <item x="10"/>
        <item x="21"/>
        <item x="90"/>
        <item x="32"/>
        <item x="46"/>
        <item x="92"/>
        <item x="58"/>
        <item x="35"/>
        <item x="62"/>
        <item x="19"/>
        <item x="81"/>
        <item x="20"/>
        <item x="47"/>
        <item x="133"/>
        <item x="64"/>
        <item x="51"/>
        <item x="129"/>
        <item x="82"/>
        <item x="98"/>
        <item x="34"/>
        <item x="3"/>
        <item x="91"/>
        <item x="2"/>
        <item x="83"/>
        <item x="69"/>
        <item x="70"/>
        <item x="48"/>
        <item x="135"/>
        <item x="52"/>
        <item x="49"/>
        <item x="93"/>
        <item x="134"/>
        <item x="11"/>
        <item x="136"/>
        <item x="84"/>
        <item x="99"/>
        <item x="67"/>
        <item x="111"/>
        <item x="57"/>
        <item x="53"/>
        <item x="65"/>
        <item x="4"/>
        <item x="85"/>
        <item x="23"/>
        <item x="94"/>
        <item x="112"/>
        <item x="113"/>
        <item x="6"/>
        <item x="140"/>
        <item x="114"/>
        <item x="141"/>
        <item x="71"/>
        <item x="72"/>
        <item x="123"/>
        <item x="79"/>
        <item x="115"/>
        <item x="116"/>
        <item x="59"/>
        <item x="55"/>
        <item x="130"/>
        <item x="5"/>
        <item x="95"/>
        <item x="106"/>
        <item x="39"/>
        <item x="31"/>
        <item x="12"/>
        <item x="24"/>
        <item x="137"/>
        <item x="100"/>
        <item x="73"/>
        <item x="60"/>
        <item x="86"/>
        <item x="7"/>
        <item x="54"/>
        <item x="40"/>
        <item x="0"/>
        <item x="78"/>
        <item x="29"/>
        <item x="74"/>
        <item x="143"/>
        <item x="87"/>
        <item x="88"/>
        <item x="8"/>
        <item x="38"/>
        <item x="75"/>
        <item x="15"/>
        <item x="96"/>
        <item x="43"/>
        <item x="110"/>
        <item x="36"/>
        <item x="138"/>
        <item x="124"/>
        <item x="28"/>
        <item x="30"/>
        <item x="76"/>
        <item x="125"/>
        <item x="56"/>
        <item x="16"/>
        <item x="127"/>
        <item x="41"/>
        <item x="66"/>
        <item x="97"/>
        <item x="77"/>
        <item x="1"/>
        <item x="126"/>
        <item x="104"/>
        <item x="101"/>
        <item x="42"/>
        <item x="9"/>
        <item x="142"/>
        <item x="117"/>
        <item x="89"/>
        <item x="13"/>
        <item x="102"/>
        <item x="118"/>
        <item x="22"/>
        <item x="37"/>
        <item x="50"/>
        <item x="144"/>
        <item x="119"/>
        <item x="120"/>
        <item x="27"/>
        <item x="44"/>
        <item x="139"/>
        <item x="61"/>
        <item x="14"/>
        <item x="121"/>
        <item x="105"/>
        <item x="6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axis="axisRow" compact="0" outline="0" showAll="0" defaultSubtotal="0">
      <items count="31">
        <item x="4"/>
        <item x="5"/>
        <item x="6"/>
        <item x="8"/>
        <item x="7"/>
        <item x="24"/>
        <item x="25"/>
        <item x="2"/>
        <item x="3"/>
        <item x="9"/>
        <item x="10"/>
        <item x="0"/>
        <item x="1"/>
        <item x="11"/>
        <item x="21"/>
        <item x="20"/>
        <item x="16"/>
        <item x="15"/>
        <item x="19"/>
        <item x="17"/>
        <item x="18"/>
        <item x="22"/>
        <item x="23"/>
        <item x="26"/>
        <item x="28"/>
        <item x="29"/>
        <item x="30"/>
        <item x="14"/>
        <item x="27"/>
        <item x="12"/>
        <item x="13"/>
      </items>
      <extLst>
        <ext xmlns:x14="http://schemas.microsoft.com/office/spreadsheetml/2009/9/main" uri="{2946ED86-A175-432a-8AC1-64E0C546D7DE}">
          <x14:pivotField fillDownLabels="1"/>
        </ext>
      </extLst>
    </pivotField>
    <pivotField axis="axisRow" compact="0" outline="0" showAll="0" defaultSubtotal="0">
      <items count="32">
        <item x="30"/>
        <item x="31"/>
        <item x="25"/>
        <item x="29"/>
        <item x="27"/>
        <item x="28"/>
        <item x="0"/>
        <item x="1"/>
        <item x="6"/>
        <item x="7"/>
        <item x="8"/>
        <item x="9"/>
        <item x="10"/>
        <item x="11"/>
        <item x="12"/>
        <item x="2"/>
        <item x="3"/>
        <item x="16"/>
        <item x="17"/>
        <item x="18"/>
        <item x="19"/>
        <item x="20"/>
        <item x="21"/>
        <item x="22"/>
        <item x="23"/>
        <item x="24"/>
        <item x="13"/>
        <item x="14"/>
        <item x="15"/>
        <item x="26"/>
        <item x="4"/>
        <item x="5"/>
      </items>
      <extLst>
        <ext xmlns:x14="http://schemas.microsoft.com/office/spreadsheetml/2009/9/main" uri="{2946ED86-A175-432a-8AC1-64E0C546D7DE}">
          <x14:pivotField fillDownLabels="1"/>
        </ext>
      </extLst>
    </pivotField>
    <pivotField axis="axisPage"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3">
    <field x="4"/>
    <field x="5"/>
    <field x="6"/>
  </rowFields>
  <rowItems count="33">
    <i>
      <x/>
      <x v="11"/>
      <x v="6"/>
    </i>
    <i r="1">
      <x v="12"/>
      <x v="7"/>
    </i>
    <i>
      <x v="1"/>
      <x v="7"/>
      <x v="15"/>
    </i>
    <i r="1">
      <x v="8"/>
      <x v="16"/>
    </i>
    <i>
      <x v="2"/>
      <x/>
      <x v="30"/>
    </i>
    <i r="1">
      <x v="1"/>
      <x v="31"/>
    </i>
    <i>
      <x v="3"/>
      <x v="2"/>
      <x v="8"/>
    </i>
    <i r="1">
      <x v="3"/>
      <x v="10"/>
    </i>
    <i r="1">
      <x v="4"/>
      <x v="9"/>
    </i>
    <i r="2">
      <x v="11"/>
    </i>
    <i r="1">
      <x v="9"/>
      <x v="12"/>
    </i>
    <i r="1">
      <x v="10"/>
      <x v="13"/>
    </i>
    <i r="1">
      <x v="13"/>
      <x v="14"/>
    </i>
    <i r="1">
      <x v="27"/>
      <x v="28"/>
    </i>
    <i r="1">
      <x v="29"/>
      <x v="26"/>
    </i>
    <i r="1">
      <x v="30"/>
      <x v="27"/>
    </i>
    <i>
      <x v="4"/>
      <x v="17"/>
      <x v="17"/>
    </i>
    <i>
      <x v="5"/>
      <x v="16"/>
      <x v="18"/>
    </i>
    <i>
      <x v="6"/>
      <x v="19"/>
      <x v="19"/>
    </i>
    <i r="1">
      <x v="20"/>
      <x v="20"/>
    </i>
    <i>
      <x v="7"/>
      <x v="15"/>
      <x v="22"/>
    </i>
    <i r="1">
      <x v="18"/>
      <x v="21"/>
    </i>
    <i>
      <x v="8"/>
      <x v="14"/>
      <x v="23"/>
    </i>
    <i>
      <x v="9"/>
      <x v="21"/>
      <x v="24"/>
    </i>
    <i r="1">
      <x v="22"/>
      <x v="25"/>
    </i>
    <i>
      <x v="10"/>
      <x v="5"/>
      <x v="2"/>
    </i>
    <i r="1">
      <x v="6"/>
      <x v="29"/>
    </i>
    <i>
      <x v="11"/>
      <x v="23"/>
      <x v="4"/>
    </i>
    <i>
      <x v="12"/>
      <x v="28"/>
      <x v="5"/>
    </i>
    <i>
      <x v="13"/>
      <x v="24"/>
      <x v="3"/>
    </i>
    <i>
      <x v="14"/>
      <x v="25"/>
      <x/>
    </i>
    <i r="1">
      <x v="26"/>
      <x v="1"/>
    </i>
    <i t="grand">
      <x/>
    </i>
  </rowItems>
  <colFields count="1">
    <field x="-2"/>
  </colFields>
  <colItems count="5">
    <i>
      <x/>
    </i>
    <i i="1">
      <x v="1"/>
    </i>
    <i i="2">
      <x v="2"/>
    </i>
    <i i="3">
      <x v="3"/>
    </i>
    <i i="4">
      <x v="4"/>
    </i>
  </colItems>
  <pageFields count="1">
    <pageField fld="7" hier="-1"/>
  </pageFields>
  <dataFields count="5">
    <dataField name=" Recounted Register" fld="10" baseField="0" baseItem="0"/>
    <dataField name=" EMR" fld="11" baseField="0" baseItem="0"/>
    <dataField name=" MOH 731" fld="12" baseField="0" baseItem="0"/>
    <dataField name=" KHIS" fld="14" baseField="0" baseItem="0"/>
    <dataField name=" Form 1a"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y" sourceName="County">
  <pivotTables>
    <pivotTable tabId="3" name="PivotTable1"/>
    <pivotTable tabId="3" name="PivotTable2"/>
    <pivotTable tabId="3" name="PivotTable3"/>
    <pivotTable tabId="3" name="PivotTable4"/>
  </pivotTables>
  <data>
    <tabular pivotCacheId="1598579372">
      <items count="4">
        <i x="1" s="1"/>
        <i x="0" s="1"/>
        <i x="2" s="1"/>
        <i x="3"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ub_county" sourceName="Sub-county">
  <pivotTables>
    <pivotTable tabId="3" name="PivotTable1"/>
    <pivotTable tabId="3" name="PivotTable2"/>
    <pivotTable tabId="3" name="PivotTable3"/>
    <pivotTable tabId="3" name="PivotTable4"/>
  </pivotTables>
  <data>
    <tabular pivotCacheId="1598579372">
      <items count="21">
        <i x="6" s="1"/>
        <i x="3" s="1"/>
        <i x="7" s="1"/>
        <i x="4" s="1"/>
        <i x="8" s="1"/>
        <i x="9" s="1"/>
        <i x="2" s="1"/>
        <i x="1" s="1"/>
        <i x="0" s="1"/>
        <i x="10" s="1"/>
        <i x="12" s="1"/>
        <i x="11" s="1"/>
        <i x="13" s="1"/>
        <i x="5" s="1"/>
        <i x="15" s="1"/>
        <i x="14" s="1"/>
        <i x="16" s="1"/>
        <i x="17" s="1"/>
        <i x="20" s="1"/>
        <i x="18" s="1"/>
        <i x="19"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Facility_Name" sourceName="Facility Name">
  <pivotTables>
    <pivotTable tabId="3" name="PivotTable1"/>
    <pivotTable tabId="3" name="PivotTable2"/>
    <pivotTable tabId="3" name="PivotTable3"/>
    <pivotTable tabId="3" name="PivotTable4"/>
  </pivotTables>
  <data>
    <tabular pivotCacheId="1598579372">
      <items count="145">
        <i x="17" s="1"/>
        <i x="103" s="1"/>
        <i x="107" s="1"/>
        <i x="131" s="1"/>
        <i x="63" s="1"/>
        <i x="108" s="1"/>
        <i x="109" s="1"/>
        <i x="33" s="1"/>
        <i x="128" s="1"/>
        <i x="45" s="1"/>
        <i x="80" s="1"/>
        <i x="18" s="1"/>
        <i x="25" s="1"/>
        <i x="122" s="1"/>
        <i x="26" s="1"/>
        <i x="132" s="1"/>
        <i x="10" s="1"/>
        <i x="21" s="1"/>
        <i x="90" s="1"/>
        <i x="32" s="1"/>
        <i x="46" s="1"/>
        <i x="92" s="1"/>
        <i x="58" s="1"/>
        <i x="35" s="1"/>
        <i x="62" s="1"/>
        <i x="19" s="1"/>
        <i x="81" s="1"/>
        <i x="20" s="1"/>
        <i x="47" s="1"/>
        <i x="133" s="1"/>
        <i x="64" s="1"/>
        <i x="51" s="1"/>
        <i x="129" s="1"/>
        <i x="82" s="1"/>
        <i x="98" s="1"/>
        <i x="34" s="1"/>
        <i x="3" s="1"/>
        <i x="91" s="1"/>
        <i x="2" s="1"/>
        <i x="83" s="1"/>
        <i x="69" s="1"/>
        <i x="70" s="1"/>
        <i x="48" s="1"/>
        <i x="135" s="1"/>
        <i x="52" s="1"/>
        <i x="49" s="1"/>
        <i x="93" s="1"/>
        <i x="134" s="1"/>
        <i x="11" s="1"/>
        <i x="136" s="1"/>
        <i x="84" s="1"/>
        <i x="99" s="1"/>
        <i x="67" s="1"/>
        <i x="111" s="1"/>
        <i x="57" s="1"/>
        <i x="53" s="1"/>
        <i x="65" s="1"/>
        <i x="4" s="1"/>
        <i x="85" s="1"/>
        <i x="23" s="1"/>
        <i x="94" s="1"/>
        <i x="112" s="1"/>
        <i x="113" s="1"/>
        <i x="6" s="1"/>
        <i x="140" s="1"/>
        <i x="114" s="1"/>
        <i x="141" s="1"/>
        <i x="71" s="1"/>
        <i x="72" s="1"/>
        <i x="123" s="1"/>
        <i x="79" s="1"/>
        <i x="115" s="1"/>
        <i x="116" s="1"/>
        <i x="59" s="1"/>
        <i x="55" s="1"/>
        <i x="130" s="1"/>
        <i x="5" s="1"/>
        <i x="95" s="1"/>
        <i x="106" s="1"/>
        <i x="39" s="1"/>
        <i x="31" s="1"/>
        <i x="12" s="1"/>
        <i x="24" s="1"/>
        <i x="137" s="1"/>
        <i x="100" s="1"/>
        <i x="73" s="1"/>
        <i x="60" s="1"/>
        <i x="86" s="1"/>
        <i x="7" s="1"/>
        <i x="54" s="1"/>
        <i x="40" s="1"/>
        <i x="0" s="1"/>
        <i x="78" s="1"/>
        <i x="29" s="1"/>
        <i x="74" s="1"/>
        <i x="143" s="1"/>
        <i x="87" s="1"/>
        <i x="88" s="1"/>
        <i x="8" s="1"/>
        <i x="38" s="1"/>
        <i x="75" s="1"/>
        <i x="15" s="1"/>
        <i x="96" s="1"/>
        <i x="43" s="1"/>
        <i x="110" s="1"/>
        <i x="36" s="1"/>
        <i x="138" s="1"/>
        <i x="124" s="1"/>
        <i x="28" s="1"/>
        <i x="30" s="1"/>
        <i x="76" s="1"/>
        <i x="125" s="1"/>
        <i x="56" s="1"/>
        <i x="16" s="1"/>
        <i x="127" s="1"/>
        <i x="41" s="1"/>
        <i x="66" s="1"/>
        <i x="97" s="1"/>
        <i x="77" s="1"/>
        <i x="1" s="1"/>
        <i x="126" s="1"/>
        <i x="104" s="1"/>
        <i x="101" s="1"/>
        <i x="42" s="1"/>
        <i x="9" s="1"/>
        <i x="142" s="1"/>
        <i x="117" s="1"/>
        <i x="89" s="1"/>
        <i x="13" s="1"/>
        <i x="102" s="1"/>
        <i x="118" s="1"/>
        <i x="22" s="1"/>
        <i x="37" s="1"/>
        <i x="50" s="1"/>
        <i x="144" s="1"/>
        <i x="119" s="1"/>
        <i x="120" s="1"/>
        <i x="27" s="1"/>
        <i x="44" s="1"/>
        <i x="139" s="1"/>
        <i x="61" s="1"/>
        <i x="14" s="1"/>
        <i x="121" s="1"/>
        <i x="105" s="1"/>
        <i x="68"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porting_MonthName" sourceName="Reporting MonthName">
  <pivotTables>
    <pivotTable tabId="3" name="PivotTable1"/>
    <pivotTable tabId="3" name="PivotTable2"/>
    <pivotTable tabId="3" name="PivotTable3"/>
    <pivotTable tabId="3" name="PivotTable4"/>
  </pivotTables>
  <data>
    <tabular pivotCacheId="1598579372">
      <items count="4">
        <i x="0" s="1"/>
        <i x="1" s="1"/>
        <i x="2"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y" cache="Slicer_County" caption="County" style="SlicerStyleLight2" rowHeight="241300"/>
  <slicer name="Sub-county" cache="Slicer_Sub_county" caption="Sub-county" columnCount="3" style="SlicerStyleLight4" rowHeight="241300"/>
  <slicer name="Facility Name" cache="Slicer_Facility_Name" caption="Facility Name" columnCount="6" style="SlicerStyleLight6" rowHeight="241300"/>
  <slicer name="Reporting MonthName" cache="Slicer_Reporting_MonthName" caption="Reporting MonthName" style="SlicerStyleDark6" rowHeight="241300"/>
</slicers>
</file>

<file path=xl/tables/table1.xml><?xml version="1.0" encoding="utf-8"?>
<table xmlns="http://schemas.openxmlformats.org/spreadsheetml/2006/main" id="1" name="Table1" displayName="Table1" ref="A4:T5" totalsRowShown="0" headerRowDxfId="29" dataDxfId="27" headerRowBorderDxfId="28" tableBorderDxfId="26" totalsRowBorderDxfId="25">
  <autoFilter ref="A4:T5"/>
  <tableColumns count="20">
    <tableColumn id="1" name="County" dataDxfId="24"/>
    <tableColumn id="2" name="Sub-county" dataDxfId="23"/>
    <tableColumn id="3" name="Facility Name" dataDxfId="22"/>
    <tableColumn id="4" name="MFLCode" dataDxfId="21"/>
    <tableColumn id="5" name="Program Area" dataDxfId="20"/>
    <tableColumn id="6" name="indicator" dataDxfId="19"/>
    <tableColumn id="7" name="code" dataDxfId="18"/>
    <tableColumn id="8" name="ReportingYearMonth" dataDxfId="17"/>
    <tableColumn id="9" name="Reporting MonthName" dataDxfId="16"/>
    <tableColumn id="10" name="Verification Date" dataDxfId="15"/>
    <tableColumn id="11" name="Recounted Register" dataDxfId="14"/>
    <tableColumn id="12" name="EMR" dataDxfId="13"/>
    <tableColumn id="13" name="MOH 731" dataDxfId="12"/>
    <tableColumn id="14" name="Form 1a" dataDxfId="11"/>
    <tableColumn id="15" name="KHIS" dataDxfId="10"/>
    <tableColumn id="16" name="Noted Gaps" dataDxfId="9"/>
    <tableColumn id="17" name="Action Taken" dataDxfId="8"/>
    <tableColumn id="18" name="Person Responsible" dataDxfId="7"/>
    <tableColumn id="19" name="Timelines" dataDxfId="6"/>
    <tableColumn id="20" name="Overall Commnets" dataDxfId="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T7"/>
  <sheetViews>
    <sheetView showGridLines="0" workbookViewId="0">
      <pane xSplit="4" ySplit="1" topLeftCell="E2" activePane="bottomRight" state="frozen"/>
      <selection pane="topRight"/>
      <selection pane="bottomLeft"/>
      <selection pane="bottomRight" activeCell="E5" sqref="E5"/>
    </sheetView>
  </sheetViews>
  <sheetFormatPr defaultColWidth="9.140625" defaultRowHeight="12.75"/>
  <cols>
    <col min="1" max="1" width="9" style="8" customWidth="1"/>
    <col min="2" max="2" width="13.140625" style="8" customWidth="1"/>
    <col min="3" max="3" width="31" style="8" customWidth="1"/>
    <col min="4" max="4" width="10.85546875" style="8" customWidth="1"/>
    <col min="5" max="5" width="36.7109375" style="8" customWidth="1"/>
    <col min="6" max="6" width="12.140625" style="8" customWidth="1"/>
    <col min="7" max="7" width="8" style="8" customWidth="1"/>
    <col min="8" max="8" width="21.5703125" style="8" customWidth="1"/>
    <col min="9" max="9" width="23.140625" style="8" customWidth="1"/>
    <col min="10" max="10" width="17.85546875" style="8" customWidth="1"/>
    <col min="11" max="11" width="20.42578125" style="8" customWidth="1"/>
    <col min="12" max="12" width="6.7109375" style="8" customWidth="1"/>
    <col min="13" max="13" width="11.140625" style="8" customWidth="1"/>
    <col min="14" max="14" width="10" style="8" customWidth="1"/>
    <col min="15" max="15" width="7.140625" style="8" customWidth="1"/>
    <col min="16" max="16" width="54.5703125" style="8" customWidth="1"/>
    <col min="17" max="17" width="30.28515625" style="8" customWidth="1"/>
    <col min="18" max="18" width="20.5703125" style="8" bestFit="1" customWidth="1"/>
    <col min="19" max="19" width="15.42578125" style="8" bestFit="1" customWidth="1"/>
    <col min="20" max="20" width="19.140625" style="8" customWidth="1"/>
    <col min="21" max="16384" width="9.140625" style="8"/>
  </cols>
  <sheetData>
    <row r="2" spans="1:20">
      <c r="A2" s="85" t="s">
        <v>84</v>
      </c>
      <c r="B2" s="86"/>
      <c r="C2" s="86"/>
      <c r="D2" s="86"/>
      <c r="E2" s="86"/>
      <c r="F2" s="86"/>
      <c r="G2" s="86"/>
      <c r="H2" s="86"/>
      <c r="I2" s="86"/>
      <c r="J2" s="86"/>
      <c r="K2" s="86"/>
    </row>
    <row r="4" spans="1:20" ht="32.1" customHeight="1">
      <c r="A4" s="30" t="s">
        <v>0</v>
      </c>
      <c r="B4" s="31" t="s">
        <v>85</v>
      </c>
      <c r="C4" s="31" t="s">
        <v>1</v>
      </c>
      <c r="D4" s="31" t="s">
        <v>2</v>
      </c>
      <c r="E4" s="31" t="s">
        <v>3</v>
      </c>
      <c r="F4" s="31" t="s">
        <v>86</v>
      </c>
      <c r="G4" s="31" t="s">
        <v>87</v>
      </c>
      <c r="H4" s="31" t="s">
        <v>88</v>
      </c>
      <c r="I4" s="31" t="s">
        <v>89</v>
      </c>
      <c r="J4" s="31" t="s">
        <v>4</v>
      </c>
      <c r="K4" s="31" t="s">
        <v>90</v>
      </c>
      <c r="L4" s="31" t="s">
        <v>19</v>
      </c>
      <c r="M4" s="31" t="s">
        <v>91</v>
      </c>
      <c r="N4" s="31" t="s">
        <v>92</v>
      </c>
      <c r="O4" s="31" t="s">
        <v>5</v>
      </c>
      <c r="P4" s="31" t="s">
        <v>93</v>
      </c>
      <c r="Q4" s="31" t="s">
        <v>94</v>
      </c>
      <c r="R4" s="31" t="s">
        <v>95</v>
      </c>
      <c r="S4" s="31" t="s">
        <v>96</v>
      </c>
      <c r="T4" s="32" t="s">
        <v>306</v>
      </c>
    </row>
    <row r="5" spans="1:20">
      <c r="A5" s="28"/>
      <c r="B5" s="10"/>
      <c r="C5" s="10"/>
      <c r="D5" s="10"/>
      <c r="E5" s="10"/>
      <c r="F5" s="10"/>
      <c r="G5" s="10"/>
      <c r="H5" s="10"/>
      <c r="I5" s="10"/>
      <c r="J5" s="10"/>
      <c r="K5" s="10"/>
      <c r="L5" s="10"/>
      <c r="M5" s="10"/>
      <c r="N5" s="10"/>
      <c r="O5" s="10"/>
      <c r="P5" s="10"/>
      <c r="Q5" s="10"/>
      <c r="R5" s="10"/>
      <c r="S5" s="10"/>
      <c r="T5" s="29"/>
    </row>
    <row r="7" spans="1:20">
      <c r="E7" s="9"/>
    </row>
  </sheetData>
  <mergeCells count="1">
    <mergeCell ref="A2:K2"/>
  </mergeCells>
  <pageMargins left="0.7" right="0.7" top="0.75" bottom="0.75" header="0.3" footer="0.3"/>
  <pageSetup paperSize="9"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57"/>
  <sheetViews>
    <sheetView workbookViewId="0">
      <selection activeCell="T11" sqref="T11:T35"/>
    </sheetView>
  </sheetViews>
  <sheetFormatPr defaultRowHeight="15"/>
  <cols>
    <col min="1" max="1" width="37.7109375" customWidth="1"/>
    <col min="2" max="2" width="45.42578125" customWidth="1"/>
    <col min="3" max="3" width="14.140625" customWidth="1"/>
    <col min="8" max="8" width="11.42578125" customWidth="1"/>
  </cols>
  <sheetData>
    <row r="1" spans="1:8">
      <c r="C1" s="23">
        <v>2</v>
      </c>
      <c r="D1" s="23">
        <v>3</v>
      </c>
      <c r="E1" s="23">
        <v>4</v>
      </c>
      <c r="F1" s="23">
        <v>5</v>
      </c>
      <c r="G1" s="23">
        <v>6</v>
      </c>
      <c r="H1" s="23">
        <v>7</v>
      </c>
    </row>
    <row r="2" spans="1:8">
      <c r="A2" s="17" t="s">
        <v>307</v>
      </c>
      <c r="B2" s="17" t="s">
        <v>308</v>
      </c>
      <c r="C2" s="17" t="s">
        <v>309</v>
      </c>
      <c r="D2" s="17" t="s">
        <v>18</v>
      </c>
      <c r="E2" s="17" t="s">
        <v>19</v>
      </c>
      <c r="F2" s="17" t="s">
        <v>20</v>
      </c>
      <c r="G2" s="17" t="s">
        <v>5</v>
      </c>
      <c r="H2" s="17" t="s">
        <v>21</v>
      </c>
    </row>
    <row r="3" spans="1:8">
      <c r="A3" s="14" t="s">
        <v>26</v>
      </c>
      <c r="B3" s="18" t="s">
        <v>98</v>
      </c>
      <c r="C3" s="14" t="str">
        <f>IFERROR(VLOOKUP($B3,PIVOTS!$B$4:$H$35,C$1,FALSE),"")</f>
        <v>HV01-10</v>
      </c>
      <c r="D3" s="14">
        <f>IFERROR(VLOOKUP($B3,PIVOTS!$B$4:$H$35,D$1,FALSE),0)</f>
        <v>17977</v>
      </c>
      <c r="E3" s="14">
        <f>IFERROR(VLOOKUP($B3,PIVOTS!$B$4:$H$35,E$1,FALSE),0)</f>
        <v>2871</v>
      </c>
      <c r="F3" s="14">
        <f>IFERROR(VLOOKUP($B3,PIVOTS!$B$4:$H$35,F$1,FALSE),0)</f>
        <v>20530</v>
      </c>
      <c r="G3" s="14">
        <f>IFERROR(VLOOKUP($B3,PIVOTS!$B$4:$H$35,G$1,FALSE),0)</f>
        <v>19713</v>
      </c>
      <c r="H3" s="14">
        <f>IFERROR(VLOOKUP($B3,PIVOTS!$B$4:$H$35,H$1,FALSE),0)</f>
        <v>17539</v>
      </c>
    </row>
    <row r="4" spans="1:8">
      <c r="A4" s="14" t="s">
        <v>28</v>
      </c>
      <c r="B4" s="18" t="s">
        <v>137</v>
      </c>
      <c r="C4" s="14" t="str">
        <f>IFERROR(VLOOKUP($B4,PIVOTS!$B$4:$H$35,C$1,FALSE),"")</f>
        <v>HV01-26</v>
      </c>
      <c r="D4" s="14">
        <f>IFERROR(VLOOKUP($B4,PIVOTS!$B$4:$H$35,D$1,FALSE),0)</f>
        <v>456</v>
      </c>
      <c r="E4" s="14">
        <f>IFERROR(VLOOKUP($B4,PIVOTS!$B$4:$H$35,E$1,FALSE),0)</f>
        <v>24</v>
      </c>
      <c r="F4" s="14">
        <f>IFERROR(VLOOKUP($B4,PIVOTS!$B$4:$H$35,F$1,FALSE),0)</f>
        <v>515</v>
      </c>
      <c r="G4" s="14">
        <f>IFERROR(VLOOKUP($B4,PIVOTS!$B$4:$H$35,G$1,FALSE),0)</f>
        <v>487</v>
      </c>
      <c r="H4" s="14">
        <f>IFERROR(VLOOKUP($B4,PIVOTS!$B$4:$H$35,H$1,FALSE),0)</f>
        <v>441</v>
      </c>
    </row>
    <row r="5" spans="1:8">
      <c r="A5" s="14" t="s">
        <v>32</v>
      </c>
      <c r="B5" s="18" t="s">
        <v>144</v>
      </c>
      <c r="C5" s="14" t="str">
        <f>IFERROR(VLOOKUP($B5,PIVOTS!$B$4:$H$35,C$1,FALSE),"")</f>
        <v>HV03-26</v>
      </c>
      <c r="D5" s="14">
        <f>IFERROR(VLOOKUP($B5,PIVOTS!$B$4:$H$35,D$1,FALSE),0)</f>
        <v>504</v>
      </c>
      <c r="E5" s="14">
        <f>IFERROR(VLOOKUP($B5,PIVOTS!$B$4:$H$35,E$1,FALSE),0)</f>
        <v>342</v>
      </c>
      <c r="F5" s="14">
        <f>IFERROR(VLOOKUP($B5,PIVOTS!$B$4:$H$35,F$1,FALSE),0)</f>
        <v>627</v>
      </c>
      <c r="G5" s="14">
        <f>IFERROR(VLOOKUP($B5,PIVOTS!$B$4:$H$35,G$1,FALSE),0)</f>
        <v>602</v>
      </c>
      <c r="H5" s="14">
        <f>IFERROR(VLOOKUP($B5,PIVOTS!$B$4:$H$35,H$1,FALSE),0)</f>
        <v>540</v>
      </c>
    </row>
    <row r="6" spans="1:8">
      <c r="A6" s="14" t="s">
        <v>34</v>
      </c>
      <c r="B6" s="18" t="s">
        <v>158</v>
      </c>
      <c r="C6" s="14" t="str">
        <f>IFERROR(VLOOKUP($B6,PIVOTS!$B$4:$H$35,C$1,FALSE),"")</f>
        <v>HV03-38</v>
      </c>
      <c r="D6" s="14">
        <f>IFERROR(VLOOKUP($B6,PIVOTS!$B$4:$H$35,D$1,FALSE),0)</f>
        <v>21479</v>
      </c>
      <c r="E6" s="14">
        <f>IFERROR(VLOOKUP($B6,PIVOTS!$B$4:$H$35,E$1,FALSE),0)</f>
        <v>34144</v>
      </c>
      <c r="F6" s="14">
        <f>IFERROR(VLOOKUP($B6,PIVOTS!$B$4:$H$35,F$1,FALSE),0)</f>
        <v>52179</v>
      </c>
      <c r="G6" s="14">
        <f>IFERROR(VLOOKUP($B6,PIVOTS!$B$4:$H$35,G$1,FALSE),0)</f>
        <v>51336</v>
      </c>
      <c r="H6" s="14">
        <f>IFERROR(VLOOKUP($B6,PIVOTS!$B$4:$H$35,H$1,FALSE),0)</f>
        <v>44036</v>
      </c>
    </row>
    <row r="7" spans="1:8">
      <c r="A7" s="14" t="s">
        <v>36</v>
      </c>
      <c r="B7" s="18" t="s">
        <v>170</v>
      </c>
      <c r="C7" s="14" t="str">
        <f>IFERROR(VLOOKUP($B7,PIVOTS!$B$4:$H$35,C$1,FALSE),"")</f>
        <v>TX_PVLS_D</v>
      </c>
      <c r="D7" s="14">
        <f>IFERROR(VLOOKUP($B7,PIVOTS!$B$4:$H$35,D$1,FALSE),0)</f>
        <v>2668</v>
      </c>
      <c r="E7" s="14">
        <f>IFERROR(VLOOKUP($B7,PIVOTS!$B$4:$H$35,E$1,FALSE),0)</f>
        <v>3726</v>
      </c>
      <c r="F7" s="14">
        <f>IFERROR(VLOOKUP($B7,PIVOTS!$B$4:$H$35,F$1,FALSE),0)</f>
        <v>0</v>
      </c>
      <c r="G7" s="14">
        <f>IFERROR(VLOOKUP($B7,PIVOTS!$B$4:$H$35,G$1,FALSE),0)</f>
        <v>1591</v>
      </c>
      <c r="H7" s="14">
        <f>IFERROR(VLOOKUP($B7,PIVOTS!$B$4:$H$35,H$1,FALSE),0)</f>
        <v>1591</v>
      </c>
    </row>
    <row r="8" spans="1:8">
      <c r="A8" s="14" t="s">
        <v>37</v>
      </c>
      <c r="B8" s="18" t="s">
        <v>171</v>
      </c>
      <c r="C8" s="14" t="str">
        <f>IFERROR(VLOOKUP($B8,PIVOTS!$B$4:$H$35,C$1,FALSE),"")</f>
        <v>TX_PVLS_N</v>
      </c>
      <c r="D8" s="14">
        <f>IFERROR(VLOOKUP($B8,PIVOTS!$B$4:$H$35,D$1,FALSE),0)</f>
        <v>2514</v>
      </c>
      <c r="E8" s="14">
        <f>IFERROR(VLOOKUP($B8,PIVOTS!$B$4:$H$35,E$1,FALSE),0)</f>
        <v>3584</v>
      </c>
      <c r="F8" s="14">
        <f>IFERROR(VLOOKUP($B8,PIVOTS!$B$4:$H$35,F$1,FALSE),0)</f>
        <v>0</v>
      </c>
      <c r="G8" s="14">
        <f>IFERROR(VLOOKUP($B8,PIVOTS!$B$4:$H$35,G$1,FALSE),0)</f>
        <v>1536</v>
      </c>
      <c r="H8" s="14">
        <f>IFERROR(VLOOKUP($B8,PIVOTS!$B$4:$H$35,H$1,FALSE),0)</f>
        <v>1536</v>
      </c>
    </row>
    <row r="9" spans="1:8">
      <c r="A9" s="14" t="s">
        <v>41</v>
      </c>
      <c r="B9" s="18" t="s">
        <v>173</v>
      </c>
      <c r="C9" s="14" t="str">
        <f>IFERROR(VLOOKUP($B9,PIVOTS!$B$4:$H$35,C$1,FALSE),"")</f>
        <v>HV02-01</v>
      </c>
      <c r="D9" s="14">
        <f>IFERROR(VLOOKUP($B9,PIVOTS!$B$4:$H$35,D$1,FALSE),0)</f>
        <v>5502</v>
      </c>
      <c r="E9" s="14">
        <f>IFERROR(VLOOKUP($B9,PIVOTS!$B$4:$H$35,E$1,FALSE),0)</f>
        <v>637</v>
      </c>
      <c r="F9" s="14">
        <f>IFERROR(VLOOKUP($B9,PIVOTS!$B$4:$H$35,F$1,FALSE),0)</f>
        <v>5785</v>
      </c>
      <c r="G9" s="14">
        <f>IFERROR(VLOOKUP($B9,PIVOTS!$B$4:$H$35,G$1,FALSE),0)</f>
        <v>5480</v>
      </c>
      <c r="H9" s="14">
        <f>IFERROR(VLOOKUP($B9,PIVOTS!$B$4:$H$35,H$1,FALSE),0)</f>
        <v>4889</v>
      </c>
    </row>
    <row r="10" spans="1:8">
      <c r="A10" s="14" t="s">
        <v>42</v>
      </c>
      <c r="B10" s="18" t="s">
        <v>190</v>
      </c>
      <c r="C10" s="14" t="str">
        <f>IFERROR(VLOOKUP($B10,PIVOTS!$B$4:$H$35,C$1,FALSE),"")</f>
        <v>HV02-04</v>
      </c>
      <c r="D10" s="14">
        <f>IFERROR(VLOOKUP($B10,PIVOTS!$B$4:$H$35,D$1,FALSE),0)</f>
        <v>5195</v>
      </c>
      <c r="E10" s="14">
        <f>IFERROR(VLOOKUP($B10,PIVOTS!$B$4:$H$35,E$1,FALSE),0)</f>
        <v>621</v>
      </c>
      <c r="F10" s="14">
        <f>IFERROR(VLOOKUP($B10,PIVOTS!$B$4:$H$35,F$1,FALSE),0)</f>
        <v>5718</v>
      </c>
      <c r="G10" s="14">
        <f>IFERROR(VLOOKUP($B10,PIVOTS!$B$4:$H$35,G$1,FALSE),0)</f>
        <v>5435</v>
      </c>
      <c r="H10" s="14">
        <f>IFERROR(VLOOKUP($B10,PIVOTS!$B$4:$H$35,H$1,FALSE),0)</f>
        <v>4833</v>
      </c>
    </row>
    <row r="11" spans="1:8">
      <c r="A11" s="14"/>
      <c r="B11" s="18" t="s">
        <v>184</v>
      </c>
      <c r="C11" s="14" t="str">
        <f>IFERROR(VLOOKUP($B11,PIVOTS!$B$4:$H$35,C$1,FALSE),"")</f>
        <v>HV02-03</v>
      </c>
      <c r="D11" s="14">
        <f>IFERROR(VLOOKUP($B11,PIVOTS!$B$4:$H$35,D$1,FALSE),0)</f>
        <v>95</v>
      </c>
      <c r="E11" s="14">
        <f>IFERROR(VLOOKUP($B11,PIVOTS!$B$4:$H$35,E$1,FALSE),0)</f>
        <v>13</v>
      </c>
      <c r="F11" s="14">
        <f>IFERROR(VLOOKUP($B11,PIVOTS!$B$4:$H$35,F$1,FALSE),0)</f>
        <v>100</v>
      </c>
      <c r="G11" s="14">
        <f>IFERROR(VLOOKUP($B11,PIVOTS!$B$4:$H$35,G$1,FALSE),0)</f>
        <v>99</v>
      </c>
      <c r="H11" s="14">
        <f>IFERROR(VLOOKUP($B11,PIVOTS!$B$4:$H$35,H$1,FALSE),0)</f>
        <v>92</v>
      </c>
    </row>
    <row r="12" spans="1:8">
      <c r="A12" s="14"/>
      <c r="B12" s="18" t="s">
        <v>184</v>
      </c>
      <c r="C12" s="14" t="str">
        <f>IFERROR(VLOOKUP($B12,PIVOTS!$B$4:$H$35,C$1,FALSE),"")</f>
        <v>HV02-03</v>
      </c>
      <c r="D12" s="14">
        <f>IFERROR(VLOOKUP($B12,PIVOTS!$B$4:$H$35,D$1,FALSE),0)</f>
        <v>95</v>
      </c>
      <c r="E12" s="14">
        <f>IFERROR(VLOOKUP($B12,PIVOTS!$B$4:$H$35,E$1,FALSE),0)</f>
        <v>13</v>
      </c>
      <c r="F12" s="14">
        <f>IFERROR(VLOOKUP($B12,PIVOTS!$B$4:$H$35,F$1,FALSE),0)</f>
        <v>100</v>
      </c>
      <c r="G12" s="14">
        <f>IFERROR(VLOOKUP($B12,PIVOTS!$B$4:$H$35,G$1,FALSE),0)</f>
        <v>99</v>
      </c>
      <c r="H12" s="14">
        <f>IFERROR(VLOOKUP($B12,PIVOTS!$B$4:$H$35,H$1,FALSE),0)</f>
        <v>92</v>
      </c>
    </row>
    <row r="13" spans="1:8">
      <c r="A13" s="14" t="s">
        <v>45</v>
      </c>
      <c r="B13" s="18" t="s">
        <v>210</v>
      </c>
      <c r="C13" s="14" t="str">
        <f>IFERROR(VLOOKUP($B13,PIVOTS!$B$4:$H$35,C$1,FALSE),"")</f>
        <v>HV02-16</v>
      </c>
      <c r="D13" s="14">
        <f>IFERROR(VLOOKUP($B13,PIVOTS!$B$4:$H$35,D$1,FALSE),0)</f>
        <v>94</v>
      </c>
      <c r="E13" s="14">
        <f>IFERROR(VLOOKUP($B13,PIVOTS!$B$4:$H$35,E$1,FALSE),0)</f>
        <v>13</v>
      </c>
      <c r="F13" s="14">
        <f>IFERROR(VLOOKUP($B13,PIVOTS!$B$4:$H$35,F$1,FALSE),0)</f>
        <v>99</v>
      </c>
      <c r="G13" s="14">
        <f>IFERROR(VLOOKUP($B13,PIVOTS!$B$4:$H$35,G$1,FALSE),0)</f>
        <v>98</v>
      </c>
      <c r="H13" s="14">
        <f>IFERROR(VLOOKUP($B13,PIVOTS!$B$4:$H$35,H$1,FALSE),0)</f>
        <v>91</v>
      </c>
    </row>
    <row r="14" spans="1:8">
      <c r="A14" s="14" t="s">
        <v>44</v>
      </c>
      <c r="B14" s="18" t="s">
        <v>206</v>
      </c>
      <c r="C14" s="14" t="str">
        <f>IFERROR(VLOOKUP($B14,PIVOTS!$B$4:$H$35,C$1,FALSE),"")</f>
        <v>HV02-11</v>
      </c>
      <c r="D14" s="14">
        <f>IFERROR(VLOOKUP($B14,PIVOTS!$B$4:$H$35,D$1,FALSE),0)</f>
        <v>54</v>
      </c>
      <c r="E14" s="14">
        <f>IFERROR(VLOOKUP($B14,PIVOTS!$B$4:$H$35,E$1,FALSE),0)</f>
        <v>6</v>
      </c>
      <c r="F14" s="14">
        <f>IFERROR(VLOOKUP($B14,PIVOTS!$B$4:$H$35,F$1,FALSE),0)</f>
        <v>63</v>
      </c>
      <c r="G14" s="14">
        <f>IFERROR(VLOOKUP($B14,PIVOTS!$B$4:$H$35,G$1,FALSE),0)</f>
        <v>61</v>
      </c>
      <c r="H14" s="14">
        <f>IFERROR(VLOOKUP($B14,PIVOTS!$B$4:$H$35,H$1,FALSE),0)</f>
        <v>53</v>
      </c>
    </row>
    <row r="15" spans="1:8">
      <c r="A15" s="14" t="s">
        <v>46</v>
      </c>
      <c r="B15" s="18" t="s">
        <v>212</v>
      </c>
      <c r="C15" s="14" t="str">
        <f>IFERROR(VLOOKUP($B15,PIVOTS!$B$4:$H$35,C$1,FALSE),"")</f>
        <v>HV02-17</v>
      </c>
      <c r="D15" s="14">
        <f>IFERROR(VLOOKUP($B15,PIVOTS!$B$4:$H$35,D$1,FALSE),0)</f>
        <v>56</v>
      </c>
      <c r="E15" s="14">
        <f>IFERROR(VLOOKUP($B15,PIVOTS!$B$4:$H$35,E$1,FALSE),0)</f>
        <v>6</v>
      </c>
      <c r="F15" s="14">
        <f>IFERROR(VLOOKUP($B15,PIVOTS!$B$4:$H$35,F$1,FALSE),0)</f>
        <v>67</v>
      </c>
      <c r="G15" s="14">
        <f>IFERROR(VLOOKUP($B15,PIVOTS!$B$4:$H$35,G$1,FALSE),0)</f>
        <v>65</v>
      </c>
      <c r="H15" s="14">
        <f>IFERROR(VLOOKUP($B15,PIVOTS!$B$4:$H$35,H$1,FALSE),0)</f>
        <v>57</v>
      </c>
    </row>
    <row r="16" spans="1:8">
      <c r="A16" s="14"/>
      <c r="B16" s="18" t="s">
        <v>217</v>
      </c>
      <c r="C16" s="14" t="str">
        <f>IFERROR(VLOOKUP($B16,PIVOTS!$B$4:$H$35,C$1,FALSE),"")</f>
        <v>PMTCT_STAT_N</v>
      </c>
      <c r="D16" s="14">
        <f>IFERROR(VLOOKUP($B16,PIVOTS!$B$4:$H$35,D$1,FALSE),0)</f>
        <v>4868</v>
      </c>
      <c r="E16" s="14">
        <f>IFERROR(VLOOKUP($B16,PIVOTS!$B$4:$H$35,E$1,FALSE),0)</f>
        <v>480</v>
      </c>
      <c r="F16" s="14">
        <f>IFERROR(VLOOKUP($B16,PIVOTS!$B$4:$H$35,F$1,FALSE),0)</f>
        <v>5367</v>
      </c>
      <c r="G16" s="14">
        <f>IFERROR(VLOOKUP($B16,PIVOTS!$B$4:$H$35,G$1,FALSE),0)</f>
        <v>5087</v>
      </c>
      <c r="H16" s="14">
        <f>IFERROR(VLOOKUP($B16,PIVOTS!$B$4:$H$35,H$1,FALSE),0)</f>
        <v>4522</v>
      </c>
    </row>
    <row r="17" spans="1:8">
      <c r="A17" s="14"/>
      <c r="B17" s="18" t="s">
        <v>214</v>
      </c>
      <c r="C17" s="14" t="str">
        <f>IFERROR(VLOOKUP($B17,PIVOTS!$B$4:$H$35,C$1,FALSE),"")</f>
        <v>PMTCT_ART</v>
      </c>
      <c r="D17" s="14">
        <f>IFERROR(VLOOKUP($B17,PIVOTS!$B$4:$H$35,D$1,FALSE),0)</f>
        <v>147</v>
      </c>
      <c r="E17" s="14">
        <f>IFERROR(VLOOKUP($B17,PIVOTS!$B$4:$H$35,E$1,FALSE),0)</f>
        <v>19</v>
      </c>
      <c r="F17" s="14">
        <f>IFERROR(VLOOKUP($B17,PIVOTS!$B$4:$H$35,F$1,FALSE),0)</f>
        <v>163</v>
      </c>
      <c r="G17" s="14">
        <f>IFERROR(VLOOKUP($B17,PIVOTS!$B$4:$H$35,G$1,FALSE),0)</f>
        <v>160</v>
      </c>
      <c r="H17" s="14">
        <f>IFERROR(VLOOKUP($B17,PIVOTS!$B$4:$H$35,H$1,FALSE),0)</f>
        <v>145</v>
      </c>
    </row>
    <row r="18" spans="1:8">
      <c r="A18" s="14"/>
      <c r="B18" s="18" t="s">
        <v>215</v>
      </c>
      <c r="C18" s="14" t="str">
        <f>IFERROR(VLOOKUP($B18,PIVOTS!$B$4:$H$35,C$1,FALSE),"")</f>
        <v>PMTCT_Pos</v>
      </c>
      <c r="D18" s="14">
        <f>IFERROR(VLOOKUP($B18,PIVOTS!$B$4:$H$35,D$1,FALSE),0)</f>
        <v>139</v>
      </c>
      <c r="E18" s="14">
        <f>IFERROR(VLOOKUP($B18,PIVOTS!$B$4:$H$35,E$1,FALSE),0)</f>
        <v>16</v>
      </c>
      <c r="F18" s="14">
        <f>IFERROR(VLOOKUP($B18,PIVOTS!$B$4:$H$35,F$1,FALSE),0)</f>
        <v>152</v>
      </c>
      <c r="G18" s="14">
        <f>IFERROR(VLOOKUP($B18,PIVOTS!$B$4:$H$35,G$1,FALSE),0)</f>
        <v>149</v>
      </c>
      <c r="H18" s="14">
        <f>IFERROR(VLOOKUP($B18,PIVOTS!$B$4:$H$35,H$1,FALSE),0)</f>
        <v>134</v>
      </c>
    </row>
    <row r="19" spans="1:8">
      <c r="A19" s="14" t="s">
        <v>60</v>
      </c>
      <c r="B19" s="18" t="s">
        <v>219</v>
      </c>
      <c r="C19" s="14" t="str">
        <f>IFERROR(VLOOKUP($B19,PIVOTS!$B$4:$H$35,C$1,FALSE),"")</f>
        <v>HV03-76</v>
      </c>
      <c r="D19" s="14">
        <f>IFERROR(VLOOKUP($B19,PIVOTS!$B$4:$H$35,D$1,FALSE),0)</f>
        <v>258</v>
      </c>
      <c r="E19" s="14">
        <f>IFERROR(VLOOKUP($B19,PIVOTS!$B$4:$H$35,E$1,FALSE),0)</f>
        <v>41</v>
      </c>
      <c r="F19" s="14">
        <f>IFERROR(VLOOKUP($B19,PIVOTS!$B$4:$H$35,F$1,FALSE),0)</f>
        <v>258</v>
      </c>
      <c r="G19" s="14">
        <f>IFERROR(VLOOKUP($B19,PIVOTS!$B$4:$H$35,G$1,FALSE),0)</f>
        <v>250</v>
      </c>
      <c r="H19" s="14">
        <f>IFERROR(VLOOKUP($B19,PIVOTS!$B$4:$H$35,H$1,FALSE),0)</f>
        <v>253</v>
      </c>
    </row>
    <row r="20" spans="1:8">
      <c r="A20" s="14" t="s">
        <v>62</v>
      </c>
      <c r="B20" s="18" t="s">
        <v>230</v>
      </c>
      <c r="C20" s="14" t="str">
        <f>IFERROR(VLOOKUP($B20,PIVOTS!$B$4:$H$35,C$1,FALSE),"")</f>
        <v>HV03-77</v>
      </c>
      <c r="D20" s="14">
        <f>IFERROR(VLOOKUP($B20,PIVOTS!$B$4:$H$35,D$1,FALSE),0)</f>
        <v>39</v>
      </c>
      <c r="E20" s="14">
        <f>IFERROR(VLOOKUP($B20,PIVOTS!$B$4:$H$35,E$1,FALSE),0)</f>
        <v>5</v>
      </c>
      <c r="F20" s="14">
        <f>IFERROR(VLOOKUP($B20,PIVOTS!$B$4:$H$35,F$1,FALSE),0)</f>
        <v>39</v>
      </c>
      <c r="G20" s="14">
        <f>IFERROR(VLOOKUP($B20,PIVOTS!$B$4:$H$35,G$1,FALSE),0)</f>
        <v>37</v>
      </c>
      <c r="H20" s="14">
        <f>IFERROR(VLOOKUP($B20,PIVOTS!$B$4:$H$35,H$1,FALSE),0)</f>
        <v>38</v>
      </c>
    </row>
    <row r="21" spans="1:8">
      <c r="A21" s="14"/>
      <c r="B21" s="18" t="s">
        <v>233</v>
      </c>
      <c r="C21" s="14" t="str">
        <f>IFERROR(VLOOKUP($B21,PIVOTS!$B$4:$H$35,C$1,FALSE),"")</f>
        <v>HV03-78</v>
      </c>
      <c r="D21" s="14">
        <f>IFERROR(VLOOKUP($B21,PIVOTS!$B$4:$H$35,D$1,FALSE),0)</f>
        <v>185</v>
      </c>
      <c r="E21" s="14">
        <f>IFERROR(VLOOKUP($B21,PIVOTS!$B$4:$H$35,E$1,FALSE),0)</f>
        <v>33</v>
      </c>
      <c r="F21" s="14">
        <f>IFERROR(VLOOKUP($B21,PIVOTS!$B$4:$H$35,F$1,FALSE),0)</f>
        <v>191</v>
      </c>
      <c r="G21" s="14">
        <f>IFERROR(VLOOKUP($B21,PIVOTS!$B$4:$H$35,G$1,FALSE),0)</f>
        <v>182</v>
      </c>
      <c r="H21" s="14">
        <f>IFERROR(VLOOKUP($B21,PIVOTS!$B$4:$H$35,H$1,FALSE),0)</f>
        <v>182</v>
      </c>
    </row>
    <row r="22" spans="1:8">
      <c r="A22" s="14"/>
      <c r="B22" s="18" t="s">
        <v>238</v>
      </c>
      <c r="C22" s="14" t="str">
        <f>IFERROR(VLOOKUP($B22,PIVOTS!$B$4:$H$35,C$1,FALSE),"")</f>
        <v>HV03-79</v>
      </c>
      <c r="D22" s="14">
        <f>IFERROR(VLOOKUP($B22,PIVOTS!$B$4:$H$35,D$1,FALSE),0)</f>
        <v>213</v>
      </c>
      <c r="E22" s="14">
        <f>IFERROR(VLOOKUP($B22,PIVOTS!$B$4:$H$35,E$1,FALSE),0)</f>
        <v>40</v>
      </c>
      <c r="F22" s="14">
        <f>IFERROR(VLOOKUP($B22,PIVOTS!$B$4:$H$35,F$1,FALSE),0)</f>
        <v>217</v>
      </c>
      <c r="G22" s="14">
        <f>IFERROR(VLOOKUP($B22,PIVOTS!$B$4:$H$35,G$1,FALSE),0)</f>
        <v>207</v>
      </c>
      <c r="H22" s="14">
        <f>IFERROR(VLOOKUP($B22,PIVOTS!$B$4:$H$35,H$1,FALSE),0)</f>
        <v>212</v>
      </c>
    </row>
    <row r="23" spans="1:8" ht="14.25" customHeight="1">
      <c r="A23" s="14"/>
      <c r="B23" s="18" t="s">
        <v>243</v>
      </c>
      <c r="C23" s="14" t="str">
        <f>IFERROR(VLOOKUP($B23,PIVOTS!$B$4:$H$35,C$1,FALSE),"")</f>
        <v>HV03-81</v>
      </c>
      <c r="D23" s="14">
        <f>IFERROR(VLOOKUP($B23,PIVOTS!$B$4:$H$35,D$1,FALSE),0)</f>
        <v>50</v>
      </c>
      <c r="E23" s="14">
        <f>IFERROR(VLOOKUP($B23,PIVOTS!$B$4:$H$35,E$1,FALSE),0)</f>
        <v>6</v>
      </c>
      <c r="F23" s="14">
        <f>IFERROR(VLOOKUP($B23,PIVOTS!$B$4:$H$35,F$1,FALSE),0)</f>
        <v>50</v>
      </c>
      <c r="G23" s="14">
        <f>IFERROR(VLOOKUP($B23,PIVOTS!$B$4:$H$35,G$1,FALSE),0)</f>
        <v>47</v>
      </c>
      <c r="H23" s="14">
        <f>IFERROR(VLOOKUP($B23,PIVOTS!$B$4:$H$35,H$1,FALSE),0)</f>
        <v>47</v>
      </c>
    </row>
    <row r="24" spans="1:8">
      <c r="A24" s="14" t="s">
        <v>64</v>
      </c>
      <c r="B24" s="18" t="s">
        <v>241</v>
      </c>
      <c r="C24" s="14" t="str">
        <f>IFERROR(VLOOKUP($B24,PIVOTS!$B$4:$H$35,C$1,FALSE),"")</f>
        <v>HV03-80</v>
      </c>
      <c r="D24" s="14">
        <f>IFERROR(VLOOKUP($B24,PIVOTS!$B$4:$H$35,D$1,FALSE),0)</f>
        <v>14</v>
      </c>
      <c r="E24" s="14">
        <f>IFERROR(VLOOKUP($B24,PIVOTS!$B$4:$H$35,E$1,FALSE),0)</f>
        <v>1</v>
      </c>
      <c r="F24" s="14">
        <f>IFERROR(VLOOKUP($B24,PIVOTS!$B$4:$H$35,F$1,FALSE),0)</f>
        <v>12</v>
      </c>
      <c r="G24" s="14">
        <f>IFERROR(VLOOKUP($B24,PIVOTS!$B$4:$H$35,G$1,FALSE),0)</f>
        <v>13</v>
      </c>
      <c r="H24" s="14">
        <f>IFERROR(VLOOKUP($B24,PIVOTS!$B$4:$H$35,H$1,FALSE),0)</f>
        <v>12</v>
      </c>
    </row>
    <row r="25" spans="1:8">
      <c r="A25" s="14" t="s">
        <v>66</v>
      </c>
      <c r="B25" s="18" t="s">
        <v>246</v>
      </c>
      <c r="C25" s="14" t="str">
        <f>IFERROR(VLOOKUP($B25,PIVOTS!$B$4:$H$35,C$1,FALSE),"")</f>
        <v>HV03-82</v>
      </c>
      <c r="D25" s="14">
        <f>IFERROR(VLOOKUP($B25,PIVOTS!$B$4:$H$35,D$1,FALSE),0)</f>
        <v>39</v>
      </c>
      <c r="E25" s="14">
        <f>IFERROR(VLOOKUP($B25,PIVOTS!$B$4:$H$35,E$1,FALSE),0)</f>
        <v>5</v>
      </c>
      <c r="F25" s="14">
        <f>IFERROR(VLOOKUP($B25,PIVOTS!$B$4:$H$35,F$1,FALSE),0)</f>
        <v>38</v>
      </c>
      <c r="G25" s="14">
        <f>IFERROR(VLOOKUP($B25,PIVOTS!$B$4:$H$35,G$1,FALSE),0)</f>
        <v>37</v>
      </c>
      <c r="H25" s="14">
        <f>IFERROR(VLOOKUP($B25,PIVOTS!$B$4:$H$35,H$1,FALSE),0)</f>
        <v>38</v>
      </c>
    </row>
    <row r="26" spans="1:8" ht="14.25" customHeight="1">
      <c r="A26" s="14" t="s">
        <v>67</v>
      </c>
      <c r="B26" s="18" t="s">
        <v>249</v>
      </c>
      <c r="C26" s="14" t="str">
        <f>IFERROR(VLOOKUP($B26,PIVOTS!$B$4:$H$35,C$1,FALSE),"")</f>
        <v>HV03-83</v>
      </c>
      <c r="D26" s="14">
        <f>IFERROR(VLOOKUP($B26,PIVOTS!$B$4:$H$35,D$1,FALSE),0)</f>
        <v>9</v>
      </c>
      <c r="E26" s="14">
        <f>IFERROR(VLOOKUP($B26,PIVOTS!$B$4:$H$35,E$1,FALSE),0)</f>
        <v>1</v>
      </c>
      <c r="F26" s="14">
        <f>IFERROR(VLOOKUP($B26,PIVOTS!$B$4:$H$35,F$1,FALSE),0)</f>
        <v>10</v>
      </c>
      <c r="G26" s="14">
        <f>IFERROR(VLOOKUP($B26,PIVOTS!$B$4:$H$35,G$1,FALSE),0)</f>
        <v>8</v>
      </c>
      <c r="H26" s="14">
        <f>IFERROR(VLOOKUP($B26,PIVOTS!$B$4:$H$35,H$1,FALSE),0)</f>
        <v>8</v>
      </c>
    </row>
    <row r="27" spans="1:8">
      <c r="A27" s="14" t="s">
        <v>47</v>
      </c>
      <c r="B27" s="18" t="s">
        <v>257</v>
      </c>
      <c r="C27" s="14" t="str">
        <f>IFERROR(VLOOKUP($B27,PIVOTS!$B$4:$H$35,C$1,FALSE),"")</f>
        <v>HV03-84</v>
      </c>
      <c r="D27" s="14">
        <f>IFERROR(VLOOKUP($B27,PIVOTS!$B$4:$H$35,D$1,FALSE),0)</f>
        <v>48</v>
      </c>
      <c r="E27" s="14">
        <f>IFERROR(VLOOKUP($B27,PIVOTS!$B$4:$H$35,E$1,FALSE),0)</f>
        <v>6</v>
      </c>
      <c r="F27" s="14">
        <f>IFERROR(VLOOKUP($B27,PIVOTS!$B$4:$H$35,F$1,FALSE),0)</f>
        <v>48</v>
      </c>
      <c r="G27" s="14">
        <f>IFERROR(VLOOKUP($B27,PIVOTS!$B$4:$H$35,G$1,FALSE),0)</f>
        <v>45</v>
      </c>
      <c r="H27" s="14">
        <f>IFERROR(VLOOKUP($B27,PIVOTS!$B$4:$H$35,H$1,FALSE),0)</f>
        <v>45</v>
      </c>
    </row>
    <row r="28" spans="1:8">
      <c r="A28" s="14" t="s">
        <v>71</v>
      </c>
      <c r="B28" s="18" t="s">
        <v>260</v>
      </c>
      <c r="C28" s="14" t="str">
        <f>IFERROR(VLOOKUP($B28,PIVOTS!$B$4:$H$35,C$1,FALSE),"")</f>
        <v>F02-03</v>
      </c>
      <c r="D28" s="14">
        <f>IFERROR(VLOOKUP($B28,PIVOTS!$B$4:$H$35,D$1,FALSE),0)</f>
        <v>612</v>
      </c>
      <c r="E28" s="14">
        <f>IFERROR(VLOOKUP($B28,PIVOTS!$B$4:$H$35,E$1,FALSE),0)</f>
        <v>87</v>
      </c>
      <c r="F28" s="14">
        <f>IFERROR(VLOOKUP($B28,PIVOTS!$B$4:$H$35,F$1,FALSE),0)</f>
        <v>0</v>
      </c>
      <c r="G28" s="14">
        <f>IFERROR(VLOOKUP($B28,PIVOTS!$B$4:$H$35,G$1,FALSE),0)</f>
        <v>266</v>
      </c>
      <c r="H28" s="14">
        <f>IFERROR(VLOOKUP($B28,PIVOTS!$B$4:$H$35,H$1,FALSE),0)</f>
        <v>596</v>
      </c>
    </row>
    <row r="29" spans="1:8">
      <c r="A29" s="14" t="s">
        <v>73</v>
      </c>
      <c r="B29" s="18" t="s">
        <v>265</v>
      </c>
      <c r="C29" s="14" t="str">
        <f>IFERROR(VLOOKUP($B29,PIVOTS!$B$4:$H$35,C$1,FALSE),"")</f>
        <v>Prep_CURR</v>
      </c>
      <c r="D29" s="14">
        <f>IFERROR(VLOOKUP($B29,PIVOTS!$B$4:$H$35,D$1,FALSE),0)</f>
        <v>2437</v>
      </c>
      <c r="E29" s="14">
        <f>IFERROR(VLOOKUP($B29,PIVOTS!$B$4:$H$35,E$1,FALSE),0)</f>
        <v>239</v>
      </c>
      <c r="F29" s="14">
        <f>IFERROR(VLOOKUP($B29,PIVOTS!$B$4:$H$35,F$1,FALSE),0)</f>
        <v>0</v>
      </c>
      <c r="G29" s="14">
        <f>IFERROR(VLOOKUP($B29,PIVOTS!$B$4:$H$35,G$1,FALSE),0)</f>
        <v>1302</v>
      </c>
      <c r="H29" s="14">
        <f>IFERROR(VLOOKUP($B29,PIVOTS!$B$4:$H$35,H$1,FALSE),0)</f>
        <v>2343</v>
      </c>
    </row>
    <row r="30" spans="1:8">
      <c r="A30" s="14" t="s">
        <v>76</v>
      </c>
      <c r="B30" s="18" t="s">
        <v>271</v>
      </c>
      <c r="C30" s="14" t="str">
        <f>IFERROR(VLOOKUP($B30,PIVOTS!$B$4:$H$35,C$1,FALSE),"")</f>
        <v>Gend_1</v>
      </c>
      <c r="D30" s="14">
        <f>IFERROR(VLOOKUP($B30,PIVOTS!$B$4:$H$35,D$1,FALSE),0)</f>
        <v>0</v>
      </c>
      <c r="E30" s="14">
        <f>IFERROR(VLOOKUP($B30,PIVOTS!$B$4:$H$35,E$1,FALSE),0)</f>
        <v>0</v>
      </c>
      <c r="F30" s="14">
        <f>IFERROR(VLOOKUP($B30,PIVOTS!$B$4:$H$35,F$1,FALSE),0)</f>
        <v>0</v>
      </c>
      <c r="G30" s="14">
        <f>IFERROR(VLOOKUP($B30,PIVOTS!$B$4:$H$35,G$1,FALSE),0)</f>
        <v>0</v>
      </c>
      <c r="H30" s="14">
        <f>IFERROR(VLOOKUP($B30,PIVOTS!$B$4:$H$35,H$1,FALSE),0)</f>
        <v>0</v>
      </c>
    </row>
    <row r="31" spans="1:8">
      <c r="A31" s="14" t="s">
        <v>77</v>
      </c>
      <c r="B31" s="18" t="s">
        <v>274</v>
      </c>
      <c r="C31" s="14" t="str">
        <f>IFERROR(VLOOKUP($B31,PIVOTS!$B$4:$H$35,C$1,FALSE),"")</f>
        <v>Gend_2</v>
      </c>
      <c r="D31" s="14">
        <f>IFERROR(VLOOKUP($B31,PIVOTS!$B$4:$H$35,D$1,FALSE),0)</f>
        <v>0</v>
      </c>
      <c r="E31" s="14">
        <f>IFERROR(VLOOKUP($B31,PIVOTS!$B$4:$H$35,E$1,FALSE),0)</f>
        <v>0</v>
      </c>
      <c r="F31" s="14">
        <f>IFERROR(VLOOKUP($B31,PIVOTS!$B$4:$H$35,F$1,FALSE),0)</f>
        <v>0</v>
      </c>
      <c r="G31" s="14">
        <f>IFERROR(VLOOKUP($B31,PIVOTS!$B$4:$H$35,G$1,FALSE),0)</f>
        <v>0</v>
      </c>
      <c r="H31" s="14">
        <f>IFERROR(VLOOKUP($B31,PIVOTS!$B$4:$H$35,H$1,FALSE),0)</f>
        <v>0</v>
      </c>
    </row>
    <row r="32" spans="1:8">
      <c r="A32" s="14" t="s">
        <v>78</v>
      </c>
      <c r="B32" s="18" t="s">
        <v>277</v>
      </c>
      <c r="C32" s="14" t="str">
        <f>IFERROR(VLOOKUP($B32,PIVOTS!$B$4:$H$35,C$1,FALSE),"")</f>
        <v>Gend 4</v>
      </c>
      <c r="D32" s="14">
        <f>IFERROR(VLOOKUP($B32,PIVOTS!$B$4:$H$35,D$1,FALSE),0)</f>
        <v>0</v>
      </c>
      <c r="E32" s="14">
        <f>IFERROR(VLOOKUP($B32,PIVOTS!$B$4:$H$35,E$1,FALSE),0)</f>
        <v>0</v>
      </c>
      <c r="F32" s="14">
        <f>IFERROR(VLOOKUP($B32,PIVOTS!$B$4:$H$35,F$1,FALSE),0)</f>
        <v>0</v>
      </c>
      <c r="G32" s="14">
        <f>IFERROR(VLOOKUP($B32,PIVOTS!$B$4:$H$35,G$1,FALSE),0)</f>
        <v>0</v>
      </c>
      <c r="H32" s="14">
        <f>IFERROR(VLOOKUP($B32,PIVOTS!$B$4:$H$35,H$1,FALSE),0)</f>
        <v>0</v>
      </c>
    </row>
    <row r="33" spans="1:8">
      <c r="A33" s="14" t="s">
        <v>81</v>
      </c>
      <c r="B33" s="18" t="s">
        <v>280</v>
      </c>
      <c r="C33" s="14" t="str">
        <f>IFERROR(VLOOKUP($B33,PIVOTS!$B$4:$H$35,C$1,FALSE),"")</f>
        <v>CXCA_SCRN</v>
      </c>
      <c r="D33" s="14">
        <f>IFERROR(VLOOKUP($B33,PIVOTS!$B$4:$H$35,D$1,FALSE),0)</f>
        <v>936</v>
      </c>
      <c r="E33" s="14">
        <f>IFERROR(VLOOKUP($B33,PIVOTS!$B$4:$H$35,E$1,FALSE),0)</f>
        <v>224</v>
      </c>
      <c r="F33" s="14">
        <f>IFERROR(VLOOKUP($B33,PIVOTS!$B$4:$H$35,F$1,FALSE),0)</f>
        <v>0</v>
      </c>
      <c r="G33" s="14">
        <f>IFERROR(VLOOKUP($B33,PIVOTS!$B$4:$H$35,G$1,FALSE),0)</f>
        <v>750</v>
      </c>
      <c r="H33" s="14">
        <f>IFERROR(VLOOKUP($B33,PIVOTS!$B$4:$H$35,H$1,FALSE),0)</f>
        <v>936</v>
      </c>
    </row>
    <row r="34" spans="1:8">
      <c r="A34" s="14" t="s">
        <v>82</v>
      </c>
      <c r="B34" s="14" t="s">
        <v>294</v>
      </c>
      <c r="C34" s="14" t="str">
        <f>IFERROR(VLOOKUP($B34,PIVOTS!$B$4:$H$35,C$1,FALSE),"")</f>
        <v>CXCA_SCRN_POS</v>
      </c>
      <c r="D34" s="14">
        <f>IFERROR(VLOOKUP($B34,PIVOTS!$B$4:$H$35,D$1,FALSE),0)</f>
        <v>19</v>
      </c>
      <c r="E34" s="14">
        <f>IFERROR(VLOOKUP($B34,PIVOTS!$B$4:$H$35,E$1,FALSE),0)</f>
        <v>1</v>
      </c>
      <c r="F34" s="14">
        <f>IFERROR(VLOOKUP($B34,PIVOTS!$B$4:$H$35,F$1,FALSE),0)</f>
        <v>0</v>
      </c>
      <c r="G34" s="14">
        <f>IFERROR(VLOOKUP($B34,PIVOTS!$B$4:$H$35,G$1,FALSE),0)</f>
        <v>6</v>
      </c>
      <c r="H34" s="14">
        <f>IFERROR(VLOOKUP($B34,PIVOTS!$B$4:$H$35,H$1,FALSE),0)</f>
        <v>19</v>
      </c>
    </row>
    <row r="43" spans="1:8" ht="14.25" customHeight="1">
      <c r="A43" t="s">
        <v>97</v>
      </c>
      <c r="B43" s="9" t="s">
        <v>97</v>
      </c>
      <c r="C43" t="s">
        <v>22</v>
      </c>
    </row>
    <row r="44" spans="1:8">
      <c r="A44" t="s">
        <v>143</v>
      </c>
      <c r="B44" s="9" t="s">
        <v>143</v>
      </c>
      <c r="C44" t="s">
        <v>29</v>
      </c>
    </row>
    <row r="45" spans="1:8" ht="14.25" customHeight="1">
      <c r="A45" t="s">
        <v>169</v>
      </c>
      <c r="B45" s="9" t="s">
        <v>169</v>
      </c>
      <c r="C45" t="s">
        <v>38</v>
      </c>
    </row>
    <row r="46" spans="1:8">
      <c r="A46" t="s">
        <v>172</v>
      </c>
      <c r="B46" s="9" t="s">
        <v>172</v>
      </c>
      <c r="C46" t="s">
        <v>57</v>
      </c>
    </row>
    <row r="47" spans="1:8">
      <c r="A47" t="s">
        <v>218</v>
      </c>
      <c r="B47" s="27" t="s">
        <v>218</v>
      </c>
      <c r="C47" t="s">
        <v>68</v>
      </c>
    </row>
    <row r="48" spans="1:8">
      <c r="A48" t="s">
        <v>218</v>
      </c>
      <c r="B48" s="27" t="s">
        <v>218</v>
      </c>
      <c r="C48" t="s">
        <v>74</v>
      </c>
    </row>
    <row r="49" spans="1:3" ht="14.25" customHeight="1">
      <c r="A49" t="s">
        <v>218</v>
      </c>
      <c r="B49" s="27" t="s">
        <v>218</v>
      </c>
      <c r="C49" t="s">
        <v>79</v>
      </c>
    </row>
    <row r="50" spans="1:3">
      <c r="A50" t="s">
        <v>218</v>
      </c>
      <c r="B50" s="27" t="s">
        <v>218</v>
      </c>
    </row>
    <row r="51" spans="1:3">
      <c r="A51" t="s">
        <v>218</v>
      </c>
      <c r="B51" s="27" t="s">
        <v>218</v>
      </c>
    </row>
    <row r="52" spans="1:3">
      <c r="A52" t="s">
        <v>218</v>
      </c>
      <c r="B52" s="27" t="s">
        <v>218</v>
      </c>
    </row>
    <row r="53" spans="1:3">
      <c r="A53" t="s">
        <v>259</v>
      </c>
      <c r="B53" s="9" t="s">
        <v>259</v>
      </c>
    </row>
    <row r="54" spans="1:3">
      <c r="A54" t="s">
        <v>270</v>
      </c>
      <c r="B54" s="9" t="s">
        <v>270</v>
      </c>
    </row>
    <row r="55" spans="1:3">
      <c r="A55" t="s">
        <v>273</v>
      </c>
      <c r="B55" s="9" t="s">
        <v>273</v>
      </c>
    </row>
    <row r="56" spans="1:3">
      <c r="A56" t="s">
        <v>276</v>
      </c>
      <c r="B56" s="9" t="s">
        <v>276</v>
      </c>
    </row>
    <row r="57" spans="1:3">
      <c r="A57" t="s">
        <v>279</v>
      </c>
      <c r="B57" s="9" t="s">
        <v>279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6"/>
  <sheetViews>
    <sheetView showGridLines="0" topLeftCell="A49" workbookViewId="0">
      <selection activeCell="B64" sqref="B64"/>
    </sheetView>
  </sheetViews>
  <sheetFormatPr defaultColWidth="28.140625" defaultRowHeight="15"/>
  <cols>
    <col min="2" max="2" width="30.28515625" customWidth="1"/>
    <col min="3" max="3" width="12.42578125" customWidth="1"/>
    <col min="4" max="4" width="10.5703125" bestFit="1" customWidth="1"/>
    <col min="5" max="5" width="5.7109375" bestFit="1" customWidth="1"/>
    <col min="6" max="6" width="8.85546875" bestFit="1" customWidth="1"/>
    <col min="7" max="7" width="7.5703125" customWidth="1"/>
    <col min="8" max="8" width="13.5703125" bestFit="1" customWidth="1"/>
    <col min="14" max="14" width="20.140625" bestFit="1" customWidth="1"/>
    <col min="16" max="16" width="27.140625" customWidth="1"/>
    <col min="17" max="31" width="10.5703125" customWidth="1"/>
    <col min="32" max="32" width="6.7109375" bestFit="1" customWidth="1"/>
  </cols>
  <sheetData>
    <row r="1" spans="1:31">
      <c r="A1" s="11" t="s">
        <v>88</v>
      </c>
      <c r="B1" t="s">
        <v>303</v>
      </c>
      <c r="D1" t="s">
        <v>18</v>
      </c>
      <c r="E1" t="s">
        <v>19</v>
      </c>
      <c r="F1" t="s">
        <v>20</v>
      </c>
      <c r="G1" t="s">
        <v>5</v>
      </c>
      <c r="H1" t="s">
        <v>21</v>
      </c>
    </row>
    <row r="2" spans="1:31">
      <c r="K2" s="11" t="s">
        <v>0</v>
      </c>
      <c r="L2" t="s">
        <v>303</v>
      </c>
      <c r="N2" s="11" t="s">
        <v>89</v>
      </c>
      <c r="O2" t="s">
        <v>303</v>
      </c>
      <c r="R2" t="str">
        <f t="shared" ref="R2:R33" si="0">N2</f>
        <v>Reporting MonthName</v>
      </c>
      <c r="S2" t="str">
        <f t="shared" ref="S2:S4" si="1">O2</f>
        <v>(All)</v>
      </c>
      <c r="U2">
        <f t="shared" ref="U2:U4" si="2">P2</f>
        <v>0</v>
      </c>
    </row>
    <row r="3" spans="1:31">
      <c r="A3" s="11" t="s">
        <v>3</v>
      </c>
      <c r="B3" s="11" t="s">
        <v>86</v>
      </c>
      <c r="C3" s="11" t="s">
        <v>87</v>
      </c>
      <c r="D3" t="s">
        <v>302</v>
      </c>
      <c r="E3" t="s">
        <v>298</v>
      </c>
      <c r="F3" t="s">
        <v>299</v>
      </c>
      <c r="G3" t="s">
        <v>300</v>
      </c>
      <c r="H3" t="s">
        <v>301</v>
      </c>
      <c r="K3" s="11" t="s">
        <v>85</v>
      </c>
      <c r="L3" t="s">
        <v>303</v>
      </c>
      <c r="R3">
        <f t="shared" si="0"/>
        <v>0</v>
      </c>
      <c r="S3">
        <f t="shared" si="1"/>
        <v>0</v>
      </c>
      <c r="U3">
        <f t="shared" si="2"/>
        <v>0</v>
      </c>
      <c r="AA3" t="s">
        <v>304</v>
      </c>
      <c r="AB3" t="s">
        <v>305</v>
      </c>
    </row>
    <row r="4" spans="1:31">
      <c r="A4" t="s">
        <v>97</v>
      </c>
      <c r="B4" t="s">
        <v>98</v>
      </c>
      <c r="C4" t="s">
        <v>99</v>
      </c>
      <c r="D4" s="12">
        <v>17977</v>
      </c>
      <c r="E4" s="12">
        <v>2871</v>
      </c>
      <c r="F4" s="12">
        <v>20530</v>
      </c>
      <c r="G4" s="12">
        <v>19713</v>
      </c>
      <c r="H4" s="12">
        <v>17539</v>
      </c>
      <c r="K4" s="11" t="s">
        <v>1</v>
      </c>
      <c r="L4" t="s">
        <v>303</v>
      </c>
      <c r="N4" s="11" t="s">
        <v>88</v>
      </c>
      <c r="O4" s="11" t="s">
        <v>3</v>
      </c>
      <c r="P4" s="11" t="s">
        <v>306</v>
      </c>
      <c r="Q4" s="11"/>
      <c r="R4" s="11" t="str">
        <f t="shared" si="0"/>
        <v>ReportingYearMonth</v>
      </c>
      <c r="S4" s="11" t="str">
        <f t="shared" si="1"/>
        <v>Program Area</v>
      </c>
      <c r="T4" s="11" t="s">
        <v>316</v>
      </c>
      <c r="U4" s="11" t="str">
        <f t="shared" si="2"/>
        <v>Overall Commnets</v>
      </c>
      <c r="V4" s="11"/>
      <c r="W4" s="11"/>
      <c r="X4" s="11"/>
      <c r="Y4" s="11"/>
      <c r="Z4" s="11">
        <f>COUNTIFS($R$5:$R$138,AA4)</f>
        <v>3</v>
      </c>
      <c r="AA4">
        <v>202104</v>
      </c>
      <c r="AB4" s="11" t="str">
        <f t="shared" ref="AB4:AB12" si="3">IFERROR(VLOOKUP(AA4&amp;Z4,$T$5:$V$138,3,FALSE),"")</f>
        <v xml:space="preserve">  </v>
      </c>
      <c r="AD4" s="11"/>
      <c r="AE4" s="11"/>
    </row>
    <row r="5" spans="1:31">
      <c r="A5" t="s">
        <v>97</v>
      </c>
      <c r="B5" t="s">
        <v>137</v>
      </c>
      <c r="C5" t="s">
        <v>138</v>
      </c>
      <c r="D5" s="12">
        <v>456</v>
      </c>
      <c r="E5" s="12">
        <v>24</v>
      </c>
      <c r="F5" s="12">
        <v>515</v>
      </c>
      <c r="G5" s="12">
        <v>487</v>
      </c>
      <c r="H5" s="12">
        <v>441</v>
      </c>
      <c r="K5" s="11" t="s">
        <v>89</v>
      </c>
      <c r="L5" t="s">
        <v>303</v>
      </c>
      <c r="N5">
        <v>202104</v>
      </c>
      <c r="O5" t="s">
        <v>97</v>
      </c>
      <c r="R5">
        <f t="shared" si="0"/>
        <v>202104</v>
      </c>
      <c r="S5" t="str">
        <f>IF(ISTEXT(O5),O5,"")</f>
        <v>1. HTC register [MOH 362] and MOH 731</v>
      </c>
      <c r="T5" t="str">
        <f>R5&amp;COUNTIFS($R$5:R5,R5)</f>
        <v>2021041</v>
      </c>
      <c r="U5" t="str">
        <f>IF(ISTEXT(P5),P5,"")</f>
        <v/>
      </c>
      <c r="V5" t="str">
        <f>IF(R5&lt;&gt;R4,U5,V4&amp;" "&amp;U5)</f>
        <v/>
      </c>
      <c r="Z5">
        <f t="shared" ref="Z5:Z12" si="4">COUNTIFS($R$5:$R$138,AA5)</f>
        <v>7</v>
      </c>
      <c r="AA5">
        <v>202105</v>
      </c>
      <c r="AB5" t="str">
        <f t="shared" si="3"/>
        <v xml:space="preserve"> variance in total pos varriance in total tested  variance in tx curr  variance on kp</v>
      </c>
    </row>
    <row r="6" spans="1:31">
      <c r="A6" t="s">
        <v>143</v>
      </c>
      <c r="B6" t="s">
        <v>144</v>
      </c>
      <c r="C6" t="s">
        <v>145</v>
      </c>
      <c r="D6" s="12">
        <v>504</v>
      </c>
      <c r="E6" s="12">
        <v>342</v>
      </c>
      <c r="F6" s="12">
        <v>627</v>
      </c>
      <c r="G6" s="12">
        <v>602</v>
      </c>
      <c r="H6" s="12">
        <v>540</v>
      </c>
      <c r="N6">
        <v>202104</v>
      </c>
      <c r="O6" t="s">
        <v>143</v>
      </c>
      <c r="R6">
        <f t="shared" si="0"/>
        <v>202104</v>
      </c>
      <c r="S6" t="str">
        <f t="shared" ref="S6:S69" si="5">IF(ISTEXT(O6),O6,"")</f>
        <v>2. Daily Activity &amp; ART Register and MOH 731, IPT Register, EMR</v>
      </c>
      <c r="T6" t="str">
        <f>R6&amp;COUNTIFS($R$5:R6,R6)</f>
        <v>2021042</v>
      </c>
      <c r="U6" t="str">
        <f t="shared" ref="U6:U69" si="6">IF(ISTEXT(P6),P6,"")</f>
        <v/>
      </c>
      <c r="V6" t="str">
        <f t="shared" ref="V6:V69" si="7">IF(R6&lt;&gt;R5,U6,V5&amp;" "&amp;U6)</f>
        <v xml:space="preserve"> </v>
      </c>
      <c r="Z6">
        <f t="shared" si="4"/>
        <v>33</v>
      </c>
      <c r="AA6">
        <v>202106</v>
      </c>
      <c r="AB6" t="str">
        <f t="shared" si="3"/>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PrEP DAR not available hence difficult to ascertain PrEP_CURR Underreporting  Register not available at site, however, screening forms for all clients screened for CXCA are filled in one folder The register not updated with patient status Underreporting</v>
      </c>
    </row>
    <row r="7" spans="1:31">
      <c r="A7" t="s">
        <v>143</v>
      </c>
      <c r="B7" t="s">
        <v>158</v>
      </c>
      <c r="C7" t="s">
        <v>159</v>
      </c>
      <c r="D7" s="12">
        <v>21479</v>
      </c>
      <c r="E7" s="12">
        <v>34144</v>
      </c>
      <c r="F7" s="12">
        <v>52179</v>
      </c>
      <c r="G7" s="12">
        <v>51336</v>
      </c>
      <c r="H7" s="12">
        <v>44036</v>
      </c>
      <c r="N7">
        <v>202104</v>
      </c>
      <c r="O7" t="s">
        <v>172</v>
      </c>
      <c r="R7">
        <f t="shared" si="0"/>
        <v>202104</v>
      </c>
      <c r="S7" t="str">
        <f t="shared" si="5"/>
        <v>3. ANC register [ MOH 405], MOH 731, Form 1A &amp; KHIS</v>
      </c>
      <c r="T7" t="str">
        <f>R7&amp;COUNTIFS($R$5:R7,R7)</f>
        <v>2021043</v>
      </c>
      <c r="U7" t="str">
        <f t="shared" si="6"/>
        <v/>
      </c>
      <c r="V7" t="str">
        <f t="shared" si="7"/>
        <v xml:space="preserve">  </v>
      </c>
      <c r="Z7">
        <f t="shared" si="4"/>
        <v>66</v>
      </c>
      <c r="AA7">
        <v>202107</v>
      </c>
      <c r="AB7" t="str">
        <f t="shared" si="3"/>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cxca_pos reported was HIV negative client screened for cxca register not in use  Register not updated at reporting time  the variance was brought about by a HIV negative client screened for cxca Undereporting Underreporting</v>
      </c>
    </row>
    <row r="8" spans="1:31">
      <c r="A8" t="s">
        <v>169</v>
      </c>
      <c r="B8" t="s">
        <v>170</v>
      </c>
      <c r="C8" t="s">
        <v>6</v>
      </c>
      <c r="D8" s="12">
        <v>2668</v>
      </c>
      <c r="E8" s="12">
        <v>3726</v>
      </c>
      <c r="F8" s="12">
        <v>0</v>
      </c>
      <c r="G8" s="12">
        <v>1591</v>
      </c>
      <c r="H8" s="12">
        <v>1591</v>
      </c>
      <c r="N8">
        <v>202105</v>
      </c>
      <c r="O8" t="s">
        <v>97</v>
      </c>
      <c r="R8">
        <f t="shared" si="0"/>
        <v>202105</v>
      </c>
      <c r="S8" t="str">
        <f t="shared" si="5"/>
        <v>1. HTC register [MOH 362] and MOH 731</v>
      </c>
      <c r="T8" t="str">
        <f>R8&amp;COUNTIFS($R$5:R8,R8)</f>
        <v>2021051</v>
      </c>
      <c r="U8" t="str">
        <f t="shared" si="6"/>
        <v/>
      </c>
      <c r="V8" t="str">
        <f t="shared" si="7"/>
        <v/>
      </c>
      <c r="Z8">
        <f t="shared" si="4"/>
        <v>0</v>
      </c>
      <c r="AA8">
        <v>202108</v>
      </c>
      <c r="AB8" t="str">
        <f t="shared" si="3"/>
        <v/>
      </c>
    </row>
    <row r="9" spans="1:31">
      <c r="A9" t="s">
        <v>169</v>
      </c>
      <c r="B9" t="s">
        <v>171</v>
      </c>
      <c r="C9" t="s">
        <v>7</v>
      </c>
      <c r="D9" s="12">
        <v>2514</v>
      </c>
      <c r="E9" s="12">
        <v>3584</v>
      </c>
      <c r="F9" s="12">
        <v>0</v>
      </c>
      <c r="G9" s="12">
        <v>1536</v>
      </c>
      <c r="H9" s="12">
        <v>1536</v>
      </c>
      <c r="N9">
        <v>202105</v>
      </c>
      <c r="O9" t="s">
        <v>97</v>
      </c>
      <c r="P9" t="s">
        <v>139</v>
      </c>
      <c r="R9">
        <f t="shared" si="0"/>
        <v>202105</v>
      </c>
      <c r="S9" t="str">
        <f t="shared" si="5"/>
        <v>1. HTC register [MOH 362] and MOH 731</v>
      </c>
      <c r="T9" t="str">
        <f>R9&amp;COUNTIFS($R$5:R9,R9)</f>
        <v>2021052</v>
      </c>
      <c r="U9" t="str">
        <f t="shared" si="6"/>
        <v>variance in total pos</v>
      </c>
      <c r="V9" t="str">
        <f t="shared" si="7"/>
        <v xml:space="preserve"> variance in total pos</v>
      </c>
      <c r="Z9">
        <f t="shared" si="4"/>
        <v>0</v>
      </c>
      <c r="AA9">
        <v>202109</v>
      </c>
      <c r="AB9" t="str">
        <f t="shared" si="3"/>
        <v/>
      </c>
    </row>
    <row r="10" spans="1:31">
      <c r="A10" t="s">
        <v>172</v>
      </c>
      <c r="B10" t="s">
        <v>173</v>
      </c>
      <c r="C10" t="s">
        <v>174</v>
      </c>
      <c r="D10" s="12">
        <v>5502</v>
      </c>
      <c r="E10" s="12">
        <v>637</v>
      </c>
      <c r="F10" s="12">
        <v>5785</v>
      </c>
      <c r="G10" s="12">
        <v>5480</v>
      </c>
      <c r="H10" s="12">
        <v>4889</v>
      </c>
      <c r="N10">
        <v>202105</v>
      </c>
      <c r="O10" t="s">
        <v>97</v>
      </c>
      <c r="P10" t="s">
        <v>100</v>
      </c>
      <c r="R10">
        <f t="shared" si="0"/>
        <v>202105</v>
      </c>
      <c r="S10" t="str">
        <f t="shared" si="5"/>
        <v>1. HTC register [MOH 362] and MOH 731</v>
      </c>
      <c r="T10" t="str">
        <f>R10&amp;COUNTIFS($R$5:R10,R10)</f>
        <v>2021053</v>
      </c>
      <c r="U10" t="str">
        <f t="shared" si="6"/>
        <v>varriance in total tested</v>
      </c>
      <c r="V10" t="str">
        <f t="shared" si="7"/>
        <v xml:space="preserve"> variance in total pos varriance in total tested</v>
      </c>
      <c r="Z10">
        <f t="shared" si="4"/>
        <v>0</v>
      </c>
      <c r="AA10">
        <v>202110</v>
      </c>
      <c r="AB10" t="str">
        <f t="shared" si="3"/>
        <v/>
      </c>
    </row>
    <row r="11" spans="1:31">
      <c r="A11" t="s">
        <v>172</v>
      </c>
      <c r="B11" t="s">
        <v>190</v>
      </c>
      <c r="C11" t="s">
        <v>191</v>
      </c>
      <c r="D11" s="12">
        <v>5195</v>
      </c>
      <c r="E11" s="12">
        <v>621</v>
      </c>
      <c r="F11" s="12">
        <v>5718</v>
      </c>
      <c r="G11" s="12">
        <v>5435</v>
      </c>
      <c r="H11" s="12">
        <v>4833</v>
      </c>
      <c r="N11">
        <v>202105</v>
      </c>
      <c r="O11" t="s">
        <v>143</v>
      </c>
      <c r="R11">
        <f t="shared" si="0"/>
        <v>202105</v>
      </c>
      <c r="S11" t="str">
        <f t="shared" si="5"/>
        <v>2. Daily Activity &amp; ART Register and MOH 731, IPT Register, EMR</v>
      </c>
      <c r="T11" t="str">
        <f>R11&amp;COUNTIFS($R$5:R11,R11)</f>
        <v>2021054</v>
      </c>
      <c r="U11" t="str">
        <f t="shared" si="6"/>
        <v/>
      </c>
      <c r="V11" t="str">
        <f t="shared" si="7"/>
        <v xml:space="preserve"> variance in total pos varriance in total tested </v>
      </c>
      <c r="Z11">
        <f t="shared" si="4"/>
        <v>0</v>
      </c>
      <c r="AA11">
        <v>202111</v>
      </c>
      <c r="AB11" t="str">
        <f t="shared" si="3"/>
        <v/>
      </c>
    </row>
    <row r="12" spans="1:31">
      <c r="A12" t="s">
        <v>172</v>
      </c>
      <c r="B12" t="s">
        <v>184</v>
      </c>
      <c r="C12" t="s">
        <v>185</v>
      </c>
      <c r="D12" s="12">
        <v>95</v>
      </c>
      <c r="E12" s="12">
        <v>13</v>
      </c>
      <c r="F12" s="12">
        <v>100</v>
      </c>
      <c r="G12" s="12">
        <v>99</v>
      </c>
      <c r="H12" s="12">
        <v>92</v>
      </c>
      <c r="N12">
        <v>202105</v>
      </c>
      <c r="O12" t="s">
        <v>143</v>
      </c>
      <c r="P12" t="s">
        <v>160</v>
      </c>
      <c r="R12">
        <f t="shared" si="0"/>
        <v>202105</v>
      </c>
      <c r="S12" t="str">
        <f t="shared" si="5"/>
        <v>2. Daily Activity &amp; ART Register and MOH 731, IPT Register, EMR</v>
      </c>
      <c r="T12" t="str">
        <f>R12&amp;COUNTIFS($R$5:R12,R12)</f>
        <v>2021055</v>
      </c>
      <c r="U12" t="str">
        <f t="shared" si="6"/>
        <v>variance in tx curr</v>
      </c>
      <c r="V12" t="str">
        <f t="shared" si="7"/>
        <v xml:space="preserve"> variance in total pos varriance in total tested  variance in tx curr</v>
      </c>
      <c r="Z12">
        <f t="shared" si="4"/>
        <v>0</v>
      </c>
      <c r="AA12">
        <v>202112</v>
      </c>
      <c r="AB12" t="str">
        <f t="shared" si="3"/>
        <v/>
      </c>
    </row>
    <row r="13" spans="1:31">
      <c r="A13" t="s">
        <v>172</v>
      </c>
      <c r="B13" t="s">
        <v>184</v>
      </c>
      <c r="C13" t="s">
        <v>205</v>
      </c>
      <c r="D13" s="12">
        <v>93</v>
      </c>
      <c r="E13" s="12">
        <v>13</v>
      </c>
      <c r="F13" s="12">
        <v>98</v>
      </c>
      <c r="G13" s="12">
        <v>97</v>
      </c>
      <c r="H13" s="12">
        <v>90</v>
      </c>
      <c r="N13">
        <v>202105</v>
      </c>
      <c r="O13" t="s">
        <v>172</v>
      </c>
      <c r="R13">
        <f t="shared" si="0"/>
        <v>202105</v>
      </c>
      <c r="S13" t="str">
        <f t="shared" si="5"/>
        <v>3. ANC register [ MOH 405], MOH 731, Form 1A &amp; KHIS</v>
      </c>
      <c r="T13" t="str">
        <f>R13&amp;COUNTIFS($R$5:R13,R13)</f>
        <v>2021056</v>
      </c>
      <c r="U13" t="str">
        <f t="shared" si="6"/>
        <v/>
      </c>
      <c r="V13" t="str">
        <f t="shared" si="7"/>
        <v xml:space="preserve"> variance in total pos varriance in total tested  variance in tx curr </v>
      </c>
      <c r="AA13" t="s">
        <v>303</v>
      </c>
      <c r="AB13" t="str">
        <f>AB12&amp;AB11&amp;AB10&amp;AB9&amp;AB8&amp;AB7&amp;AB6&amp;AB5&amp;AB4</f>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cxca_pos reported was HIV negative client screened for cxca register not in use  Register not updated at reporting time  the variance was brought about by a HIV negative client screened for cxca Undereporting Underreporting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PrEP DAR not available hence difficult to ascertain PrEP_CURR Underreporting  Register not available at site, however, screening forms for all clients screened for CXCA are filled in one folder The register not updated with patient status Underreporting variance in total pos varriance in total tested  variance in tx curr  variance on kp  </v>
      </c>
    </row>
    <row r="14" spans="1:31">
      <c r="A14" t="s">
        <v>172</v>
      </c>
      <c r="B14" t="s">
        <v>206</v>
      </c>
      <c r="C14" t="s">
        <v>207</v>
      </c>
      <c r="D14" s="12">
        <v>54</v>
      </c>
      <c r="E14" s="12">
        <v>6</v>
      </c>
      <c r="F14" s="12">
        <v>63</v>
      </c>
      <c r="G14" s="12">
        <v>61</v>
      </c>
      <c r="H14" s="12">
        <v>53</v>
      </c>
      <c r="N14">
        <v>202105</v>
      </c>
      <c r="O14" t="s">
        <v>172</v>
      </c>
      <c r="P14" t="s">
        <v>186</v>
      </c>
      <c r="R14">
        <f t="shared" si="0"/>
        <v>202105</v>
      </c>
      <c r="S14" t="str">
        <f t="shared" si="5"/>
        <v>3. ANC register [ MOH 405], MOH 731, Form 1A &amp; KHIS</v>
      </c>
      <c r="T14" t="str">
        <f>R14&amp;COUNTIFS($R$5:R14,R14)</f>
        <v>2021057</v>
      </c>
      <c r="U14" t="str">
        <f t="shared" si="6"/>
        <v>variance on kp</v>
      </c>
      <c r="V14" t="str">
        <f t="shared" si="7"/>
        <v xml:space="preserve"> variance in total pos varriance in total tested  variance in tx curr  variance on kp</v>
      </c>
    </row>
    <row r="15" spans="1:31">
      <c r="A15" t="s">
        <v>172</v>
      </c>
      <c r="B15" t="s">
        <v>210</v>
      </c>
      <c r="C15" t="s">
        <v>211</v>
      </c>
      <c r="D15" s="12">
        <v>94</v>
      </c>
      <c r="E15" s="12">
        <v>13</v>
      </c>
      <c r="F15" s="12">
        <v>99</v>
      </c>
      <c r="G15" s="12">
        <v>98</v>
      </c>
      <c r="H15" s="12">
        <v>91</v>
      </c>
      <c r="N15">
        <v>202106</v>
      </c>
      <c r="O15" t="s">
        <v>97</v>
      </c>
      <c r="R15">
        <f t="shared" si="0"/>
        <v>202106</v>
      </c>
      <c r="S15" t="str">
        <f t="shared" si="5"/>
        <v>1. HTC register [MOH 362] and MOH 731</v>
      </c>
      <c r="T15" t="str">
        <f>R15&amp;COUNTIFS($R$5:R15,R15)</f>
        <v>2021061</v>
      </c>
      <c r="U15" t="str">
        <f t="shared" si="6"/>
        <v/>
      </c>
      <c r="V15" t="str">
        <f t="shared" si="7"/>
        <v/>
      </c>
    </row>
    <row r="16" spans="1:31">
      <c r="A16" t="s">
        <v>172</v>
      </c>
      <c r="B16" t="s">
        <v>212</v>
      </c>
      <c r="C16" t="s">
        <v>213</v>
      </c>
      <c r="D16" s="12">
        <v>56</v>
      </c>
      <c r="E16" s="12">
        <v>6</v>
      </c>
      <c r="F16" s="12">
        <v>67</v>
      </c>
      <c r="G16" s="12">
        <v>65</v>
      </c>
      <c r="H16" s="12">
        <v>57</v>
      </c>
      <c r="N16">
        <v>202106</v>
      </c>
      <c r="O16" t="s">
        <v>97</v>
      </c>
      <c r="P16" t="s">
        <v>113</v>
      </c>
      <c r="R16">
        <f t="shared" si="0"/>
        <v>202106</v>
      </c>
      <c r="S16" t="str">
        <f t="shared" si="5"/>
        <v>1. HTC register [MOH 362] and MOH 731</v>
      </c>
      <c r="T16" t="str">
        <f>R16&amp;COUNTIFS($R$5:R16,R16)</f>
        <v>2021062</v>
      </c>
      <c r="U16" t="str">
        <f t="shared" si="6"/>
        <v>DISCREPANCY IN TOTAL TESTED CLIENTS AND NUMBER POS</v>
      </c>
      <c r="V16" t="str">
        <f t="shared" si="7"/>
        <v xml:space="preserve"> DISCREPANCY IN TOTAL TESTED CLIENTS AND NUMBER POS</v>
      </c>
    </row>
    <row r="17" spans="1:22">
      <c r="A17" t="s">
        <v>172</v>
      </c>
      <c r="B17" t="s">
        <v>217</v>
      </c>
      <c r="C17" t="s">
        <v>9</v>
      </c>
      <c r="D17" s="12">
        <v>4868</v>
      </c>
      <c r="E17" s="12">
        <v>480</v>
      </c>
      <c r="F17" s="12">
        <v>5367</v>
      </c>
      <c r="G17" s="12">
        <v>5087</v>
      </c>
      <c r="H17" s="12">
        <v>4522</v>
      </c>
      <c r="N17">
        <v>202106</v>
      </c>
      <c r="O17" t="s">
        <v>97</v>
      </c>
      <c r="P17" t="s">
        <v>110</v>
      </c>
      <c r="R17">
        <f t="shared" si="0"/>
        <v>202106</v>
      </c>
      <c r="S17" t="str">
        <f t="shared" si="5"/>
        <v>1. HTC register [MOH 362] and MOH 731</v>
      </c>
      <c r="T17" t="str">
        <f>R17&amp;COUNTIFS($R$5:R17,R17)</f>
        <v>2021063</v>
      </c>
      <c r="U17" t="str">
        <f t="shared" si="6"/>
        <v>NO DATA ENTRY IN KHIS</v>
      </c>
      <c r="V17" t="str">
        <f t="shared" si="7"/>
        <v xml:space="preserve"> DISCREPANCY IN TOTAL TESTED CLIENTS AND NUMBER POS NO DATA ENTRY IN KHIS</v>
      </c>
    </row>
    <row r="18" spans="1:22">
      <c r="A18" t="s">
        <v>172</v>
      </c>
      <c r="B18" t="s">
        <v>214</v>
      </c>
      <c r="C18" t="s">
        <v>8</v>
      </c>
      <c r="D18" s="12">
        <v>147</v>
      </c>
      <c r="E18" s="12">
        <v>19</v>
      </c>
      <c r="F18" s="12">
        <v>163</v>
      </c>
      <c r="G18" s="12">
        <v>160</v>
      </c>
      <c r="H18" s="12">
        <v>145</v>
      </c>
      <c r="N18">
        <v>202106</v>
      </c>
      <c r="O18" t="s">
        <v>97</v>
      </c>
      <c r="P18" t="s">
        <v>114</v>
      </c>
      <c r="R18">
        <f t="shared" si="0"/>
        <v>202106</v>
      </c>
      <c r="S18" t="str">
        <f t="shared" si="5"/>
        <v>1. HTC register [MOH 362] and MOH 731</v>
      </c>
      <c r="T18" t="str">
        <f>R18&amp;COUNTIFS($R$5:R18,R18)</f>
        <v>2021064</v>
      </c>
      <c r="U18" t="str">
        <f t="shared" si="6"/>
        <v>no data in the KHI</v>
      </c>
      <c r="V18" t="str">
        <f t="shared" si="7"/>
        <v xml:space="preserve"> DISCREPANCY IN TOTAL TESTED CLIENTS AND NUMBER POS NO DATA ENTRY IN KHIS no data in the KHI</v>
      </c>
    </row>
    <row r="19" spans="1:22">
      <c r="A19" t="s">
        <v>172</v>
      </c>
      <c r="B19" t="s">
        <v>215</v>
      </c>
      <c r="C19" t="s">
        <v>216</v>
      </c>
      <c r="D19" s="12">
        <v>139</v>
      </c>
      <c r="E19" s="12">
        <v>16</v>
      </c>
      <c r="F19" s="12">
        <v>152</v>
      </c>
      <c r="G19" s="12">
        <v>149</v>
      </c>
      <c r="H19" s="12">
        <v>134</v>
      </c>
      <c r="N19">
        <v>202106</v>
      </c>
      <c r="O19" t="s">
        <v>97</v>
      </c>
      <c r="P19" t="s">
        <v>142</v>
      </c>
      <c r="R19">
        <f t="shared" si="0"/>
        <v>202106</v>
      </c>
      <c r="S19" t="str">
        <f t="shared" si="5"/>
        <v>1. HTC register [MOH 362] and MOH 731</v>
      </c>
      <c r="T19" t="str">
        <f>R19&amp;COUNTIFS($R$5:R19,R19)</f>
        <v>2021065</v>
      </c>
      <c r="U19" t="str">
        <f t="shared" si="6"/>
        <v>Under reporting of HTS Pos</v>
      </c>
      <c r="V19" t="str">
        <f t="shared" si="7"/>
        <v xml:space="preserve"> DISCREPANCY IN TOTAL TESTED CLIENTS AND NUMBER POS NO DATA ENTRY IN KHIS no data in the KHI Under reporting of HTS Pos</v>
      </c>
    </row>
    <row r="20" spans="1:22">
      <c r="A20" t="s">
        <v>218</v>
      </c>
      <c r="B20" t="s">
        <v>219</v>
      </c>
      <c r="C20" t="s">
        <v>220</v>
      </c>
      <c r="D20" s="12">
        <v>258</v>
      </c>
      <c r="E20" s="12">
        <v>41</v>
      </c>
      <c r="F20" s="12">
        <v>258</v>
      </c>
      <c r="G20" s="12">
        <v>250</v>
      </c>
      <c r="H20" s="12">
        <v>253</v>
      </c>
      <c r="N20">
        <v>202106</v>
      </c>
      <c r="O20" t="s">
        <v>97</v>
      </c>
      <c r="P20" t="s">
        <v>141</v>
      </c>
      <c r="R20">
        <f t="shared" si="0"/>
        <v>202106</v>
      </c>
      <c r="S20" t="str">
        <f t="shared" si="5"/>
        <v>1. HTC register [MOH 362] and MOH 731</v>
      </c>
      <c r="T20" t="str">
        <f>R20&amp;COUNTIFS($R$5:R20,R20)</f>
        <v>2021066</v>
      </c>
      <c r="U20" t="str">
        <f t="shared" si="6"/>
        <v>VARIANCE IN POS IDENTIFIED</v>
      </c>
      <c r="V20" t="str">
        <f t="shared" si="7"/>
        <v xml:space="preserve"> DISCREPANCY IN TOTAL TESTED CLIENTS AND NUMBER POS NO DATA ENTRY IN KHIS no data in the KHI Under reporting of HTS Pos VARIANCE IN POS IDENTIFIED</v>
      </c>
    </row>
    <row r="21" spans="1:22">
      <c r="A21" t="s">
        <v>229</v>
      </c>
      <c r="B21" t="s">
        <v>230</v>
      </c>
      <c r="C21" t="s">
        <v>231</v>
      </c>
      <c r="D21" s="12">
        <v>39</v>
      </c>
      <c r="E21" s="12">
        <v>5</v>
      </c>
      <c r="F21" s="12">
        <v>39</v>
      </c>
      <c r="G21" s="12">
        <v>37</v>
      </c>
      <c r="H21" s="12">
        <v>38</v>
      </c>
      <c r="N21">
        <v>202106</v>
      </c>
      <c r="O21" t="s">
        <v>97</v>
      </c>
      <c r="P21" t="s">
        <v>104</v>
      </c>
      <c r="R21">
        <f t="shared" si="0"/>
        <v>202106</v>
      </c>
      <c r="S21" t="str">
        <f t="shared" si="5"/>
        <v>1. HTC register [MOH 362] and MOH 731</v>
      </c>
      <c r="T21" t="str">
        <f>R21&amp;COUNTIFS($R$5:R21,R21)</f>
        <v>2021067</v>
      </c>
      <c r="U21" t="str">
        <f t="shared" si="6"/>
        <v>VARIANCE IN TOTAL TESTED</v>
      </c>
      <c r="V21" t="str">
        <f t="shared" si="7"/>
        <v xml:space="preserve"> DISCREPANCY IN TOTAL TESTED CLIENTS AND NUMBER POS NO DATA ENTRY IN KHIS no data in the KHI Under reporting of HTS Pos VARIANCE IN POS IDENTIFIED VARIANCE IN TOTAL TESTED</v>
      </c>
    </row>
    <row r="22" spans="1:22">
      <c r="A22" t="s">
        <v>232</v>
      </c>
      <c r="B22" t="s">
        <v>233</v>
      </c>
      <c r="C22" t="s">
        <v>234</v>
      </c>
      <c r="D22" s="12">
        <v>185</v>
      </c>
      <c r="E22" s="12">
        <v>33</v>
      </c>
      <c r="F22" s="12">
        <v>191</v>
      </c>
      <c r="G22" s="12">
        <v>182</v>
      </c>
      <c r="H22" s="12">
        <v>182</v>
      </c>
      <c r="N22">
        <v>202106</v>
      </c>
      <c r="O22" t="s">
        <v>143</v>
      </c>
      <c r="P22">
        <v>36</v>
      </c>
      <c r="R22">
        <f t="shared" si="0"/>
        <v>202106</v>
      </c>
      <c r="S22" t="str">
        <f t="shared" si="5"/>
        <v>2. Daily Activity &amp; ART Register and MOH 731, IPT Register, EMR</v>
      </c>
      <c r="T22" t="str">
        <f>R22&amp;COUNTIFS($R$5:R22,R22)</f>
        <v>2021068</v>
      </c>
      <c r="U22" t="str">
        <f t="shared" si="6"/>
        <v/>
      </c>
      <c r="V22" t="str">
        <f t="shared" si="7"/>
        <v xml:space="preserve"> DISCREPANCY IN TOTAL TESTED CLIENTS AND NUMBER POS NO DATA ENTRY IN KHIS no data in the KHI Under reporting of HTS Pos VARIANCE IN POS IDENTIFIED VARIANCE IN TOTAL TESTED </v>
      </c>
    </row>
    <row r="23" spans="1:22">
      <c r="A23" t="s">
        <v>232</v>
      </c>
      <c r="B23" t="s">
        <v>238</v>
      </c>
      <c r="C23" t="s">
        <v>239</v>
      </c>
      <c r="D23" s="12">
        <v>213</v>
      </c>
      <c r="E23" s="12">
        <v>40</v>
      </c>
      <c r="F23" s="12">
        <v>217</v>
      </c>
      <c r="G23" s="12">
        <v>207</v>
      </c>
      <c r="H23" s="12">
        <v>212</v>
      </c>
      <c r="N23">
        <v>202106</v>
      </c>
      <c r="O23" t="s">
        <v>143</v>
      </c>
      <c r="P23">
        <v>41</v>
      </c>
      <c r="R23">
        <f t="shared" si="0"/>
        <v>202106</v>
      </c>
      <c r="S23" t="str">
        <f t="shared" si="5"/>
        <v>2. Daily Activity &amp; ART Register and MOH 731, IPT Register, EMR</v>
      </c>
      <c r="T23" t="str">
        <f>R23&amp;COUNTIFS($R$5:R23,R23)</f>
        <v>2021069</v>
      </c>
      <c r="U23" t="str">
        <f t="shared" si="6"/>
        <v/>
      </c>
      <c r="V23" t="str">
        <f t="shared" si="7"/>
        <v xml:space="preserve"> DISCREPANCY IN TOTAL TESTED CLIENTS AND NUMBER POS NO DATA ENTRY IN KHIS no data in the KHI Under reporting of HTS Pos VARIANCE IN POS IDENTIFIED VARIANCE IN TOTAL TESTED  </v>
      </c>
    </row>
    <row r="24" spans="1:22">
      <c r="A24" t="s">
        <v>240</v>
      </c>
      <c r="B24" t="s">
        <v>243</v>
      </c>
      <c r="C24" t="s">
        <v>244</v>
      </c>
      <c r="D24" s="12">
        <v>50</v>
      </c>
      <c r="E24" s="12">
        <v>6</v>
      </c>
      <c r="F24" s="12">
        <v>50</v>
      </c>
      <c r="G24" s="12">
        <v>47</v>
      </c>
      <c r="H24" s="12">
        <v>47</v>
      </c>
      <c r="N24">
        <v>202106</v>
      </c>
      <c r="O24" t="s">
        <v>143</v>
      </c>
      <c r="R24">
        <f t="shared" si="0"/>
        <v>202106</v>
      </c>
      <c r="S24" t="str">
        <f t="shared" si="5"/>
        <v>2. Daily Activity &amp; ART Register and MOH 731, IPT Register, EMR</v>
      </c>
      <c r="T24" t="str">
        <f>R24&amp;COUNTIFS($R$5:R24,R24)</f>
        <v>20210610</v>
      </c>
      <c r="U24" t="str">
        <f t="shared" si="6"/>
        <v/>
      </c>
      <c r="V24" t="str">
        <f t="shared" si="7"/>
        <v xml:space="preserve"> DISCREPANCY IN TOTAL TESTED CLIENTS AND NUMBER POS NO DATA ENTRY IN KHIS no data in the KHI Under reporting of HTS Pos VARIANCE IN POS IDENTIFIED VARIANCE IN TOTAL TESTED   </v>
      </c>
    </row>
    <row r="25" spans="1:22">
      <c r="A25" t="s">
        <v>240</v>
      </c>
      <c r="B25" t="s">
        <v>241</v>
      </c>
      <c r="C25" t="s">
        <v>242</v>
      </c>
      <c r="D25" s="12">
        <v>14</v>
      </c>
      <c r="E25" s="12">
        <v>1</v>
      </c>
      <c r="F25" s="12">
        <v>12</v>
      </c>
      <c r="G25" s="12">
        <v>13</v>
      </c>
      <c r="H25" s="12">
        <v>12</v>
      </c>
      <c r="N25">
        <v>202106</v>
      </c>
      <c r="O25" t="s">
        <v>143</v>
      </c>
      <c r="P25" t="s">
        <v>163</v>
      </c>
      <c r="R25">
        <f t="shared" si="0"/>
        <v>202106</v>
      </c>
      <c r="S25" t="str">
        <f t="shared" si="5"/>
        <v>2. Daily Activity &amp; ART Register and MOH 731, IPT Register, EMR</v>
      </c>
      <c r="T25" t="str">
        <f>R25&amp;COUNTIFS($R$5:R25,R25)</f>
        <v>20210611</v>
      </c>
      <c r="U25" t="str">
        <f t="shared" si="6"/>
        <v>DISCREPANCY IN TX CURR</v>
      </c>
      <c r="V25" t="str">
        <f t="shared" si="7"/>
        <v xml:space="preserve"> DISCREPANCY IN TOTAL TESTED CLIENTS AND NUMBER POS NO DATA ENTRY IN KHIS no data in the KHI Under reporting of HTS Pos VARIANCE IN POS IDENTIFIED VARIANCE IN TOTAL TESTED    DISCREPANCY IN TX CURR</v>
      </c>
    </row>
    <row r="26" spans="1:22">
      <c r="A26" t="s">
        <v>245</v>
      </c>
      <c r="B26" t="s">
        <v>246</v>
      </c>
      <c r="C26" t="s">
        <v>247</v>
      </c>
      <c r="D26" s="12">
        <v>39</v>
      </c>
      <c r="E26" s="12">
        <v>5</v>
      </c>
      <c r="F26" s="12">
        <v>38</v>
      </c>
      <c r="G26" s="12">
        <v>37</v>
      </c>
      <c r="H26" s="12">
        <v>38</v>
      </c>
      <c r="N26">
        <v>202106</v>
      </c>
      <c r="O26" t="s">
        <v>143</v>
      </c>
      <c r="P26" t="s">
        <v>132</v>
      </c>
      <c r="R26">
        <f t="shared" si="0"/>
        <v>202106</v>
      </c>
      <c r="S26" t="str">
        <f t="shared" si="5"/>
        <v>2. Daily Activity &amp; ART Register and MOH 731, IPT Register, EMR</v>
      </c>
      <c r="T26" t="str">
        <f>R26&amp;COUNTIFS($R$5:R26,R26)</f>
        <v>20210612</v>
      </c>
      <c r="U26" t="str">
        <f t="shared" si="6"/>
        <v>Underreporting</v>
      </c>
      <c r="V26" t="str">
        <f t="shared" si="7"/>
        <v xml:space="preserve"> DISCREPANCY IN TOTAL TESTED CLIENTS AND NUMBER POS NO DATA ENTRY IN KHIS no data in the KHI Under reporting of HTS Pos VARIANCE IN POS IDENTIFIED VARIANCE IN TOTAL TESTED    DISCREPANCY IN TX CURR Underreporting</v>
      </c>
    </row>
    <row r="27" spans="1:22">
      <c r="A27" t="s">
        <v>248</v>
      </c>
      <c r="B27" t="s">
        <v>249</v>
      </c>
      <c r="C27" t="s">
        <v>250</v>
      </c>
      <c r="D27" s="12">
        <v>9</v>
      </c>
      <c r="E27" s="12">
        <v>1</v>
      </c>
      <c r="F27" s="12">
        <v>10</v>
      </c>
      <c r="G27" s="12">
        <v>8</v>
      </c>
      <c r="H27" s="12">
        <v>8</v>
      </c>
      <c r="N27">
        <v>202106</v>
      </c>
      <c r="O27" t="s">
        <v>143</v>
      </c>
      <c r="P27" t="s">
        <v>160</v>
      </c>
      <c r="R27">
        <f t="shared" si="0"/>
        <v>202106</v>
      </c>
      <c r="S27" t="str">
        <f t="shared" si="5"/>
        <v>2. Daily Activity &amp; ART Register and MOH 731, IPT Register, EMR</v>
      </c>
      <c r="T27" t="str">
        <f>R27&amp;COUNTIFS($R$5:R27,R27)</f>
        <v>20210613</v>
      </c>
      <c r="U27" t="str">
        <f t="shared" si="6"/>
        <v>variance in tx curr</v>
      </c>
      <c r="V27" t="str">
        <f t="shared" si="7"/>
        <v xml:space="preserve"> DISCREPANCY IN TOTAL TESTED CLIENTS AND NUMBER POS NO DATA ENTRY IN KHIS no data in the KHI Under reporting of HTS Pos VARIANCE IN POS IDENTIFIED VARIANCE IN TOTAL TESTED    DISCREPANCY IN TX CURR Underreporting variance in tx curr</v>
      </c>
    </row>
    <row r="28" spans="1:22">
      <c r="A28" t="s">
        <v>248</v>
      </c>
      <c r="B28" t="s">
        <v>257</v>
      </c>
      <c r="C28" t="s">
        <v>258</v>
      </c>
      <c r="D28" s="12">
        <v>48</v>
      </c>
      <c r="E28" s="12">
        <v>6</v>
      </c>
      <c r="F28" s="12">
        <v>48</v>
      </c>
      <c r="G28" s="12">
        <v>45</v>
      </c>
      <c r="H28" s="12">
        <v>45</v>
      </c>
      <c r="N28">
        <v>202106</v>
      </c>
      <c r="O28" t="s">
        <v>172</v>
      </c>
      <c r="R28">
        <f t="shared" si="0"/>
        <v>202106</v>
      </c>
      <c r="S28" t="str">
        <f t="shared" si="5"/>
        <v>3. ANC register [ MOH 405], MOH 731, Form 1A &amp; KHIS</v>
      </c>
      <c r="T28" t="str">
        <f>R28&amp;COUNTIFS($R$5:R28,R28)</f>
        <v>20210614</v>
      </c>
      <c r="U28" t="str">
        <f t="shared" si="6"/>
        <v/>
      </c>
      <c r="V28" t="str">
        <f t="shared" si="7"/>
        <v xml:space="preserve"> DISCREPANCY IN TOTAL TESTED CLIENTS AND NUMBER POS NO DATA ENTRY IN KHIS no data in the KHI Under reporting of HTS Pos VARIANCE IN POS IDENTIFIED VARIANCE IN TOTAL TESTED    DISCREPANCY IN TX CURR Underreporting variance in tx curr </v>
      </c>
    </row>
    <row r="29" spans="1:22">
      <c r="A29" t="s">
        <v>259</v>
      </c>
      <c r="B29" t="s">
        <v>260</v>
      </c>
      <c r="C29" t="s">
        <v>261</v>
      </c>
      <c r="D29" s="12">
        <v>612</v>
      </c>
      <c r="E29" s="12">
        <v>87</v>
      </c>
      <c r="F29" s="12">
        <v>0</v>
      </c>
      <c r="G29" s="12">
        <v>266</v>
      </c>
      <c r="H29" s="12">
        <v>596</v>
      </c>
      <c r="N29">
        <v>202106</v>
      </c>
      <c r="O29" t="s">
        <v>172</v>
      </c>
      <c r="P29" t="s">
        <v>192</v>
      </c>
      <c r="R29">
        <f t="shared" si="0"/>
        <v>202106</v>
      </c>
      <c r="S29" t="str">
        <f t="shared" si="5"/>
        <v>3. ANC register [ MOH 405], MOH 731, Form 1A &amp; KHIS</v>
      </c>
      <c r="T29" t="str">
        <f>R29&amp;COUNTIFS($R$5:R29,R29)</f>
        <v>20210615</v>
      </c>
      <c r="U29" t="str">
        <f t="shared" si="6"/>
        <v>all clients tested but indicated as ND</v>
      </c>
      <c r="V29"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v>
      </c>
    </row>
    <row r="30" spans="1:22">
      <c r="A30" t="s">
        <v>259</v>
      </c>
      <c r="B30" t="s">
        <v>265</v>
      </c>
      <c r="C30" t="s">
        <v>266</v>
      </c>
      <c r="D30" s="12">
        <v>2437</v>
      </c>
      <c r="E30" s="12">
        <v>239</v>
      </c>
      <c r="F30" s="12">
        <v>0</v>
      </c>
      <c r="G30" s="12">
        <v>1302</v>
      </c>
      <c r="H30" s="12">
        <v>2343</v>
      </c>
      <c r="N30">
        <v>202106</v>
      </c>
      <c r="O30" t="s">
        <v>172</v>
      </c>
      <c r="P30" t="s">
        <v>208</v>
      </c>
      <c r="R30">
        <f t="shared" si="0"/>
        <v>202106</v>
      </c>
      <c r="S30" t="str">
        <f t="shared" si="5"/>
        <v>3. ANC register [ MOH 405], MOH 731, Form 1A &amp; KHIS</v>
      </c>
      <c r="T30" t="str">
        <f>R30&amp;COUNTIFS($R$5:R30,R30)</f>
        <v>20210616</v>
      </c>
      <c r="U30" t="str">
        <f t="shared" si="6"/>
        <v>DOCUMENTATION OF THE POS CLIENT</v>
      </c>
      <c r="V30"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v>
      </c>
    </row>
    <row r="31" spans="1:22">
      <c r="A31" t="s">
        <v>270</v>
      </c>
      <c r="B31" t="s">
        <v>271</v>
      </c>
      <c r="C31" t="s">
        <v>272</v>
      </c>
      <c r="D31" s="12">
        <v>0</v>
      </c>
      <c r="E31" s="12">
        <v>0</v>
      </c>
      <c r="F31" s="12">
        <v>0</v>
      </c>
      <c r="G31" s="12">
        <v>0</v>
      </c>
      <c r="H31" s="12">
        <v>0</v>
      </c>
      <c r="N31">
        <v>202106</v>
      </c>
      <c r="O31" t="s">
        <v>172</v>
      </c>
      <c r="P31" t="s">
        <v>175</v>
      </c>
      <c r="R31">
        <f t="shared" si="0"/>
        <v>202106</v>
      </c>
      <c r="S31" t="str">
        <f t="shared" si="5"/>
        <v>3. ANC register [ MOH 405], MOH 731, Form 1A &amp; KHIS</v>
      </c>
      <c r="T31" t="str">
        <f>R31&amp;COUNTIFS($R$5:R31,R31)</f>
        <v>20210617</v>
      </c>
      <c r="U31" t="str">
        <f t="shared" si="6"/>
        <v>use of codes in col.x,y</v>
      </c>
      <c r="V31"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v>
      </c>
    </row>
    <row r="32" spans="1:22">
      <c r="A32" t="s">
        <v>273</v>
      </c>
      <c r="B32" t="s">
        <v>274</v>
      </c>
      <c r="C32" t="s">
        <v>275</v>
      </c>
      <c r="D32" s="12">
        <v>0</v>
      </c>
      <c r="E32" s="12">
        <v>0</v>
      </c>
      <c r="F32" s="12">
        <v>0</v>
      </c>
      <c r="G32" s="12">
        <v>0</v>
      </c>
      <c r="H32" s="12">
        <v>0</v>
      </c>
      <c r="N32">
        <v>202106</v>
      </c>
      <c r="O32" t="s">
        <v>172</v>
      </c>
      <c r="P32" t="s">
        <v>104</v>
      </c>
      <c r="R32">
        <f t="shared" si="0"/>
        <v>202106</v>
      </c>
      <c r="S32" t="str">
        <f t="shared" si="5"/>
        <v>3. ANC register [ MOH 405], MOH 731, Form 1A &amp; KHIS</v>
      </c>
      <c r="T32" t="str">
        <f>R32&amp;COUNTIFS($R$5:R32,R32)</f>
        <v>20210618</v>
      </c>
      <c r="U32" t="str">
        <f t="shared" si="6"/>
        <v>VARIANCE IN TOTAL TESTED</v>
      </c>
      <c r="V32"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v>
      </c>
    </row>
    <row r="33" spans="1:22">
      <c r="A33" t="s">
        <v>276</v>
      </c>
      <c r="B33" t="s">
        <v>277</v>
      </c>
      <c r="C33" t="s">
        <v>278</v>
      </c>
      <c r="D33" s="12">
        <v>0</v>
      </c>
      <c r="E33" s="12">
        <v>0</v>
      </c>
      <c r="F33" s="12">
        <v>0</v>
      </c>
      <c r="G33" s="12">
        <v>0</v>
      </c>
      <c r="H33" s="12">
        <v>0</v>
      </c>
      <c r="N33">
        <v>202106</v>
      </c>
      <c r="O33" t="s">
        <v>218</v>
      </c>
      <c r="R33">
        <f t="shared" si="0"/>
        <v>202106</v>
      </c>
      <c r="S33" t="str">
        <f t="shared" si="5"/>
        <v>4. TB register and MOH 731</v>
      </c>
      <c r="T33" t="str">
        <f>R33&amp;COUNTIFS($R$5:R33,R33)</f>
        <v>20210619</v>
      </c>
      <c r="U33" t="str">
        <f t="shared" si="6"/>
        <v/>
      </c>
      <c r="V33"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v>
      </c>
    </row>
    <row r="34" spans="1:22">
      <c r="A34" t="s">
        <v>279</v>
      </c>
      <c r="B34" t="s">
        <v>280</v>
      </c>
      <c r="C34" t="s">
        <v>10</v>
      </c>
      <c r="D34" s="12">
        <v>936</v>
      </c>
      <c r="E34" s="12">
        <v>224</v>
      </c>
      <c r="F34" s="12">
        <v>0</v>
      </c>
      <c r="G34" s="12">
        <v>750</v>
      </c>
      <c r="H34" s="12">
        <v>936</v>
      </c>
      <c r="N34">
        <v>202106</v>
      </c>
      <c r="O34" t="s">
        <v>218</v>
      </c>
      <c r="P34" t="s">
        <v>221</v>
      </c>
      <c r="R34">
        <f t="shared" ref="R34:R70" si="8">N34</f>
        <v>202106</v>
      </c>
      <c r="S34" t="str">
        <f t="shared" si="5"/>
        <v>4. TB register and MOH 731</v>
      </c>
      <c r="T34" t="str">
        <f>R34&amp;COUNTIFS($R$5:R34,R34)</f>
        <v>20210620</v>
      </c>
      <c r="U34" t="str">
        <f t="shared" si="6"/>
        <v>No TB client in that month</v>
      </c>
      <c r="V34"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v>
      </c>
    </row>
    <row r="35" spans="1:22">
      <c r="A35" t="s">
        <v>279</v>
      </c>
      <c r="B35" t="s">
        <v>294</v>
      </c>
      <c r="C35" t="s">
        <v>295</v>
      </c>
      <c r="D35" s="12">
        <v>19</v>
      </c>
      <c r="E35" s="12">
        <v>1</v>
      </c>
      <c r="F35" s="12">
        <v>0</v>
      </c>
      <c r="G35" s="12">
        <v>6</v>
      </c>
      <c r="H35" s="12">
        <v>19</v>
      </c>
      <c r="N35">
        <v>202106</v>
      </c>
      <c r="O35" t="s">
        <v>229</v>
      </c>
      <c r="R35">
        <f t="shared" si="8"/>
        <v>202106</v>
      </c>
      <c r="S35" t="str">
        <f t="shared" si="5"/>
        <v>4. TB register and MOH 732</v>
      </c>
      <c r="T35" t="str">
        <f>R35&amp;COUNTIFS($R$5:R35,R35)</f>
        <v>20210621</v>
      </c>
      <c r="U35" t="str">
        <f t="shared" si="6"/>
        <v/>
      </c>
      <c r="V35"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v>
      </c>
    </row>
    <row r="36" spans="1:22">
      <c r="A36" t="s">
        <v>297</v>
      </c>
      <c r="D36" s="12">
        <v>66700</v>
      </c>
      <c r="E36" s="12">
        <v>47204</v>
      </c>
      <c r="F36" s="12">
        <v>92326</v>
      </c>
      <c r="G36" s="12">
        <v>95146</v>
      </c>
      <c r="H36" s="12">
        <v>85318</v>
      </c>
      <c r="N36">
        <v>202106</v>
      </c>
      <c r="O36" t="s">
        <v>232</v>
      </c>
      <c r="R36">
        <f t="shared" si="8"/>
        <v>202106</v>
      </c>
      <c r="S36" t="str">
        <f t="shared" si="5"/>
        <v>4. TB register and MOH 733</v>
      </c>
      <c r="T36" t="str">
        <f>R36&amp;COUNTIFS($R$5:R36,R36)</f>
        <v>20210622</v>
      </c>
      <c r="U36" t="str">
        <f t="shared" si="6"/>
        <v/>
      </c>
      <c r="V36"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v>
      </c>
    </row>
    <row r="37" spans="1:22">
      <c r="D37" s="12"/>
      <c r="E37" s="12"/>
      <c r="F37" s="12"/>
      <c r="G37" s="12"/>
      <c r="H37" s="12"/>
      <c r="N37">
        <v>202106</v>
      </c>
      <c r="O37" t="s">
        <v>232</v>
      </c>
      <c r="P37" t="s">
        <v>221</v>
      </c>
      <c r="R37">
        <f t="shared" si="8"/>
        <v>202106</v>
      </c>
      <c r="S37" t="str">
        <f t="shared" si="5"/>
        <v>4. TB register and MOH 733</v>
      </c>
      <c r="T37" t="str">
        <f>R37&amp;COUNTIFS($R$5:R37,R37)</f>
        <v>20210623</v>
      </c>
      <c r="U37" t="str">
        <f t="shared" si="6"/>
        <v>No TB client in that month</v>
      </c>
      <c r="V37"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v>
      </c>
    </row>
    <row r="38" spans="1:22">
      <c r="D38" s="12"/>
      <c r="E38" s="12"/>
      <c r="F38" s="12"/>
      <c r="G38" s="12"/>
      <c r="H38" s="12"/>
      <c r="N38">
        <v>202106</v>
      </c>
      <c r="O38" t="s">
        <v>240</v>
      </c>
      <c r="R38">
        <f t="shared" si="8"/>
        <v>202106</v>
      </c>
      <c r="S38" t="str">
        <f t="shared" si="5"/>
        <v>4. TB register and MOH 734</v>
      </c>
      <c r="T38" t="str">
        <f>R38&amp;COUNTIFS($R$5:R38,R38)</f>
        <v>20210624</v>
      </c>
      <c r="U38" t="str">
        <f t="shared" si="6"/>
        <v/>
      </c>
      <c r="V38"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v>
      </c>
    </row>
    <row r="39" spans="1:22">
      <c r="D39" s="12"/>
      <c r="E39" s="12"/>
      <c r="F39" s="12"/>
      <c r="G39" s="12"/>
      <c r="H39" s="12"/>
      <c r="N39">
        <v>202106</v>
      </c>
      <c r="O39" t="s">
        <v>245</v>
      </c>
      <c r="R39">
        <f t="shared" si="8"/>
        <v>202106</v>
      </c>
      <c r="S39" t="str">
        <f t="shared" si="5"/>
        <v>4. TB register and MOH 735</v>
      </c>
      <c r="T39" t="str">
        <f>R39&amp;COUNTIFS($R$5:R39,R39)</f>
        <v>20210625</v>
      </c>
      <c r="U39" t="str">
        <f t="shared" si="6"/>
        <v/>
      </c>
      <c r="V39"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v>
      </c>
    </row>
    <row r="40" spans="1:22">
      <c r="D40" s="12"/>
      <c r="E40" s="12"/>
      <c r="F40" s="12"/>
      <c r="G40" s="12"/>
      <c r="H40" s="12"/>
      <c r="N40">
        <v>202106</v>
      </c>
      <c r="O40" t="s">
        <v>248</v>
      </c>
      <c r="R40">
        <f t="shared" si="8"/>
        <v>202106</v>
      </c>
      <c r="S40" t="str">
        <f t="shared" si="5"/>
        <v>4. TB register and MOH 736</v>
      </c>
      <c r="T40" t="str">
        <f>R40&amp;COUNTIFS($R$5:R40,R40)</f>
        <v>20210626</v>
      </c>
      <c r="U40" t="str">
        <f t="shared" si="6"/>
        <v/>
      </c>
      <c r="V40"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v>
      </c>
    </row>
    <row r="41" spans="1:22">
      <c r="D41" s="12"/>
      <c r="E41" s="12"/>
      <c r="F41" s="12"/>
      <c r="G41" s="12"/>
      <c r="H41" s="12"/>
      <c r="N41">
        <v>202106</v>
      </c>
      <c r="O41" t="s">
        <v>259</v>
      </c>
      <c r="R41">
        <f t="shared" si="8"/>
        <v>202106</v>
      </c>
      <c r="S41" t="str">
        <f t="shared" si="5"/>
        <v>5. PrEP Register, Form 1a &amp; KHIS</v>
      </c>
      <c r="T41" t="str">
        <f>R41&amp;COUNTIFS($R$5:R41,R41)</f>
        <v>20210627</v>
      </c>
      <c r="U41" t="str">
        <f t="shared" si="6"/>
        <v/>
      </c>
      <c r="V41"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v>
      </c>
    </row>
    <row r="42" spans="1:22">
      <c r="N42">
        <v>202106</v>
      </c>
      <c r="O42" t="s">
        <v>259</v>
      </c>
      <c r="P42" t="s">
        <v>267</v>
      </c>
      <c r="R42">
        <f t="shared" si="8"/>
        <v>202106</v>
      </c>
      <c r="S42" t="str">
        <f t="shared" si="5"/>
        <v>5. PrEP Register, Form 1a &amp; KHIS</v>
      </c>
      <c r="T42" t="str">
        <f>R42&amp;COUNTIFS($R$5:R42,R42)</f>
        <v>20210628</v>
      </c>
      <c r="U42" t="str">
        <f t="shared" si="6"/>
        <v>PrEP DAR not available hence difficult to ascertain PrEP_CURR</v>
      </c>
      <c r="V42"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PrEP DAR not available hence difficult to ascertain PrEP_CURR</v>
      </c>
    </row>
    <row r="43" spans="1:22">
      <c r="N43">
        <v>202106</v>
      </c>
      <c r="O43" t="s">
        <v>259</v>
      </c>
      <c r="P43" t="s">
        <v>132</v>
      </c>
      <c r="R43">
        <f t="shared" si="8"/>
        <v>202106</v>
      </c>
      <c r="S43" t="str">
        <f t="shared" si="5"/>
        <v>5. PrEP Register, Form 1a &amp; KHIS</v>
      </c>
      <c r="T43" t="str">
        <f>R43&amp;COUNTIFS($R$5:R43,R43)</f>
        <v>20210629</v>
      </c>
      <c r="U43" t="str">
        <f t="shared" si="6"/>
        <v>Underreporting</v>
      </c>
      <c r="V43"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PrEP DAR not available hence difficult to ascertain PrEP_CURR Underreporting</v>
      </c>
    </row>
    <row r="44" spans="1:22">
      <c r="N44">
        <v>202106</v>
      </c>
      <c r="O44" t="s">
        <v>279</v>
      </c>
      <c r="R44">
        <f t="shared" si="8"/>
        <v>202106</v>
      </c>
      <c r="S44" t="str">
        <f t="shared" si="5"/>
        <v>6. Cancer Screening Register &amp; Form 1a</v>
      </c>
      <c r="T44" t="str">
        <f>R44&amp;COUNTIFS($R$5:R44,R44)</f>
        <v>20210630</v>
      </c>
      <c r="U44" t="str">
        <f t="shared" si="6"/>
        <v/>
      </c>
      <c r="V44"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PrEP DAR not available hence difficult to ascertain PrEP_CURR Underreporting </v>
      </c>
    </row>
    <row r="45" spans="1:22">
      <c r="N45">
        <v>202106</v>
      </c>
      <c r="O45" t="s">
        <v>279</v>
      </c>
      <c r="P45" t="s">
        <v>281</v>
      </c>
      <c r="R45">
        <f t="shared" si="8"/>
        <v>202106</v>
      </c>
      <c r="S45" t="str">
        <f t="shared" si="5"/>
        <v>6. Cancer Screening Register &amp; Form 1a</v>
      </c>
      <c r="T45" t="str">
        <f>R45&amp;COUNTIFS($R$5:R45,R45)</f>
        <v>20210631</v>
      </c>
      <c r="U45" t="str">
        <f t="shared" si="6"/>
        <v>Register not available at site, however, screening forms for all clients screened for CXCA are filled in one folder</v>
      </c>
      <c r="V45"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PrEP DAR not available hence difficult to ascertain PrEP_CURR Underreporting  Register not available at site, however, screening forms for all clients screened for CXCA are filled in one folder</v>
      </c>
    </row>
    <row r="46" spans="1:22">
      <c r="N46">
        <v>202106</v>
      </c>
      <c r="O46" t="s">
        <v>279</v>
      </c>
      <c r="P46" t="s">
        <v>283</v>
      </c>
      <c r="R46">
        <f t="shared" si="8"/>
        <v>202106</v>
      </c>
      <c r="S46" t="str">
        <f t="shared" si="5"/>
        <v>6. Cancer Screening Register &amp; Form 1a</v>
      </c>
      <c r="T46" t="str">
        <f>R46&amp;COUNTIFS($R$5:R46,R46)</f>
        <v>20210632</v>
      </c>
      <c r="U46" t="str">
        <f t="shared" si="6"/>
        <v>The register not updated with patient status</v>
      </c>
      <c r="V46"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PrEP DAR not available hence difficult to ascertain PrEP_CURR Underreporting  Register not available at site, however, screening forms for all clients screened for CXCA are filled in one folder The register not updated with patient status</v>
      </c>
    </row>
    <row r="47" spans="1:22">
      <c r="N47">
        <v>202106</v>
      </c>
      <c r="O47" t="s">
        <v>279</v>
      </c>
      <c r="P47" t="s">
        <v>132</v>
      </c>
      <c r="R47">
        <f t="shared" si="8"/>
        <v>202106</v>
      </c>
      <c r="S47" t="str">
        <f t="shared" si="5"/>
        <v>6. Cancer Screening Register &amp; Form 1a</v>
      </c>
      <c r="T47" t="str">
        <f>R47&amp;COUNTIFS($R$5:R47,R47)</f>
        <v>20210633</v>
      </c>
      <c r="U47" t="str">
        <f t="shared" si="6"/>
        <v>Underreporting</v>
      </c>
      <c r="V47" t="str">
        <f t="shared" si="7"/>
        <v xml:space="preserve">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PrEP DAR not available hence difficult to ascertain PrEP_CURR Underreporting  Register not available at site, however, screening forms for all clients screened for CXCA are filled in one folder The register not updated with patient status Underreporting</v>
      </c>
    </row>
    <row r="48" spans="1:22">
      <c r="F48" s="13"/>
      <c r="N48">
        <v>202107</v>
      </c>
      <c r="O48" t="s">
        <v>97</v>
      </c>
      <c r="P48">
        <v>0</v>
      </c>
      <c r="R48">
        <f t="shared" si="8"/>
        <v>202107</v>
      </c>
      <c r="S48" t="str">
        <f t="shared" si="5"/>
        <v>1. HTC register [MOH 362] and MOH 731</v>
      </c>
      <c r="T48" t="str">
        <f>R48&amp;COUNTIFS($R$5:R48,R48)</f>
        <v>2021071</v>
      </c>
      <c r="U48" t="str">
        <f t="shared" si="6"/>
        <v/>
      </c>
      <c r="V48" t="str">
        <f t="shared" si="7"/>
        <v/>
      </c>
    </row>
    <row r="49" spans="1:22">
      <c r="F49" s="13"/>
      <c r="N49">
        <v>202107</v>
      </c>
      <c r="O49" t="s">
        <v>97</v>
      </c>
      <c r="P49">
        <v>1</v>
      </c>
      <c r="R49">
        <f t="shared" si="8"/>
        <v>202107</v>
      </c>
      <c r="S49" t="str">
        <f t="shared" si="5"/>
        <v>1. HTC register [MOH 362] and MOH 731</v>
      </c>
      <c r="T49" t="str">
        <f>R49&amp;COUNTIFS($R$5:R49,R49)</f>
        <v>2021072</v>
      </c>
      <c r="U49" t="str">
        <f t="shared" si="6"/>
        <v/>
      </c>
      <c r="V49" t="str">
        <f t="shared" si="7"/>
        <v xml:space="preserve"> </v>
      </c>
    </row>
    <row r="50" spans="1:22">
      <c r="A50" s="11" t="s">
        <v>88</v>
      </c>
      <c r="B50" t="s">
        <v>303</v>
      </c>
      <c r="N50">
        <v>202107</v>
      </c>
      <c r="O50" t="s">
        <v>97</v>
      </c>
      <c r="P50">
        <v>120</v>
      </c>
      <c r="R50">
        <f t="shared" si="8"/>
        <v>202107</v>
      </c>
      <c r="S50" t="str">
        <f t="shared" si="5"/>
        <v>1. HTC register [MOH 362] and MOH 731</v>
      </c>
      <c r="T50" t="str">
        <f>R50&amp;COUNTIFS($R$5:R50,R50)</f>
        <v>2021073</v>
      </c>
      <c r="U50" t="str">
        <f t="shared" si="6"/>
        <v/>
      </c>
      <c r="V50" t="str">
        <f t="shared" si="7"/>
        <v xml:space="preserve">  </v>
      </c>
    </row>
    <row r="51" spans="1:22">
      <c r="N51">
        <v>202107</v>
      </c>
      <c r="O51" t="s">
        <v>97</v>
      </c>
      <c r="R51">
        <f t="shared" si="8"/>
        <v>202107</v>
      </c>
      <c r="S51" t="str">
        <f t="shared" si="5"/>
        <v>1. HTC register [MOH 362] and MOH 731</v>
      </c>
      <c r="T51" t="str">
        <f>R51&amp;COUNTIFS($R$5:R51,R51)</f>
        <v>2021074</v>
      </c>
      <c r="U51" t="str">
        <f t="shared" si="6"/>
        <v/>
      </c>
      <c r="V51" t="str">
        <f t="shared" si="7"/>
        <v xml:space="preserve">   </v>
      </c>
    </row>
    <row r="52" spans="1:22">
      <c r="A52" s="11" t="s">
        <v>3</v>
      </c>
      <c r="B52" s="11" t="s">
        <v>93</v>
      </c>
      <c r="C52" s="11" t="s">
        <v>94</v>
      </c>
      <c r="D52" s="11" t="s">
        <v>96</v>
      </c>
      <c r="E52" s="11" t="s">
        <v>95</v>
      </c>
      <c r="N52">
        <v>202107</v>
      </c>
      <c r="O52" t="s">
        <v>97</v>
      </c>
      <c r="P52" t="s">
        <v>122</v>
      </c>
      <c r="R52">
        <f t="shared" si="8"/>
        <v>202107</v>
      </c>
      <c r="S52" t="str">
        <f t="shared" si="5"/>
        <v>1. HTC register [MOH 362] and MOH 731</v>
      </c>
      <c r="T52" t="str">
        <f>R52&amp;COUNTIFS($R$5:R52,R52)</f>
        <v>2021075</v>
      </c>
      <c r="U52" t="str">
        <f t="shared" si="6"/>
        <v>Data entry error</v>
      </c>
      <c r="V52" t="str">
        <f t="shared" si="7"/>
        <v xml:space="preserve">    Data entry error</v>
      </c>
    </row>
    <row r="53" spans="1:22">
      <c r="A53" t="s">
        <v>97</v>
      </c>
      <c r="B53">
        <v>0</v>
      </c>
      <c r="N53">
        <v>202107</v>
      </c>
      <c r="O53" t="s">
        <v>97</v>
      </c>
      <c r="P53" t="s">
        <v>133</v>
      </c>
      <c r="R53">
        <f t="shared" si="8"/>
        <v>202107</v>
      </c>
      <c r="S53" t="str">
        <f t="shared" si="5"/>
        <v>1. HTC register [MOH 362] and MOH 731</v>
      </c>
      <c r="T53" t="str">
        <f>R53&amp;COUNTIFS($R$5:R53,R53)</f>
        <v>2021076</v>
      </c>
      <c r="U53" t="str">
        <f t="shared" si="6"/>
        <v>documentation gap-</v>
      </c>
      <c r="V53" t="str">
        <f t="shared" si="7"/>
        <v xml:space="preserve">    Data entry error documentation gap-</v>
      </c>
    </row>
    <row r="54" spans="1:22">
      <c r="A54" t="s">
        <v>97</v>
      </c>
      <c r="B54">
        <v>1</v>
      </c>
      <c r="N54">
        <v>202107</v>
      </c>
      <c r="O54" t="s">
        <v>97</v>
      </c>
      <c r="P54" t="s">
        <v>129</v>
      </c>
      <c r="R54">
        <f t="shared" si="8"/>
        <v>202107</v>
      </c>
      <c r="S54" t="str">
        <f t="shared" si="5"/>
        <v>1. HTC register [MOH 362] and MOH 731</v>
      </c>
      <c r="T54" t="str">
        <f>R54&amp;COUNTIFS($R$5:R54,R54)</f>
        <v>2021077</v>
      </c>
      <c r="U54" t="str">
        <f t="shared" si="6"/>
        <v>Overreporting</v>
      </c>
      <c r="V54" t="str">
        <f t="shared" si="7"/>
        <v xml:space="preserve">    Data entry error documentation gap- Overreporting</v>
      </c>
    </row>
    <row r="55" spans="1:22">
      <c r="A55" t="s">
        <v>97</v>
      </c>
      <c r="B55">
        <v>120</v>
      </c>
      <c r="N55">
        <v>202107</v>
      </c>
      <c r="O55" t="s">
        <v>97</v>
      </c>
      <c r="P55" t="s">
        <v>126</v>
      </c>
      <c r="R55">
        <f t="shared" si="8"/>
        <v>202107</v>
      </c>
      <c r="S55" t="str">
        <f t="shared" si="5"/>
        <v>1. HTC register [MOH 362] and MOH 731</v>
      </c>
      <c r="T55" t="str">
        <f>R55&amp;COUNTIFS($R$5:R55,R55)</f>
        <v>2021078</v>
      </c>
      <c r="U55" t="str">
        <f t="shared" si="6"/>
        <v>Partner tested at PMTCT not included</v>
      </c>
      <c r="V55" t="str">
        <f t="shared" si="7"/>
        <v xml:space="preserve">    Data entry error documentation gap- Overreporting Partner tested at PMTCT not included</v>
      </c>
    </row>
    <row r="56" spans="1:22">
      <c r="A56" t="s">
        <v>97</v>
      </c>
      <c r="N56">
        <v>202107</v>
      </c>
      <c r="O56" t="s">
        <v>97</v>
      </c>
      <c r="P56" t="s">
        <v>132</v>
      </c>
      <c r="R56">
        <f t="shared" si="8"/>
        <v>202107</v>
      </c>
      <c r="S56" t="str">
        <f t="shared" si="5"/>
        <v>1. HTC register [MOH 362] and MOH 731</v>
      </c>
      <c r="T56" t="str">
        <f>R56&amp;COUNTIFS($R$5:R56,R56)</f>
        <v>2021079</v>
      </c>
      <c r="U56" t="str">
        <f t="shared" si="6"/>
        <v>Underreporting</v>
      </c>
      <c r="V56" t="str">
        <f t="shared" si="7"/>
        <v xml:space="preserve">    Data entry error documentation gap- Overreporting Partner tested at PMTCT not included Underreporting</v>
      </c>
    </row>
    <row r="57" spans="1:22">
      <c r="A57" t="s">
        <v>97</v>
      </c>
      <c r="B57" t="s">
        <v>122</v>
      </c>
      <c r="C57" t="s">
        <v>123</v>
      </c>
      <c r="D57" t="s">
        <v>125</v>
      </c>
      <c r="E57" t="s">
        <v>124</v>
      </c>
      <c r="N57">
        <v>202107</v>
      </c>
      <c r="O57" t="s">
        <v>97</v>
      </c>
      <c r="P57" t="s">
        <v>119</v>
      </c>
      <c r="R57">
        <f t="shared" si="8"/>
        <v>202107</v>
      </c>
      <c r="S57" t="str">
        <f t="shared" si="5"/>
        <v>1. HTC register [MOH 362] and MOH 731</v>
      </c>
      <c r="T57" t="str">
        <f>R57&amp;COUNTIFS($R$5:R57,R57)</f>
        <v>20210710</v>
      </c>
      <c r="U57" t="str">
        <f t="shared" si="6"/>
        <v>variance in total hts testet</v>
      </c>
      <c r="V57" t="str">
        <f t="shared" si="7"/>
        <v xml:space="preserve">    Data entry error documentation gap- Overreporting Partner tested at PMTCT not included Underreporting variance in total hts testet</v>
      </c>
    </row>
    <row r="58" spans="1:22">
      <c r="A58" t="s">
        <v>97</v>
      </c>
      <c r="B58" t="s">
        <v>113</v>
      </c>
      <c r="C58" t="s">
        <v>111</v>
      </c>
      <c r="N58">
        <v>202107</v>
      </c>
      <c r="O58" t="s">
        <v>97</v>
      </c>
      <c r="P58" t="s">
        <v>104</v>
      </c>
      <c r="R58">
        <f t="shared" si="8"/>
        <v>202107</v>
      </c>
      <c r="S58" t="str">
        <f t="shared" si="5"/>
        <v>1. HTC register [MOH 362] and MOH 731</v>
      </c>
      <c r="T58" t="str">
        <f>R58&amp;COUNTIFS($R$5:R58,R58)</f>
        <v>20210711</v>
      </c>
      <c r="U58" t="str">
        <f t="shared" si="6"/>
        <v>VARIANCE IN TOTAL TESTED</v>
      </c>
      <c r="V58" t="str">
        <f t="shared" si="7"/>
        <v xml:space="preserve">    Data entry error documentation gap- Overreporting Partner tested at PMTCT not included Underreporting variance in total hts testet VARIANCE IN TOTAL TESTED</v>
      </c>
    </row>
    <row r="59" spans="1:22">
      <c r="A59" t="s">
        <v>97</v>
      </c>
      <c r="B59" t="s">
        <v>133</v>
      </c>
      <c r="C59" t="s">
        <v>134</v>
      </c>
      <c r="D59" t="s">
        <v>136</v>
      </c>
      <c r="E59" t="s">
        <v>135</v>
      </c>
      <c r="N59">
        <v>202107</v>
      </c>
      <c r="O59" t="s">
        <v>143</v>
      </c>
      <c r="P59">
        <v>5</v>
      </c>
      <c r="R59">
        <f t="shared" si="8"/>
        <v>202107</v>
      </c>
      <c r="S59" t="str">
        <f t="shared" si="5"/>
        <v>2. Daily Activity &amp; ART Register and MOH 731, IPT Register, EMR</v>
      </c>
      <c r="T59" t="str">
        <f>R59&amp;COUNTIFS($R$5:R59,R59)</f>
        <v>20210712</v>
      </c>
      <c r="U59" t="str">
        <f t="shared" si="6"/>
        <v/>
      </c>
      <c r="V59" t="str">
        <f t="shared" si="7"/>
        <v xml:space="preserve">    Data entry error documentation gap- Overreporting Partner tested at PMTCT not included Underreporting variance in total hts testet VARIANCE IN TOTAL TESTED </v>
      </c>
    </row>
    <row r="60" spans="1:22">
      <c r="A60" t="s">
        <v>97</v>
      </c>
      <c r="B60" t="s">
        <v>110</v>
      </c>
      <c r="C60" t="s">
        <v>111</v>
      </c>
      <c r="D60" t="s">
        <v>112</v>
      </c>
      <c r="N60">
        <v>202107</v>
      </c>
      <c r="O60" t="s">
        <v>143</v>
      </c>
      <c r="P60">
        <v>16</v>
      </c>
      <c r="R60">
        <f t="shared" si="8"/>
        <v>202107</v>
      </c>
      <c r="S60" t="str">
        <f t="shared" si="5"/>
        <v>2. Daily Activity &amp; ART Register and MOH 731, IPT Register, EMR</v>
      </c>
      <c r="T60" t="str">
        <f>R60&amp;COUNTIFS($R$5:R60,R60)</f>
        <v>20210713</v>
      </c>
      <c r="U60" t="str">
        <f t="shared" si="6"/>
        <v/>
      </c>
      <c r="V60" t="str">
        <f t="shared" si="7"/>
        <v xml:space="preserve">    Data entry error documentation gap- Overreporting Partner tested at PMTCT not included Underreporting variance in total hts testet VARIANCE IN TOTAL TESTED  </v>
      </c>
    </row>
    <row r="61" spans="1:22">
      <c r="A61" t="s">
        <v>97</v>
      </c>
      <c r="B61" t="s">
        <v>114</v>
      </c>
      <c r="C61" t="s">
        <v>115</v>
      </c>
      <c r="D61" t="s">
        <v>112</v>
      </c>
      <c r="N61">
        <v>202107</v>
      </c>
      <c r="O61" t="s">
        <v>143</v>
      </c>
      <c r="P61">
        <v>29</v>
      </c>
      <c r="R61">
        <f t="shared" si="8"/>
        <v>202107</v>
      </c>
      <c r="S61" t="str">
        <f t="shared" si="5"/>
        <v>2. Daily Activity &amp; ART Register and MOH 731, IPT Register, EMR</v>
      </c>
      <c r="T61" t="str">
        <f>R61&amp;COUNTIFS($R$5:R61,R61)</f>
        <v>20210714</v>
      </c>
      <c r="U61" t="str">
        <f t="shared" si="6"/>
        <v/>
      </c>
      <c r="V61" t="str">
        <f t="shared" si="7"/>
        <v xml:space="preserve">    Data entry error documentation gap- Overreporting Partner tested at PMTCT not included Underreporting variance in total hts testet VARIANCE IN TOTAL TESTED   </v>
      </c>
    </row>
    <row r="62" spans="1:22">
      <c r="A62" t="s">
        <v>97</v>
      </c>
      <c r="B62" t="s">
        <v>129</v>
      </c>
      <c r="C62" t="s">
        <v>127</v>
      </c>
      <c r="D62" t="s">
        <v>131</v>
      </c>
      <c r="E62" t="s">
        <v>130</v>
      </c>
      <c r="N62">
        <v>202107</v>
      </c>
      <c r="O62" t="s">
        <v>143</v>
      </c>
      <c r="P62">
        <v>41</v>
      </c>
      <c r="R62">
        <f t="shared" si="8"/>
        <v>202107</v>
      </c>
      <c r="S62" t="str">
        <f t="shared" si="5"/>
        <v>2. Daily Activity &amp; ART Register and MOH 731, IPT Register, EMR</v>
      </c>
      <c r="T62" t="str">
        <f>R62&amp;COUNTIFS($R$5:R62,R62)</f>
        <v>20210715</v>
      </c>
      <c r="U62" t="str">
        <f t="shared" si="6"/>
        <v/>
      </c>
      <c r="V62" t="str">
        <f t="shared" si="7"/>
        <v xml:space="preserve">    Data entry error documentation gap- Overreporting Partner tested at PMTCT not included Underreporting variance in total hts testet VARIANCE IN TOTAL TESTED    </v>
      </c>
    </row>
    <row r="63" spans="1:22">
      <c r="A63" t="s">
        <v>97</v>
      </c>
      <c r="B63" t="s">
        <v>126</v>
      </c>
      <c r="C63" t="s">
        <v>127</v>
      </c>
      <c r="D63" t="s">
        <v>128</v>
      </c>
      <c r="E63" t="s">
        <v>124</v>
      </c>
      <c r="N63">
        <v>202107</v>
      </c>
      <c r="O63" t="s">
        <v>143</v>
      </c>
      <c r="P63">
        <v>42</v>
      </c>
      <c r="R63">
        <f t="shared" si="8"/>
        <v>202107</v>
      </c>
      <c r="S63" t="str">
        <f t="shared" si="5"/>
        <v>2. Daily Activity &amp; ART Register and MOH 731, IPT Register, EMR</v>
      </c>
      <c r="T63" t="str">
        <f>R63&amp;COUNTIFS($R$5:R63,R63)</f>
        <v>20210716</v>
      </c>
      <c r="U63" t="str">
        <f t="shared" si="6"/>
        <v/>
      </c>
      <c r="V63" t="str">
        <f t="shared" si="7"/>
        <v xml:space="preserve">    Data entry error documentation gap- Overreporting Partner tested at PMTCT not included Underreporting variance in total hts testet VARIANCE IN TOTAL TESTED     </v>
      </c>
    </row>
    <row r="64" spans="1:22">
      <c r="A64" t="s">
        <v>97</v>
      </c>
      <c r="B64" t="s">
        <v>142</v>
      </c>
      <c r="C64" t="s">
        <v>127</v>
      </c>
      <c r="D64" t="s">
        <v>131</v>
      </c>
      <c r="E64" t="s">
        <v>124</v>
      </c>
      <c r="N64">
        <v>202107</v>
      </c>
      <c r="O64" t="s">
        <v>143</v>
      </c>
      <c r="R64">
        <f t="shared" si="8"/>
        <v>202107</v>
      </c>
      <c r="S64" t="str">
        <f t="shared" si="5"/>
        <v>2. Daily Activity &amp; ART Register and MOH 731, IPT Register, EMR</v>
      </c>
      <c r="T64" t="str">
        <f>R64&amp;COUNTIFS($R$5:R64,R64)</f>
        <v>20210717</v>
      </c>
      <c r="U64" t="str">
        <f t="shared" si="6"/>
        <v/>
      </c>
      <c r="V64" t="str">
        <f t="shared" si="7"/>
        <v xml:space="preserve">    Data entry error documentation gap- Overreporting Partner tested at PMTCT not included Underreporting variance in total hts testet VARIANCE IN TOTAL TESTED      </v>
      </c>
    </row>
    <row r="65" spans="1:22">
      <c r="A65" t="s">
        <v>97</v>
      </c>
      <c r="B65" t="s">
        <v>132</v>
      </c>
      <c r="C65" t="s">
        <v>127</v>
      </c>
      <c r="D65" t="s">
        <v>131</v>
      </c>
      <c r="E65" t="s">
        <v>130</v>
      </c>
      <c r="N65">
        <v>202107</v>
      </c>
      <c r="O65" t="s">
        <v>143</v>
      </c>
      <c r="P65" t="s">
        <v>166</v>
      </c>
      <c r="R65">
        <f t="shared" si="8"/>
        <v>202107</v>
      </c>
      <c r="S65" t="str">
        <f t="shared" si="5"/>
        <v>2. Daily Activity &amp; ART Register and MOH 731, IPT Register, EMR</v>
      </c>
      <c r="T65" t="str">
        <f>R65&amp;COUNTIFS($R$5:R65,R65)</f>
        <v>20210718</v>
      </c>
      <c r="U65" t="str">
        <f t="shared" si="6"/>
        <v>Discrepancy in the TX CURR data</v>
      </c>
      <c r="V65" t="str">
        <f t="shared" si="7"/>
        <v xml:space="preserve">    Data entry error documentation gap- Overreporting Partner tested at PMTCT not included Underreporting variance in total hts testet VARIANCE IN TOTAL TESTED       Discrepancy in the TX CURR data</v>
      </c>
    </row>
    <row r="66" spans="1:22">
      <c r="A66" t="s">
        <v>97</v>
      </c>
      <c r="B66" t="s">
        <v>141</v>
      </c>
      <c r="C66" t="s">
        <v>105</v>
      </c>
      <c r="D66" t="s">
        <v>118</v>
      </c>
      <c r="E66" t="s">
        <v>102</v>
      </c>
      <c r="N66">
        <v>202107</v>
      </c>
      <c r="O66" t="s">
        <v>143</v>
      </c>
      <c r="P66" t="s">
        <v>147</v>
      </c>
      <c r="R66">
        <f t="shared" si="8"/>
        <v>202107</v>
      </c>
      <c r="S66" t="str">
        <f t="shared" si="5"/>
        <v>2. Daily Activity &amp; ART Register and MOH 731, IPT Register, EMR</v>
      </c>
      <c r="T66" t="str">
        <f>R66&amp;COUNTIFS($R$5:R66,R66)</f>
        <v>20210719</v>
      </c>
      <c r="U66" t="str">
        <f t="shared" si="6"/>
        <v>entry gap in khis</v>
      </c>
      <c r="V66" t="str">
        <f t="shared" si="7"/>
        <v xml:space="preserve">    Data entry error documentation gap- Overreporting Partner tested at PMTCT not included Underreporting variance in total hts testet VARIANCE IN TOTAL TESTED       Discrepancy in the TX CURR data entry gap in khis</v>
      </c>
    </row>
    <row r="67" spans="1:22">
      <c r="A67" t="s">
        <v>97</v>
      </c>
      <c r="B67" t="s">
        <v>119</v>
      </c>
      <c r="C67" t="s">
        <v>120</v>
      </c>
      <c r="D67" t="s">
        <v>109</v>
      </c>
      <c r="E67" t="s">
        <v>121</v>
      </c>
      <c r="N67">
        <v>202107</v>
      </c>
      <c r="O67" t="s">
        <v>143</v>
      </c>
      <c r="P67" t="s">
        <v>150</v>
      </c>
      <c r="R67">
        <f t="shared" si="8"/>
        <v>202107</v>
      </c>
      <c r="S67" t="str">
        <f t="shared" si="5"/>
        <v>2. Daily Activity &amp; ART Register and MOH 731, IPT Register, EMR</v>
      </c>
      <c r="T67" t="str">
        <f>R67&amp;COUNTIFS($R$5:R67,R67)</f>
        <v>20210720</v>
      </c>
      <c r="U67" t="str">
        <f t="shared" si="6"/>
        <v>MORE STARTED ON ART IN THE EMR</v>
      </c>
      <c r="V67" t="str">
        <f t="shared" si="7"/>
        <v xml:space="preserve">    Data entry error documentation gap- Overreporting Partner tested at PMTCT not included Underreporting variance in total hts testet VARIANCE IN TOTAL TESTED       Discrepancy in the TX CURR data entry gap in khis MORE STARTED ON ART IN THE EMR</v>
      </c>
    </row>
    <row r="68" spans="1:22">
      <c r="A68" t="s">
        <v>97</v>
      </c>
      <c r="B68" t="s">
        <v>139</v>
      </c>
      <c r="C68" t="s">
        <v>140</v>
      </c>
      <c r="D68" t="s">
        <v>128</v>
      </c>
      <c r="E68" t="s">
        <v>102</v>
      </c>
      <c r="N68">
        <v>202107</v>
      </c>
      <c r="O68" t="s">
        <v>143</v>
      </c>
      <c r="P68" t="s">
        <v>154</v>
      </c>
      <c r="R68">
        <f t="shared" si="8"/>
        <v>202107</v>
      </c>
      <c r="S68" t="str">
        <f t="shared" si="5"/>
        <v>2. Daily Activity &amp; ART Register and MOH 731, IPT Register, EMR</v>
      </c>
      <c r="T68" t="str">
        <f>R68&amp;COUNTIFS($R$5:R68,R68)</f>
        <v>20210721</v>
      </c>
      <c r="U68" t="str">
        <f t="shared" si="6"/>
        <v>wrong reporting on TX cURR</v>
      </c>
      <c r="V68" t="str">
        <f t="shared" si="7"/>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v>
      </c>
    </row>
    <row r="69" spans="1:22">
      <c r="A69" t="s">
        <v>97</v>
      </c>
      <c r="B69" t="s">
        <v>104</v>
      </c>
      <c r="C69" t="s">
        <v>116</v>
      </c>
      <c r="D69" t="s">
        <v>118</v>
      </c>
      <c r="E69" t="s">
        <v>117</v>
      </c>
      <c r="N69">
        <v>202107</v>
      </c>
      <c r="O69" t="s">
        <v>169</v>
      </c>
      <c r="R69">
        <f t="shared" si="8"/>
        <v>202107</v>
      </c>
      <c r="S69" t="str">
        <f t="shared" si="5"/>
        <v>2. EMR, VLMIS &amp; VL Register</v>
      </c>
      <c r="T69" t="str">
        <f>R69&amp;COUNTIFS($R$5:R69,R69)</f>
        <v>20210722</v>
      </c>
      <c r="U69" t="str">
        <f t="shared" si="6"/>
        <v/>
      </c>
      <c r="V69" t="str">
        <f t="shared" si="7"/>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v>
      </c>
    </row>
    <row r="70" spans="1:22">
      <c r="A70" t="s">
        <v>97</v>
      </c>
      <c r="B70" t="s">
        <v>104</v>
      </c>
      <c r="C70" t="s">
        <v>107</v>
      </c>
      <c r="D70" t="s">
        <v>109</v>
      </c>
      <c r="E70" t="s">
        <v>108</v>
      </c>
      <c r="H70" s="33" t="str" cm="1">
        <f t="array" ref="H70">IFERROR(INDEX($B$53:$C$150,MAX(--($A$53:$A$150=Workplan_Data!S3)*ROW($A$53:$A$150))-1,3),"")</f>
        <v/>
      </c>
      <c r="N70">
        <v>202107</v>
      </c>
      <c r="O70" t="s">
        <v>172</v>
      </c>
      <c r="P70">
        <v>1</v>
      </c>
      <c r="R70">
        <f t="shared" si="8"/>
        <v>202107</v>
      </c>
      <c r="S70" t="str">
        <f t="shared" ref="S70:S133" si="9">IF(ISTEXT(O70),O70,"")</f>
        <v>3. ANC register [ MOH 405], MOH 731, Form 1A &amp; KHIS</v>
      </c>
      <c r="T70" t="str">
        <f>R70&amp;COUNTIFS($R$5:R70,R70)</f>
        <v>20210723</v>
      </c>
      <c r="U70" t="str">
        <f t="shared" ref="U70:U133" si="10">IF(ISTEXT(P70),P70,"")</f>
        <v/>
      </c>
      <c r="V70" t="str">
        <f t="shared" ref="V70:V133" si="11">IF(R70&lt;&gt;R69,U70,V69&amp;" "&amp;U70)</f>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v>
      </c>
    </row>
    <row r="71" spans="1:22">
      <c r="A71" t="s">
        <v>97</v>
      </c>
      <c r="B71" t="s">
        <v>104</v>
      </c>
      <c r="C71" t="s">
        <v>105</v>
      </c>
      <c r="D71" t="s">
        <v>106</v>
      </c>
      <c r="E71" t="s">
        <v>102</v>
      </c>
      <c r="N71">
        <v>202107</v>
      </c>
      <c r="O71" t="s">
        <v>172</v>
      </c>
      <c r="R71">
        <f t="shared" ref="R71:R134" si="12">N71</f>
        <v>202107</v>
      </c>
      <c r="S71" t="str">
        <f t="shared" si="9"/>
        <v>3. ANC register [ MOH 405], MOH 731, Form 1A &amp; KHIS</v>
      </c>
      <c r="T71" t="str">
        <f>R71&amp;COUNTIFS($R$5:R71,R71)</f>
        <v>20210724</v>
      </c>
      <c r="U71" t="str">
        <f t="shared" si="10"/>
        <v/>
      </c>
      <c r="V71"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v>
      </c>
    </row>
    <row r="72" spans="1:22">
      <c r="A72" t="s">
        <v>97</v>
      </c>
      <c r="B72" t="s">
        <v>100</v>
      </c>
      <c r="C72" t="s">
        <v>101</v>
      </c>
      <c r="D72" t="s">
        <v>103</v>
      </c>
      <c r="E72" t="s">
        <v>102</v>
      </c>
      <c r="N72">
        <v>202107</v>
      </c>
      <c r="O72" t="s">
        <v>172</v>
      </c>
      <c r="P72" t="s">
        <v>201</v>
      </c>
      <c r="R72">
        <f t="shared" si="12"/>
        <v>202107</v>
      </c>
      <c r="S72" t="str">
        <f t="shared" si="9"/>
        <v>3. ANC register [ MOH 405], MOH 731, Form 1A &amp; KHIS</v>
      </c>
      <c r="T72" t="str">
        <f>R72&amp;COUNTIFS($R$5:R72,R72)</f>
        <v>20210725</v>
      </c>
      <c r="U72" t="str">
        <f t="shared" si="10"/>
        <v>2 ANC clients were not added to the total</v>
      </c>
      <c r="V72"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v>
      </c>
    </row>
    <row r="73" spans="1:22">
      <c r="A73" t="s">
        <v>143</v>
      </c>
      <c r="B73">
        <v>5</v>
      </c>
      <c r="N73">
        <v>202107</v>
      </c>
      <c r="O73" t="s">
        <v>172</v>
      </c>
      <c r="P73" t="s">
        <v>195</v>
      </c>
      <c r="R73">
        <f t="shared" si="12"/>
        <v>202107</v>
      </c>
      <c r="S73" t="str">
        <f t="shared" si="9"/>
        <v>3. ANC register [ MOH 405], MOH 731, Form 1A &amp; KHIS</v>
      </c>
      <c r="T73" t="str">
        <f>R73&amp;COUNTIFS($R$5:R73,R73)</f>
        <v>20210726</v>
      </c>
      <c r="U73" t="str">
        <f t="shared" si="10"/>
        <v>clients tested but indicated ND</v>
      </c>
      <c r="V73"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v>
      </c>
    </row>
    <row r="74" spans="1:22">
      <c r="A74" t="s">
        <v>143</v>
      </c>
      <c r="B74">
        <v>16</v>
      </c>
      <c r="N74">
        <v>202107</v>
      </c>
      <c r="O74" t="s">
        <v>172</v>
      </c>
      <c r="P74" t="s">
        <v>183</v>
      </c>
      <c r="R74">
        <f t="shared" si="12"/>
        <v>202107</v>
      </c>
      <c r="S74" t="str">
        <f t="shared" si="9"/>
        <v>3. ANC register [ MOH 405], MOH 731, Form 1A &amp; KHIS</v>
      </c>
      <c r="T74" t="str">
        <f>R74&amp;COUNTIFS($R$5:R74,R74)</f>
        <v>20210727</v>
      </c>
      <c r="U74" t="str">
        <f t="shared" si="10"/>
        <v>Double reporting of a client</v>
      </c>
      <c r="V74"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v>
      </c>
    </row>
    <row r="75" spans="1:22">
      <c r="A75" t="s">
        <v>143</v>
      </c>
      <c r="B75">
        <v>29</v>
      </c>
      <c r="N75">
        <v>202107</v>
      </c>
      <c r="O75" t="s">
        <v>172</v>
      </c>
      <c r="P75" t="s">
        <v>188</v>
      </c>
      <c r="R75">
        <f t="shared" si="12"/>
        <v>202107</v>
      </c>
      <c r="S75" t="str">
        <f t="shared" si="9"/>
        <v>3. ANC register [ MOH 405], MOH 731, Form 1A &amp; KHIS</v>
      </c>
      <c r="T75" t="str">
        <f>R75&amp;COUNTIFS($R$5:R75,R75)</f>
        <v>20210728</v>
      </c>
      <c r="U75" t="str">
        <f t="shared" si="10"/>
        <v>No KP in the register</v>
      </c>
      <c r="V75"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v>
      </c>
    </row>
    <row r="76" spans="1:22">
      <c r="A76" t="s">
        <v>143</v>
      </c>
      <c r="B76">
        <v>36</v>
      </c>
      <c r="C76" t="s">
        <v>132</v>
      </c>
      <c r="D76" t="s">
        <v>146</v>
      </c>
      <c r="E76" t="s">
        <v>131</v>
      </c>
      <c r="N76">
        <v>202107</v>
      </c>
      <c r="O76" t="s">
        <v>172</v>
      </c>
      <c r="P76" t="s">
        <v>197</v>
      </c>
      <c r="R76">
        <f t="shared" si="12"/>
        <v>202107</v>
      </c>
      <c r="S76" t="str">
        <f t="shared" si="9"/>
        <v>3. ANC register [ MOH 405], MOH 731, Form 1A &amp; KHIS</v>
      </c>
      <c r="T76" t="str">
        <f>R76&amp;COUNTIFS($R$5:R76,R76)</f>
        <v>20210729</v>
      </c>
      <c r="U76" t="str">
        <f t="shared" si="10"/>
        <v>reporting gap- did not report ANC2</v>
      </c>
      <c r="V76"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v>
      </c>
    </row>
    <row r="77" spans="1:22">
      <c r="A77" t="s">
        <v>143</v>
      </c>
      <c r="B77">
        <v>41</v>
      </c>
      <c r="N77">
        <v>202107</v>
      </c>
      <c r="O77" t="s">
        <v>172</v>
      </c>
      <c r="P77" t="s">
        <v>203</v>
      </c>
      <c r="R77">
        <f t="shared" si="12"/>
        <v>202107</v>
      </c>
      <c r="S77" t="str">
        <f t="shared" si="9"/>
        <v>3. ANC register [ MOH 405], MOH 731, Form 1A &amp; KHIS</v>
      </c>
      <c r="T77" t="str">
        <f>R77&amp;COUNTIFS($R$5:R77,R77)</f>
        <v>20210730</v>
      </c>
      <c r="U77" t="str">
        <f t="shared" si="10"/>
        <v>Undereporting</v>
      </c>
      <c r="V77"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v>
      </c>
    </row>
    <row r="78" spans="1:22">
      <c r="A78" t="s">
        <v>143</v>
      </c>
      <c r="B78">
        <v>42</v>
      </c>
      <c r="N78">
        <v>202107</v>
      </c>
      <c r="O78" t="s">
        <v>172</v>
      </c>
      <c r="P78" t="s">
        <v>180</v>
      </c>
      <c r="R78">
        <f t="shared" si="12"/>
        <v>202107</v>
      </c>
      <c r="S78" t="str">
        <f t="shared" si="9"/>
        <v>3. ANC register [ MOH 405], MOH 731, Form 1A &amp; KHIS</v>
      </c>
      <c r="T78" t="str">
        <f>R78&amp;COUNTIFS($R$5:R78,R78)</f>
        <v>20210731</v>
      </c>
      <c r="U78" t="str">
        <f t="shared" si="10"/>
        <v>use of  codes in col.x,y</v>
      </c>
      <c r="V78"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v>
      </c>
    </row>
    <row r="79" spans="1:22">
      <c r="A79" t="s">
        <v>143</v>
      </c>
      <c r="N79">
        <v>202107</v>
      </c>
      <c r="O79" t="s">
        <v>172</v>
      </c>
      <c r="P79" t="s">
        <v>181</v>
      </c>
      <c r="R79">
        <f t="shared" si="12"/>
        <v>202107</v>
      </c>
      <c r="S79" t="str">
        <f t="shared" si="9"/>
        <v>3. ANC register [ MOH 405], MOH 731, Form 1A &amp; KHIS</v>
      </c>
      <c r="T79" t="str">
        <f>R79&amp;COUNTIFS($R$5:R79,R79)</f>
        <v>20210732</v>
      </c>
      <c r="U79" t="str">
        <f t="shared" si="10"/>
        <v>VARIANCE IN FIRST ANC VISITS</v>
      </c>
      <c r="V79"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v>
      </c>
    </row>
    <row r="80" spans="1:22">
      <c r="A80" t="s">
        <v>143</v>
      </c>
      <c r="C80" t="s">
        <v>157</v>
      </c>
      <c r="N80">
        <v>202107</v>
      </c>
      <c r="O80" t="s">
        <v>218</v>
      </c>
      <c r="P80">
        <v>0</v>
      </c>
      <c r="R80">
        <f t="shared" si="12"/>
        <v>202107</v>
      </c>
      <c r="S80" t="str">
        <f t="shared" si="9"/>
        <v>4. TB register and MOH 731</v>
      </c>
      <c r="T80" t="str">
        <f>R80&amp;COUNTIFS($R$5:R80,R80)</f>
        <v>20210733</v>
      </c>
      <c r="U80" t="str">
        <f t="shared" si="10"/>
        <v/>
      </c>
      <c r="V80"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v>
      </c>
    </row>
    <row r="81" spans="1:22">
      <c r="A81" t="s">
        <v>143</v>
      </c>
      <c r="B81" t="s">
        <v>166</v>
      </c>
      <c r="C81" t="s">
        <v>167</v>
      </c>
      <c r="D81" t="s">
        <v>156</v>
      </c>
      <c r="E81" t="s">
        <v>168</v>
      </c>
      <c r="N81">
        <v>202107</v>
      </c>
      <c r="O81" t="s">
        <v>218</v>
      </c>
      <c r="R81">
        <f t="shared" si="12"/>
        <v>202107</v>
      </c>
      <c r="S81" t="str">
        <f t="shared" si="9"/>
        <v>4. TB register and MOH 731</v>
      </c>
      <c r="T81" t="str">
        <f>R81&amp;COUNTIFS($R$5:R81,R81)</f>
        <v>20210734</v>
      </c>
      <c r="U81" t="str">
        <f t="shared" si="10"/>
        <v/>
      </c>
      <c r="V81"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v>
      </c>
    </row>
    <row r="82" spans="1:22">
      <c r="A82" t="s">
        <v>143</v>
      </c>
      <c r="B82" t="s">
        <v>163</v>
      </c>
      <c r="C82" t="s">
        <v>164</v>
      </c>
      <c r="D82" t="s">
        <v>165</v>
      </c>
      <c r="E82" t="s">
        <v>152</v>
      </c>
      <c r="N82">
        <v>202107</v>
      </c>
      <c r="O82" t="s">
        <v>218</v>
      </c>
      <c r="P82" t="s">
        <v>228</v>
      </c>
      <c r="R82">
        <f t="shared" si="12"/>
        <v>202107</v>
      </c>
      <c r="S82" t="str">
        <f t="shared" si="9"/>
        <v>4. TB register and MOH 731</v>
      </c>
      <c r="T82" t="str">
        <f>R82&amp;COUNTIFS($R$5:R82,R82)</f>
        <v>20210735</v>
      </c>
      <c r="U82" t="str">
        <f t="shared" si="10"/>
        <v xml:space="preserve">No TB case </v>
      </c>
      <c r="V82"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v>
      </c>
    </row>
    <row r="83" spans="1:22">
      <c r="A83" t="s">
        <v>143</v>
      </c>
      <c r="B83" t="s">
        <v>147</v>
      </c>
      <c r="C83" t="s">
        <v>148</v>
      </c>
      <c r="E83" t="s">
        <v>149</v>
      </c>
      <c r="N83">
        <v>202107</v>
      </c>
      <c r="O83" t="s">
        <v>218</v>
      </c>
      <c r="P83" t="s">
        <v>129</v>
      </c>
      <c r="R83">
        <f t="shared" si="12"/>
        <v>202107</v>
      </c>
      <c r="S83" t="str">
        <f t="shared" si="9"/>
        <v>4. TB register and MOH 731</v>
      </c>
      <c r="T83" t="str">
        <f>R83&amp;COUNTIFS($R$5:R83,R83)</f>
        <v>20210736</v>
      </c>
      <c r="U83" t="str">
        <f t="shared" si="10"/>
        <v>Overreporting</v>
      </c>
      <c r="V83"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v>
      </c>
    </row>
    <row r="84" spans="1:22">
      <c r="A84" t="s">
        <v>143</v>
      </c>
      <c r="B84" t="s">
        <v>150</v>
      </c>
      <c r="C84" t="s">
        <v>151</v>
      </c>
      <c r="D84" t="s">
        <v>153</v>
      </c>
      <c r="E84" t="s">
        <v>152</v>
      </c>
      <c r="N84">
        <v>202107</v>
      </c>
      <c r="O84" t="s">
        <v>218</v>
      </c>
      <c r="P84" t="s">
        <v>222</v>
      </c>
      <c r="R84">
        <f t="shared" si="12"/>
        <v>202107</v>
      </c>
      <c r="S84" t="str">
        <f t="shared" si="9"/>
        <v>4. TB register and MOH 731</v>
      </c>
      <c r="T84" t="str">
        <f>R84&amp;COUNTIFS($R$5:R84,R84)</f>
        <v>20210737</v>
      </c>
      <c r="U84" t="str">
        <f t="shared" si="10"/>
        <v>reporting gap</v>
      </c>
      <c r="V84"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v>
      </c>
    </row>
    <row r="85" spans="1:22">
      <c r="A85" t="s">
        <v>143</v>
      </c>
      <c r="B85" t="s">
        <v>132</v>
      </c>
      <c r="C85" t="s">
        <v>146</v>
      </c>
      <c r="D85" t="s">
        <v>131</v>
      </c>
      <c r="E85" t="s">
        <v>124</v>
      </c>
      <c r="N85">
        <v>202107</v>
      </c>
      <c r="O85" t="s">
        <v>218</v>
      </c>
      <c r="P85" t="s">
        <v>225</v>
      </c>
      <c r="R85">
        <f t="shared" si="12"/>
        <v>202107</v>
      </c>
      <c r="S85" t="str">
        <f t="shared" si="9"/>
        <v>4. TB register and MOH 731</v>
      </c>
      <c r="T85" t="str">
        <f>R85&amp;COUNTIFS($R$5:R85,R85)</f>
        <v>20210738</v>
      </c>
      <c r="U85" t="str">
        <f t="shared" si="10"/>
        <v>Under reported  Tb cases</v>
      </c>
      <c r="V85"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v>
      </c>
    </row>
    <row r="86" spans="1:22">
      <c r="A86" t="s">
        <v>143</v>
      </c>
      <c r="B86" t="s">
        <v>160</v>
      </c>
      <c r="C86" t="s">
        <v>101</v>
      </c>
      <c r="D86" t="s">
        <v>162</v>
      </c>
      <c r="E86" t="s">
        <v>161</v>
      </c>
      <c r="N86">
        <v>202107</v>
      </c>
      <c r="O86" t="s">
        <v>229</v>
      </c>
      <c r="P86">
        <v>0</v>
      </c>
      <c r="R86">
        <f t="shared" si="12"/>
        <v>202107</v>
      </c>
      <c r="S86" t="str">
        <f t="shared" si="9"/>
        <v>4. TB register and MOH 732</v>
      </c>
      <c r="T86" t="str">
        <f>R86&amp;COUNTIFS($R$5:R86,R86)</f>
        <v>20210739</v>
      </c>
      <c r="U86" t="str">
        <f t="shared" si="10"/>
        <v/>
      </c>
      <c r="V86"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v>
      </c>
    </row>
    <row r="87" spans="1:22">
      <c r="A87" t="s">
        <v>143</v>
      </c>
      <c r="B87" t="s">
        <v>160</v>
      </c>
      <c r="C87" t="s">
        <v>111</v>
      </c>
      <c r="D87" t="s">
        <v>106</v>
      </c>
      <c r="E87" t="s">
        <v>152</v>
      </c>
      <c r="N87">
        <v>202107</v>
      </c>
      <c r="O87" t="s">
        <v>229</v>
      </c>
      <c r="R87">
        <f t="shared" si="12"/>
        <v>202107</v>
      </c>
      <c r="S87" t="str">
        <f t="shared" si="9"/>
        <v>4. TB register and MOH 732</v>
      </c>
      <c r="T87" t="str">
        <f>R87&amp;COUNTIFS($R$5:R87,R87)</f>
        <v>20210740</v>
      </c>
      <c r="U87" t="str">
        <f t="shared" si="10"/>
        <v/>
      </c>
      <c r="V87"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v>
      </c>
    </row>
    <row r="88" spans="1:22">
      <c r="A88" t="s">
        <v>143</v>
      </c>
      <c r="B88" t="s">
        <v>154</v>
      </c>
      <c r="C88" t="s">
        <v>155</v>
      </c>
      <c r="D88" t="s">
        <v>156</v>
      </c>
      <c r="N88">
        <v>202107</v>
      </c>
      <c r="O88" t="s">
        <v>232</v>
      </c>
      <c r="P88">
        <v>0</v>
      </c>
      <c r="R88">
        <f t="shared" si="12"/>
        <v>202107</v>
      </c>
      <c r="S88" t="str">
        <f t="shared" si="9"/>
        <v>4. TB register and MOH 733</v>
      </c>
      <c r="T88" t="str">
        <f>R88&amp;COUNTIFS($R$5:R88,R88)</f>
        <v>20210741</v>
      </c>
      <c r="U88" t="str">
        <f t="shared" si="10"/>
        <v/>
      </c>
      <c r="V88"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v>
      </c>
    </row>
    <row r="89" spans="1:22">
      <c r="A89" t="s">
        <v>169</v>
      </c>
      <c r="N89">
        <v>202107</v>
      </c>
      <c r="O89" t="s">
        <v>232</v>
      </c>
      <c r="R89">
        <f t="shared" si="12"/>
        <v>202107</v>
      </c>
      <c r="S89" t="str">
        <f t="shared" si="9"/>
        <v>4. TB register and MOH 733</v>
      </c>
      <c r="T89" t="str">
        <f>R89&amp;COUNTIFS($R$5:R89,R89)</f>
        <v>20210742</v>
      </c>
      <c r="U89" t="str">
        <f t="shared" si="10"/>
        <v/>
      </c>
      <c r="V89"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v>
      </c>
    </row>
    <row r="90" spans="1:22">
      <c r="A90" t="s">
        <v>172</v>
      </c>
      <c r="B90">
        <v>1</v>
      </c>
      <c r="N90">
        <v>202107</v>
      </c>
      <c r="O90" t="s">
        <v>232</v>
      </c>
      <c r="P90" t="s">
        <v>235</v>
      </c>
      <c r="R90">
        <f t="shared" si="12"/>
        <v>202107</v>
      </c>
      <c r="S90" t="str">
        <f t="shared" si="9"/>
        <v>4. TB register and MOH 733</v>
      </c>
      <c r="T90" t="str">
        <f>R90&amp;COUNTIFS($R$5:R90,R90)</f>
        <v>20210743</v>
      </c>
      <c r="U90" t="str">
        <f t="shared" si="10"/>
        <v>data incopleteness</v>
      </c>
      <c r="V90"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v>
      </c>
    </row>
    <row r="91" spans="1:22">
      <c r="A91" t="s">
        <v>172</v>
      </c>
      <c r="N91">
        <v>202107</v>
      </c>
      <c r="O91" t="s">
        <v>240</v>
      </c>
      <c r="P91">
        <v>0</v>
      </c>
      <c r="R91">
        <f t="shared" si="12"/>
        <v>202107</v>
      </c>
      <c r="S91" t="str">
        <f t="shared" si="9"/>
        <v>4. TB register and MOH 734</v>
      </c>
      <c r="T91" t="str">
        <f>R91&amp;COUNTIFS($R$5:R91,R91)</f>
        <v>20210744</v>
      </c>
      <c r="U91" t="str">
        <f t="shared" si="10"/>
        <v/>
      </c>
      <c r="V91"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v>
      </c>
    </row>
    <row r="92" spans="1:22">
      <c r="A92" t="s">
        <v>172</v>
      </c>
      <c r="B92" t="s">
        <v>201</v>
      </c>
      <c r="C92" t="s">
        <v>127</v>
      </c>
      <c r="D92" t="s">
        <v>131</v>
      </c>
      <c r="E92" t="s">
        <v>202</v>
      </c>
      <c r="N92">
        <v>202107</v>
      </c>
      <c r="O92" t="s">
        <v>240</v>
      </c>
      <c r="R92">
        <f t="shared" si="12"/>
        <v>202107</v>
      </c>
      <c r="S92" t="str">
        <f t="shared" si="9"/>
        <v>4. TB register and MOH 734</v>
      </c>
      <c r="T92" t="str">
        <f>R92&amp;COUNTIFS($R$5:R92,R92)</f>
        <v>20210745</v>
      </c>
      <c r="U92" t="str">
        <f t="shared" si="10"/>
        <v/>
      </c>
      <c r="V92"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v>
      </c>
    </row>
    <row r="93" spans="1:22">
      <c r="A93" t="s">
        <v>172</v>
      </c>
      <c r="B93" t="s">
        <v>192</v>
      </c>
      <c r="C93" t="s">
        <v>193</v>
      </c>
      <c r="D93" t="s">
        <v>178</v>
      </c>
      <c r="E93" t="s">
        <v>194</v>
      </c>
      <c r="N93">
        <v>202107</v>
      </c>
      <c r="O93" t="s">
        <v>245</v>
      </c>
      <c r="P93">
        <v>0</v>
      </c>
      <c r="R93">
        <f t="shared" si="12"/>
        <v>202107</v>
      </c>
      <c r="S93" t="str">
        <f t="shared" si="9"/>
        <v>4. TB register and MOH 735</v>
      </c>
      <c r="T93" t="str">
        <f>R93&amp;COUNTIFS($R$5:R93,R93)</f>
        <v>20210746</v>
      </c>
      <c r="U93" t="str">
        <f t="shared" si="10"/>
        <v/>
      </c>
      <c r="V93"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v>
      </c>
    </row>
    <row r="94" spans="1:22">
      <c r="A94" t="s">
        <v>172</v>
      </c>
      <c r="B94" t="s">
        <v>195</v>
      </c>
      <c r="C94" t="s">
        <v>196</v>
      </c>
      <c r="D94" t="s">
        <v>178</v>
      </c>
      <c r="E94" t="s">
        <v>194</v>
      </c>
      <c r="N94">
        <v>202107</v>
      </c>
      <c r="O94" t="s">
        <v>245</v>
      </c>
      <c r="R94">
        <f t="shared" si="12"/>
        <v>202107</v>
      </c>
      <c r="S94" t="str">
        <f t="shared" si="9"/>
        <v>4. TB register and MOH 735</v>
      </c>
      <c r="T94" t="str">
        <f>R94&amp;COUNTIFS($R$5:R94,R94)</f>
        <v>20210747</v>
      </c>
      <c r="U94" t="str">
        <f t="shared" si="10"/>
        <v/>
      </c>
      <c r="V94"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v>
      </c>
    </row>
    <row r="95" spans="1:22">
      <c r="A95" t="s">
        <v>172</v>
      </c>
      <c r="B95" t="s">
        <v>208</v>
      </c>
      <c r="C95" t="s">
        <v>209</v>
      </c>
      <c r="D95" t="s">
        <v>128</v>
      </c>
      <c r="E95" t="s">
        <v>102</v>
      </c>
      <c r="N95">
        <v>202107</v>
      </c>
      <c r="O95" t="s">
        <v>248</v>
      </c>
      <c r="P95">
        <v>0</v>
      </c>
      <c r="R95">
        <f t="shared" si="12"/>
        <v>202107</v>
      </c>
      <c r="S95" t="str">
        <f t="shared" si="9"/>
        <v>4. TB register and MOH 736</v>
      </c>
      <c r="T95" t="str">
        <f>R95&amp;COUNTIFS($R$5:R95,R95)</f>
        <v>20210748</v>
      </c>
      <c r="U95" t="str">
        <f t="shared" si="10"/>
        <v/>
      </c>
      <c r="V95"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v>
      </c>
    </row>
    <row r="96" spans="1:22">
      <c r="A96" t="s">
        <v>172</v>
      </c>
      <c r="B96" t="s">
        <v>183</v>
      </c>
      <c r="C96" t="s">
        <v>127</v>
      </c>
      <c r="D96" t="s">
        <v>128</v>
      </c>
      <c r="E96" t="s">
        <v>124</v>
      </c>
      <c r="N96">
        <v>202107</v>
      </c>
      <c r="O96" t="s">
        <v>248</v>
      </c>
      <c r="R96">
        <f t="shared" si="12"/>
        <v>202107</v>
      </c>
      <c r="S96" t="str">
        <f t="shared" si="9"/>
        <v>4. TB register and MOH 736</v>
      </c>
      <c r="T96" t="str">
        <f>R96&amp;COUNTIFS($R$5:R96,R96)</f>
        <v>20210749</v>
      </c>
      <c r="U96" t="str">
        <f t="shared" si="10"/>
        <v/>
      </c>
      <c r="V96"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v>
      </c>
    </row>
    <row r="97" spans="1:22">
      <c r="A97" t="s">
        <v>172</v>
      </c>
      <c r="B97" t="s">
        <v>188</v>
      </c>
      <c r="C97" t="s">
        <v>127</v>
      </c>
      <c r="D97" t="s">
        <v>131</v>
      </c>
      <c r="E97" t="s">
        <v>189</v>
      </c>
      <c r="N97">
        <v>202107</v>
      </c>
      <c r="O97" t="s">
        <v>248</v>
      </c>
      <c r="P97" t="s">
        <v>251</v>
      </c>
      <c r="R97">
        <f t="shared" si="12"/>
        <v>202107</v>
      </c>
      <c r="S97" t="str">
        <f t="shared" si="9"/>
        <v>4. TB register and MOH 736</v>
      </c>
      <c r="T97" t="str">
        <f>R97&amp;COUNTIFS($R$5:R97,R97)</f>
        <v>20210750</v>
      </c>
      <c r="U97" t="str">
        <f t="shared" si="10"/>
        <v>documentation gap</v>
      </c>
      <c r="V97"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v>
      </c>
    </row>
    <row r="98" spans="1:22">
      <c r="A98" t="s">
        <v>172</v>
      </c>
      <c r="B98" t="s">
        <v>197</v>
      </c>
      <c r="C98" t="s">
        <v>198</v>
      </c>
      <c r="D98" t="s">
        <v>200</v>
      </c>
      <c r="E98" t="s">
        <v>199</v>
      </c>
      <c r="N98">
        <v>202107</v>
      </c>
      <c r="O98" t="s">
        <v>248</v>
      </c>
      <c r="P98" t="s">
        <v>253</v>
      </c>
      <c r="R98">
        <f t="shared" si="12"/>
        <v>202107</v>
      </c>
      <c r="S98" t="str">
        <f t="shared" si="9"/>
        <v>4. TB register and MOH 736</v>
      </c>
      <c r="T98" t="str">
        <f>R98&amp;COUNTIFS($R$5:R98,R98)</f>
        <v>20210751</v>
      </c>
      <c r="U98" t="str">
        <f t="shared" si="10"/>
        <v>REPORTING GAP IN TB CASCADE</v>
      </c>
      <c r="V98"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v>
      </c>
    </row>
    <row r="99" spans="1:22">
      <c r="A99" t="s">
        <v>172</v>
      </c>
      <c r="B99" t="s">
        <v>203</v>
      </c>
      <c r="C99" t="s">
        <v>204</v>
      </c>
      <c r="D99" t="s">
        <v>131</v>
      </c>
      <c r="E99" t="s">
        <v>189</v>
      </c>
      <c r="N99">
        <v>202107</v>
      </c>
      <c r="O99" t="s">
        <v>259</v>
      </c>
      <c r="P99">
        <v>0</v>
      </c>
      <c r="R99">
        <f t="shared" si="12"/>
        <v>202107</v>
      </c>
      <c r="S99" t="str">
        <f t="shared" si="9"/>
        <v>5. PrEP Register, Form 1a &amp; KHIS</v>
      </c>
      <c r="T99" t="str">
        <f>R99&amp;COUNTIFS($R$5:R99,R99)</f>
        <v>20210752</v>
      </c>
      <c r="U99" t="str">
        <f t="shared" si="10"/>
        <v/>
      </c>
      <c r="V99"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v>
      </c>
    </row>
    <row r="100" spans="1:22">
      <c r="A100" t="s">
        <v>172</v>
      </c>
      <c r="B100" t="s">
        <v>180</v>
      </c>
      <c r="C100" t="s">
        <v>176</v>
      </c>
      <c r="D100" t="s">
        <v>178</v>
      </c>
      <c r="E100" t="s">
        <v>177</v>
      </c>
      <c r="N100">
        <v>202107</v>
      </c>
      <c r="O100" t="s">
        <v>259</v>
      </c>
      <c r="R100">
        <f t="shared" si="12"/>
        <v>202107</v>
      </c>
      <c r="S100" t="str">
        <f t="shared" si="9"/>
        <v>5. PrEP Register, Form 1a &amp; KHIS</v>
      </c>
      <c r="T100" t="str">
        <f>R100&amp;COUNTIFS($R$5:R100,R100)</f>
        <v>20210753</v>
      </c>
      <c r="U100" t="str">
        <f t="shared" si="10"/>
        <v/>
      </c>
      <c r="V100"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v>
      </c>
    </row>
    <row r="101" spans="1:22">
      <c r="A101" t="s">
        <v>172</v>
      </c>
      <c r="B101" t="s">
        <v>175</v>
      </c>
      <c r="C101" t="s">
        <v>176</v>
      </c>
      <c r="D101" t="s">
        <v>178</v>
      </c>
      <c r="E101" t="s">
        <v>177</v>
      </c>
      <c r="N101">
        <v>202107</v>
      </c>
      <c r="O101" t="s">
        <v>259</v>
      </c>
      <c r="P101" t="s">
        <v>129</v>
      </c>
      <c r="R101">
        <f t="shared" si="12"/>
        <v>202107</v>
      </c>
      <c r="S101" t="str">
        <f t="shared" si="9"/>
        <v>5. PrEP Register, Form 1a &amp; KHIS</v>
      </c>
      <c r="T101" t="str">
        <f>R101&amp;COUNTIFS($R$5:R101,R101)</f>
        <v>20210754</v>
      </c>
      <c r="U101" t="str">
        <f t="shared" si="10"/>
        <v>Overreporting</v>
      </c>
      <c r="V101"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v>
      </c>
    </row>
    <row r="102" spans="1:22">
      <c r="A102" t="s">
        <v>172</v>
      </c>
      <c r="B102" t="s">
        <v>181</v>
      </c>
      <c r="C102" t="s">
        <v>105</v>
      </c>
      <c r="D102" t="s">
        <v>153</v>
      </c>
      <c r="E102" t="s">
        <v>182</v>
      </c>
      <c r="N102">
        <v>202107</v>
      </c>
      <c r="O102" t="s">
        <v>259</v>
      </c>
      <c r="P102" t="s">
        <v>262</v>
      </c>
      <c r="R102">
        <f t="shared" si="12"/>
        <v>202107</v>
      </c>
      <c r="S102" t="str">
        <f t="shared" si="9"/>
        <v>5. PrEP Register, Form 1a &amp; KHIS</v>
      </c>
      <c r="T102" t="str">
        <f>R102&amp;COUNTIFS($R$5:R102,R102)</f>
        <v>20210755</v>
      </c>
      <c r="U102" t="str">
        <f t="shared" si="10"/>
        <v>PrEP enrolment in KenyaEMR not done</v>
      </c>
      <c r="V102"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v>
      </c>
    </row>
    <row r="103" spans="1:22">
      <c r="A103" t="s">
        <v>172</v>
      </c>
      <c r="B103" t="s">
        <v>104</v>
      </c>
      <c r="C103" t="s">
        <v>179</v>
      </c>
      <c r="D103" t="s">
        <v>153</v>
      </c>
      <c r="E103" t="s">
        <v>102</v>
      </c>
      <c r="N103">
        <v>202107</v>
      </c>
      <c r="O103" t="s">
        <v>259</v>
      </c>
      <c r="P103" t="s">
        <v>132</v>
      </c>
      <c r="R103">
        <f t="shared" si="12"/>
        <v>202107</v>
      </c>
      <c r="S103" t="str">
        <f t="shared" si="9"/>
        <v>5. PrEP Register, Form 1a &amp; KHIS</v>
      </c>
      <c r="T103" t="str">
        <f>R103&amp;COUNTIFS($R$5:R103,R103)</f>
        <v>20210756</v>
      </c>
      <c r="U103" t="str">
        <f t="shared" si="10"/>
        <v>Underreporting</v>
      </c>
      <c r="V103"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v>
      </c>
    </row>
    <row r="104" spans="1:22">
      <c r="A104" t="s">
        <v>172</v>
      </c>
      <c r="B104" t="s">
        <v>186</v>
      </c>
      <c r="C104" t="s">
        <v>111</v>
      </c>
      <c r="D104" t="s">
        <v>112</v>
      </c>
      <c r="E104" t="s">
        <v>187</v>
      </c>
      <c r="N104">
        <v>202107</v>
      </c>
      <c r="O104" t="s">
        <v>270</v>
      </c>
      <c r="R104">
        <f t="shared" si="12"/>
        <v>202107</v>
      </c>
      <c r="S104" t="str">
        <f t="shared" si="9"/>
        <v>5. SGBV register MOH 365 and report MOH 364</v>
      </c>
      <c r="T104" t="str">
        <f>R104&amp;COUNTIFS($R$5:R104,R104)</f>
        <v>20210757</v>
      </c>
      <c r="U104" t="str">
        <f t="shared" si="10"/>
        <v/>
      </c>
      <c r="V104"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v>
      </c>
    </row>
    <row r="105" spans="1:22">
      <c r="A105" t="s">
        <v>218</v>
      </c>
      <c r="B105">
        <v>0</v>
      </c>
      <c r="N105">
        <v>202107</v>
      </c>
      <c r="O105" t="s">
        <v>273</v>
      </c>
      <c r="R105">
        <f t="shared" si="12"/>
        <v>202107</v>
      </c>
      <c r="S105" t="str">
        <f t="shared" si="9"/>
        <v>5. SGBV register MOH 365 and report MOH 365</v>
      </c>
      <c r="T105" t="str">
        <f>R105&amp;COUNTIFS($R$5:R105,R105)</f>
        <v>20210758</v>
      </c>
      <c r="U105" t="str">
        <f t="shared" si="10"/>
        <v/>
      </c>
      <c r="V105"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v>
      </c>
    </row>
    <row r="106" spans="1:22">
      <c r="A106" t="s">
        <v>218</v>
      </c>
      <c r="N106">
        <v>202107</v>
      </c>
      <c r="O106" t="s">
        <v>276</v>
      </c>
      <c r="R106">
        <f t="shared" si="12"/>
        <v>202107</v>
      </c>
      <c r="S106" t="str">
        <f t="shared" si="9"/>
        <v>5. SGBV register MOH 365 and report MOH 367</v>
      </c>
      <c r="T106" t="str">
        <f>R106&amp;COUNTIFS($R$5:R106,R106)</f>
        <v>20210759</v>
      </c>
      <c r="U106" t="str">
        <f t="shared" si="10"/>
        <v/>
      </c>
      <c r="V106"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v>
      </c>
    </row>
    <row r="107" spans="1:22">
      <c r="A107" t="s">
        <v>218</v>
      </c>
      <c r="B107" t="s">
        <v>228</v>
      </c>
      <c r="C107" t="s">
        <v>127</v>
      </c>
      <c r="D107" t="s">
        <v>131</v>
      </c>
      <c r="E107" t="s">
        <v>189</v>
      </c>
      <c r="N107">
        <v>202107</v>
      </c>
      <c r="O107" t="s">
        <v>279</v>
      </c>
      <c r="R107">
        <f t="shared" si="12"/>
        <v>202107</v>
      </c>
      <c r="S107" t="str">
        <f t="shared" si="9"/>
        <v>6. Cancer Screening Register &amp; Form 1a</v>
      </c>
      <c r="T107" t="str">
        <f>R107&amp;COUNTIFS($R$5:R107,R107)</f>
        <v>20210760</v>
      </c>
      <c r="U107" t="str">
        <f t="shared" si="10"/>
        <v/>
      </c>
      <c r="V107"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v>
      </c>
    </row>
    <row r="108" spans="1:22">
      <c r="A108" t="s">
        <v>218</v>
      </c>
      <c r="B108" t="s">
        <v>221</v>
      </c>
      <c r="C108" t="s">
        <v>127</v>
      </c>
      <c r="D108" t="s">
        <v>131</v>
      </c>
      <c r="E108" t="s">
        <v>189</v>
      </c>
      <c r="N108">
        <v>202107</v>
      </c>
      <c r="O108" t="s">
        <v>279</v>
      </c>
      <c r="P108" t="s">
        <v>296</v>
      </c>
      <c r="R108">
        <f t="shared" si="12"/>
        <v>202107</v>
      </c>
      <c r="S108" t="str">
        <f t="shared" si="9"/>
        <v>6. Cancer Screening Register &amp; Form 1a</v>
      </c>
      <c r="T108" t="str">
        <f>R108&amp;COUNTIFS($R$5:R108,R108)</f>
        <v>20210761</v>
      </c>
      <c r="U108" t="str">
        <f t="shared" si="10"/>
        <v>cxca_pos reported was HIV negative client screened for cxca</v>
      </c>
      <c r="V108"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cxca_pos reported was HIV negative client screened for cxca</v>
      </c>
    </row>
    <row r="109" spans="1:22">
      <c r="A109" t="s">
        <v>218</v>
      </c>
      <c r="B109" t="s">
        <v>129</v>
      </c>
      <c r="C109" t="s">
        <v>127</v>
      </c>
      <c r="D109" t="s">
        <v>131</v>
      </c>
      <c r="E109" t="s">
        <v>124</v>
      </c>
      <c r="N109">
        <v>202107</v>
      </c>
      <c r="O109" t="s">
        <v>279</v>
      </c>
      <c r="P109" t="s">
        <v>289</v>
      </c>
      <c r="R109">
        <f t="shared" si="12"/>
        <v>202107</v>
      </c>
      <c r="S109" t="str">
        <f t="shared" si="9"/>
        <v>6. Cancer Screening Register &amp; Form 1a</v>
      </c>
      <c r="T109" t="str">
        <f>R109&amp;COUNTIFS($R$5:R109,R109)</f>
        <v>20210762</v>
      </c>
      <c r="U109" t="str">
        <f t="shared" si="10"/>
        <v xml:space="preserve">register not in use </v>
      </c>
      <c r="V109"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cxca_pos reported was HIV negative client screened for cxca register not in use </v>
      </c>
    </row>
    <row r="110" spans="1:22">
      <c r="A110" t="s">
        <v>218</v>
      </c>
      <c r="B110" t="s">
        <v>222</v>
      </c>
      <c r="C110" t="s">
        <v>223</v>
      </c>
      <c r="E110" t="s">
        <v>224</v>
      </c>
      <c r="N110">
        <v>202107</v>
      </c>
      <c r="O110" t="s">
        <v>279</v>
      </c>
      <c r="P110" t="s">
        <v>285</v>
      </c>
      <c r="R110">
        <f t="shared" si="12"/>
        <v>202107</v>
      </c>
      <c r="S110" t="str">
        <f t="shared" si="9"/>
        <v>6. Cancer Screening Register &amp; Form 1a</v>
      </c>
      <c r="T110" t="str">
        <f>R110&amp;COUNTIFS($R$5:R110,R110)</f>
        <v>20210763</v>
      </c>
      <c r="U110" t="str">
        <f t="shared" si="10"/>
        <v xml:space="preserve">Register not updated at reporting time </v>
      </c>
      <c r="V110"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cxca_pos reported was HIV negative client screened for cxca register not in use  Register not updated at reporting time </v>
      </c>
    </row>
    <row r="111" spans="1:22">
      <c r="A111" t="s">
        <v>218</v>
      </c>
      <c r="B111" t="s">
        <v>225</v>
      </c>
      <c r="C111" t="s">
        <v>226</v>
      </c>
      <c r="D111" t="s">
        <v>128</v>
      </c>
      <c r="E111" t="s">
        <v>227</v>
      </c>
      <c r="N111">
        <v>202107</v>
      </c>
      <c r="O111" t="s">
        <v>279</v>
      </c>
      <c r="P111" t="s">
        <v>292</v>
      </c>
      <c r="R111">
        <f t="shared" si="12"/>
        <v>202107</v>
      </c>
      <c r="S111" t="str">
        <f t="shared" si="9"/>
        <v>6. Cancer Screening Register &amp; Form 1a</v>
      </c>
      <c r="T111" t="str">
        <f>R111&amp;COUNTIFS($R$5:R111,R111)</f>
        <v>20210764</v>
      </c>
      <c r="U111" t="str">
        <f t="shared" si="10"/>
        <v>the variance was brought about by a HIV negative client screened for cxca</v>
      </c>
      <c r="V111"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cxca_pos reported was HIV negative client screened for cxca register not in use  Register not updated at reporting time  the variance was brought about by a HIV negative client screened for cxca</v>
      </c>
    </row>
    <row r="112" spans="1:22">
      <c r="A112" t="s">
        <v>229</v>
      </c>
      <c r="B112">
        <v>0</v>
      </c>
      <c r="N112">
        <v>202107</v>
      </c>
      <c r="O112" t="s">
        <v>279</v>
      </c>
      <c r="P112" t="s">
        <v>203</v>
      </c>
      <c r="R112">
        <f t="shared" si="12"/>
        <v>202107</v>
      </c>
      <c r="S112" t="str">
        <f t="shared" si="9"/>
        <v>6. Cancer Screening Register &amp; Form 1a</v>
      </c>
      <c r="T112" t="str">
        <f>R112&amp;COUNTIFS($R$5:R112,R112)</f>
        <v>20210765</v>
      </c>
      <c r="U112" t="str">
        <f t="shared" si="10"/>
        <v>Undereporting</v>
      </c>
      <c r="V112"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cxca_pos reported was HIV negative client screened for cxca register not in use  Register not updated at reporting time  the variance was brought about by a HIV negative client screened for cxca Undereporting</v>
      </c>
    </row>
    <row r="113" spans="1:22">
      <c r="A113" t="s">
        <v>229</v>
      </c>
      <c r="N113">
        <v>202107</v>
      </c>
      <c r="O113" t="s">
        <v>279</v>
      </c>
      <c r="P113" t="s">
        <v>132</v>
      </c>
      <c r="R113">
        <f t="shared" si="12"/>
        <v>202107</v>
      </c>
      <c r="S113" t="str">
        <f t="shared" si="9"/>
        <v>6. Cancer Screening Register &amp; Form 1a</v>
      </c>
      <c r="T113" t="str">
        <f>R113&amp;COUNTIFS($R$5:R113,R113)</f>
        <v>20210766</v>
      </c>
      <c r="U113" t="str">
        <f t="shared" si="10"/>
        <v>Underreporting</v>
      </c>
      <c r="V113" t="str">
        <f t="shared" si="11"/>
        <v xml:space="preserve">    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cxca_pos reported was HIV negative client screened for cxca register not in use  Register not updated at reporting time  the variance was brought about by a HIV negative client screened for cxca Undereporting Underreporting</v>
      </c>
    </row>
    <row r="114" spans="1:22">
      <c r="A114" t="s">
        <v>232</v>
      </c>
      <c r="B114">
        <v>0</v>
      </c>
      <c r="R114">
        <f t="shared" si="12"/>
        <v>0</v>
      </c>
      <c r="S114" t="str">
        <f t="shared" si="9"/>
        <v/>
      </c>
      <c r="T114" t="str">
        <f>R114&amp;COUNTIFS($R$5:R114,R114)</f>
        <v>01</v>
      </c>
      <c r="U114" t="str">
        <f t="shared" si="10"/>
        <v/>
      </c>
      <c r="V114" t="str">
        <f t="shared" si="11"/>
        <v/>
      </c>
    </row>
    <row r="115" spans="1:22">
      <c r="A115" t="s">
        <v>232</v>
      </c>
      <c r="R115">
        <f t="shared" si="12"/>
        <v>0</v>
      </c>
      <c r="S115" t="str">
        <f t="shared" si="9"/>
        <v/>
      </c>
      <c r="T115" t="str">
        <f>R115&amp;COUNTIFS($R$5:R115,R115)</f>
        <v>02</v>
      </c>
      <c r="U115" t="str">
        <f t="shared" si="10"/>
        <v/>
      </c>
      <c r="V115" t="str">
        <f t="shared" si="11"/>
        <v xml:space="preserve"> </v>
      </c>
    </row>
    <row r="116" spans="1:22">
      <c r="A116" t="s">
        <v>232</v>
      </c>
      <c r="B116" t="s">
        <v>235</v>
      </c>
      <c r="C116" t="s">
        <v>236</v>
      </c>
      <c r="D116" t="s">
        <v>109</v>
      </c>
      <c r="E116" t="s">
        <v>237</v>
      </c>
      <c r="R116">
        <f t="shared" si="12"/>
        <v>0</v>
      </c>
      <c r="S116" t="str">
        <f t="shared" si="9"/>
        <v/>
      </c>
      <c r="T116" t="str">
        <f>R116&amp;COUNTIFS($R$5:R116,R116)</f>
        <v>03</v>
      </c>
      <c r="U116" t="str">
        <f t="shared" si="10"/>
        <v/>
      </c>
      <c r="V116" t="str">
        <f t="shared" si="11"/>
        <v xml:space="preserve">  </v>
      </c>
    </row>
    <row r="117" spans="1:22">
      <c r="A117" t="s">
        <v>232</v>
      </c>
      <c r="B117" t="s">
        <v>221</v>
      </c>
      <c r="C117" t="s">
        <v>127</v>
      </c>
      <c r="D117" t="s">
        <v>131</v>
      </c>
      <c r="E117" t="s">
        <v>189</v>
      </c>
      <c r="R117">
        <f t="shared" si="12"/>
        <v>0</v>
      </c>
      <c r="S117" t="str">
        <f t="shared" si="9"/>
        <v/>
      </c>
      <c r="T117" t="str">
        <f>R117&amp;COUNTIFS($R$5:R117,R117)</f>
        <v>04</v>
      </c>
      <c r="U117" t="str">
        <f t="shared" si="10"/>
        <v/>
      </c>
      <c r="V117" t="str">
        <f t="shared" si="11"/>
        <v xml:space="preserve">   </v>
      </c>
    </row>
    <row r="118" spans="1:22">
      <c r="A118" t="s">
        <v>240</v>
      </c>
      <c r="B118">
        <v>0</v>
      </c>
      <c r="R118">
        <f t="shared" si="12"/>
        <v>0</v>
      </c>
      <c r="S118" t="str">
        <f t="shared" si="9"/>
        <v/>
      </c>
      <c r="T118" t="str">
        <f>R118&amp;COUNTIFS($R$5:R118,R118)</f>
        <v>05</v>
      </c>
      <c r="U118" t="str">
        <f t="shared" si="10"/>
        <v/>
      </c>
      <c r="V118" t="str">
        <f t="shared" si="11"/>
        <v xml:space="preserve">    </v>
      </c>
    </row>
    <row r="119" spans="1:22">
      <c r="A119" t="s">
        <v>240</v>
      </c>
      <c r="R119">
        <f t="shared" si="12"/>
        <v>0</v>
      </c>
      <c r="S119" t="str">
        <f t="shared" si="9"/>
        <v/>
      </c>
      <c r="T119" t="str">
        <f>R119&amp;COUNTIFS($R$5:R119,R119)</f>
        <v>06</v>
      </c>
      <c r="U119" t="str">
        <f t="shared" si="10"/>
        <v/>
      </c>
      <c r="V119" t="str">
        <f t="shared" si="11"/>
        <v xml:space="preserve">     </v>
      </c>
    </row>
    <row r="120" spans="1:22">
      <c r="A120" t="s">
        <v>245</v>
      </c>
      <c r="B120">
        <v>0</v>
      </c>
      <c r="R120">
        <f t="shared" si="12"/>
        <v>0</v>
      </c>
      <c r="S120" t="str">
        <f t="shared" si="9"/>
        <v/>
      </c>
      <c r="T120" t="str">
        <f>R120&amp;COUNTIFS($R$5:R120,R120)</f>
        <v>07</v>
      </c>
      <c r="U120" t="str">
        <f t="shared" si="10"/>
        <v/>
      </c>
      <c r="V120" t="str">
        <f t="shared" si="11"/>
        <v xml:space="preserve">      </v>
      </c>
    </row>
    <row r="121" spans="1:22">
      <c r="A121" t="s">
        <v>245</v>
      </c>
      <c r="R121">
        <f t="shared" si="12"/>
        <v>0</v>
      </c>
      <c r="S121" t="str">
        <f t="shared" si="9"/>
        <v/>
      </c>
      <c r="T121" t="str">
        <f>R121&amp;COUNTIFS($R$5:R121,R121)</f>
        <v>08</v>
      </c>
      <c r="U121" t="str">
        <f t="shared" si="10"/>
        <v/>
      </c>
      <c r="V121" t="str">
        <f t="shared" si="11"/>
        <v xml:space="preserve">       </v>
      </c>
    </row>
    <row r="122" spans="1:22">
      <c r="A122" t="s">
        <v>248</v>
      </c>
      <c r="B122">
        <v>0</v>
      </c>
      <c r="R122">
        <f t="shared" si="12"/>
        <v>0</v>
      </c>
      <c r="S122" t="str">
        <f t="shared" si="9"/>
        <v/>
      </c>
      <c r="T122" t="str">
        <f>R122&amp;COUNTIFS($R$5:R122,R122)</f>
        <v>09</v>
      </c>
      <c r="U122" t="str">
        <f t="shared" si="10"/>
        <v/>
      </c>
      <c r="V122" t="str">
        <f t="shared" si="11"/>
        <v xml:space="preserve">        </v>
      </c>
    </row>
    <row r="123" spans="1:22">
      <c r="A123" t="s">
        <v>248</v>
      </c>
      <c r="R123">
        <f t="shared" si="12"/>
        <v>0</v>
      </c>
      <c r="S123" t="str">
        <f t="shared" si="9"/>
        <v/>
      </c>
      <c r="T123" t="str">
        <f>R123&amp;COUNTIFS($R$5:R123,R123)</f>
        <v>010</v>
      </c>
      <c r="U123" t="str">
        <f t="shared" si="10"/>
        <v/>
      </c>
      <c r="V123" t="str">
        <f t="shared" si="11"/>
        <v xml:space="preserve">         </v>
      </c>
    </row>
    <row r="124" spans="1:22">
      <c r="A124" t="s">
        <v>248</v>
      </c>
      <c r="B124" t="s">
        <v>251</v>
      </c>
      <c r="C124" t="s">
        <v>252</v>
      </c>
      <c r="E124" t="s">
        <v>124</v>
      </c>
      <c r="R124">
        <f t="shared" si="12"/>
        <v>0</v>
      </c>
      <c r="S124" t="str">
        <f t="shared" si="9"/>
        <v/>
      </c>
      <c r="T124" t="str">
        <f>R124&amp;COUNTIFS($R$5:R124,R124)</f>
        <v>011</v>
      </c>
      <c r="U124" t="str">
        <f t="shared" si="10"/>
        <v/>
      </c>
      <c r="V124" t="str">
        <f t="shared" si="11"/>
        <v xml:space="preserve">          </v>
      </c>
    </row>
    <row r="125" spans="1:22">
      <c r="A125" t="s">
        <v>248</v>
      </c>
      <c r="B125" t="s">
        <v>253</v>
      </c>
      <c r="C125" t="s">
        <v>254</v>
      </c>
      <c r="D125" t="s">
        <v>256</v>
      </c>
      <c r="E125" t="s">
        <v>255</v>
      </c>
      <c r="R125">
        <f t="shared" si="12"/>
        <v>0</v>
      </c>
      <c r="S125" t="str">
        <f t="shared" si="9"/>
        <v/>
      </c>
      <c r="T125" t="str">
        <f>R125&amp;COUNTIFS($R$5:R125,R125)</f>
        <v>012</v>
      </c>
      <c r="U125" t="str">
        <f t="shared" si="10"/>
        <v/>
      </c>
      <c r="V125" t="str">
        <f t="shared" si="11"/>
        <v xml:space="preserve">           </v>
      </c>
    </row>
    <row r="126" spans="1:22">
      <c r="A126" t="s">
        <v>259</v>
      </c>
      <c r="B126">
        <v>0</v>
      </c>
      <c r="R126">
        <f t="shared" si="12"/>
        <v>0</v>
      </c>
      <c r="S126" t="str">
        <f t="shared" si="9"/>
        <v/>
      </c>
      <c r="T126" t="str">
        <f>R126&amp;COUNTIFS($R$5:R126,R126)</f>
        <v>013</v>
      </c>
      <c r="U126" t="str">
        <f t="shared" si="10"/>
        <v/>
      </c>
      <c r="V126" t="str">
        <f t="shared" si="11"/>
        <v xml:space="preserve">            </v>
      </c>
    </row>
    <row r="127" spans="1:22">
      <c r="A127" t="s">
        <v>259</v>
      </c>
      <c r="R127">
        <f t="shared" si="12"/>
        <v>0</v>
      </c>
      <c r="S127" t="str">
        <f t="shared" si="9"/>
        <v/>
      </c>
      <c r="T127" t="str">
        <f>R127&amp;COUNTIFS($R$5:R127,R127)</f>
        <v>014</v>
      </c>
      <c r="U127" t="str">
        <f t="shared" si="10"/>
        <v/>
      </c>
      <c r="V127" t="str">
        <f t="shared" si="11"/>
        <v xml:space="preserve">             </v>
      </c>
    </row>
    <row r="128" spans="1:22">
      <c r="A128" t="s">
        <v>259</v>
      </c>
      <c r="B128" t="s">
        <v>129</v>
      </c>
      <c r="C128" t="s">
        <v>127</v>
      </c>
      <c r="D128" t="s">
        <v>131</v>
      </c>
      <c r="E128" t="s">
        <v>124</v>
      </c>
      <c r="R128">
        <f t="shared" si="12"/>
        <v>0</v>
      </c>
      <c r="S128" t="str">
        <f t="shared" si="9"/>
        <v/>
      </c>
      <c r="T128" t="str">
        <f>R128&amp;COUNTIFS($R$5:R128,R128)</f>
        <v>015</v>
      </c>
      <c r="U128" t="str">
        <f t="shared" si="10"/>
        <v/>
      </c>
      <c r="V128" t="str">
        <f t="shared" si="11"/>
        <v xml:space="preserve">              </v>
      </c>
    </row>
    <row r="129" spans="1:22">
      <c r="A129" t="s">
        <v>259</v>
      </c>
      <c r="B129" t="s">
        <v>267</v>
      </c>
      <c r="C129" t="s">
        <v>268</v>
      </c>
      <c r="D129" t="s">
        <v>269</v>
      </c>
      <c r="E129" t="s">
        <v>177</v>
      </c>
      <c r="R129">
        <f t="shared" si="12"/>
        <v>0</v>
      </c>
      <c r="S129" t="str">
        <f t="shared" si="9"/>
        <v/>
      </c>
      <c r="T129" t="str">
        <f>R129&amp;COUNTIFS($R$5:R129,R129)</f>
        <v>016</v>
      </c>
      <c r="U129" t="str">
        <f t="shared" si="10"/>
        <v/>
      </c>
      <c r="V129" t="str">
        <f t="shared" si="11"/>
        <v xml:space="preserve">               </v>
      </c>
    </row>
    <row r="130" spans="1:22">
      <c r="A130" t="s">
        <v>259</v>
      </c>
      <c r="B130" t="s">
        <v>262</v>
      </c>
      <c r="C130" t="s">
        <v>263</v>
      </c>
      <c r="D130" t="s">
        <v>264</v>
      </c>
      <c r="E130" t="s">
        <v>149</v>
      </c>
      <c r="R130">
        <f t="shared" si="12"/>
        <v>0</v>
      </c>
      <c r="S130" t="str">
        <f t="shared" si="9"/>
        <v/>
      </c>
      <c r="T130" t="str">
        <f>R130&amp;COUNTIFS($R$5:R130,R130)</f>
        <v>017</v>
      </c>
      <c r="U130" t="str">
        <f t="shared" si="10"/>
        <v/>
      </c>
      <c r="V130" t="str">
        <f t="shared" si="11"/>
        <v xml:space="preserve">                </v>
      </c>
    </row>
    <row r="131" spans="1:22">
      <c r="A131" t="s">
        <v>259</v>
      </c>
      <c r="B131" t="s">
        <v>132</v>
      </c>
      <c r="C131" t="s">
        <v>127</v>
      </c>
      <c r="D131" t="s">
        <v>131</v>
      </c>
      <c r="E131" t="s">
        <v>202</v>
      </c>
      <c r="R131">
        <f t="shared" si="12"/>
        <v>0</v>
      </c>
      <c r="S131" t="str">
        <f t="shared" si="9"/>
        <v/>
      </c>
      <c r="T131" t="str">
        <f>R131&amp;COUNTIFS($R$5:R131,R131)</f>
        <v>018</v>
      </c>
      <c r="U131" t="str">
        <f t="shared" si="10"/>
        <v/>
      </c>
      <c r="V131" t="str">
        <f t="shared" si="11"/>
        <v xml:space="preserve">                 </v>
      </c>
    </row>
    <row r="132" spans="1:22">
      <c r="A132" t="s">
        <v>259</v>
      </c>
      <c r="B132" t="s">
        <v>132</v>
      </c>
      <c r="C132" t="s">
        <v>127</v>
      </c>
      <c r="D132" t="s">
        <v>131</v>
      </c>
      <c r="E132" t="s">
        <v>189</v>
      </c>
      <c r="R132">
        <f t="shared" si="12"/>
        <v>0</v>
      </c>
      <c r="S132" t="str">
        <f t="shared" si="9"/>
        <v/>
      </c>
      <c r="T132" t="str">
        <f>R132&amp;COUNTIFS($R$5:R132,R132)</f>
        <v>019</v>
      </c>
      <c r="U132" t="str">
        <f t="shared" si="10"/>
        <v/>
      </c>
      <c r="V132" t="str">
        <f t="shared" si="11"/>
        <v xml:space="preserve">                  </v>
      </c>
    </row>
    <row r="133" spans="1:22">
      <c r="A133" t="s">
        <v>259</v>
      </c>
      <c r="B133" t="s">
        <v>132</v>
      </c>
      <c r="C133" t="s">
        <v>204</v>
      </c>
      <c r="D133" t="s">
        <v>131</v>
      </c>
      <c r="E133" t="s">
        <v>189</v>
      </c>
      <c r="R133">
        <f t="shared" si="12"/>
        <v>0</v>
      </c>
      <c r="S133" t="str">
        <f t="shared" si="9"/>
        <v/>
      </c>
      <c r="T133" t="str">
        <f>R133&amp;COUNTIFS($R$5:R133,R133)</f>
        <v>020</v>
      </c>
      <c r="U133" t="str">
        <f t="shared" si="10"/>
        <v/>
      </c>
      <c r="V133" t="str">
        <f t="shared" si="11"/>
        <v xml:space="preserve">                   </v>
      </c>
    </row>
    <row r="134" spans="1:22">
      <c r="A134" t="s">
        <v>270</v>
      </c>
      <c r="R134">
        <f t="shared" si="12"/>
        <v>0</v>
      </c>
      <c r="S134" t="str">
        <f t="shared" ref="S134:S138" si="13">IF(ISTEXT(O134),O134,"")</f>
        <v/>
      </c>
      <c r="T134" t="str">
        <f>R134&amp;COUNTIFS($R$5:R134,R134)</f>
        <v>021</v>
      </c>
      <c r="U134" t="str">
        <f t="shared" ref="U134:U138" si="14">IF(ISTEXT(P134),P134,"")</f>
        <v/>
      </c>
      <c r="V134" t="str">
        <f t="shared" ref="V134:V138" si="15">IF(R134&lt;&gt;R133,U134,V133&amp;" "&amp;U134)</f>
        <v xml:space="preserve">                    </v>
      </c>
    </row>
    <row r="135" spans="1:22">
      <c r="A135" t="s">
        <v>273</v>
      </c>
      <c r="R135">
        <f t="shared" ref="R135:R138" si="16">N135</f>
        <v>0</v>
      </c>
      <c r="S135" t="str">
        <f t="shared" si="13"/>
        <v/>
      </c>
      <c r="T135" t="str">
        <f>R135&amp;COUNTIFS($R$5:R135,R135)</f>
        <v>022</v>
      </c>
      <c r="U135" t="str">
        <f t="shared" si="14"/>
        <v/>
      </c>
      <c r="V135" t="str">
        <f t="shared" si="15"/>
        <v xml:space="preserve">                     </v>
      </c>
    </row>
    <row r="136" spans="1:22">
      <c r="A136" t="s">
        <v>276</v>
      </c>
      <c r="R136">
        <f t="shared" si="16"/>
        <v>0</v>
      </c>
      <c r="S136" t="str">
        <f t="shared" si="13"/>
        <v/>
      </c>
      <c r="T136" t="str">
        <f>R136&amp;COUNTIFS($R$5:R136,R136)</f>
        <v>023</v>
      </c>
      <c r="U136" t="str">
        <f t="shared" si="14"/>
        <v/>
      </c>
      <c r="V136" t="str">
        <f t="shared" si="15"/>
        <v xml:space="preserve">                      </v>
      </c>
    </row>
    <row r="137" spans="1:22">
      <c r="A137" t="s">
        <v>279</v>
      </c>
      <c r="R137">
        <f t="shared" si="16"/>
        <v>0</v>
      </c>
      <c r="S137" t="str">
        <f t="shared" si="13"/>
        <v/>
      </c>
      <c r="T137" t="str">
        <f>R137&amp;COUNTIFS($R$5:R137,R137)</f>
        <v>024</v>
      </c>
      <c r="U137" t="str">
        <f t="shared" si="14"/>
        <v/>
      </c>
      <c r="V137" t="str">
        <f t="shared" si="15"/>
        <v xml:space="preserve">                       </v>
      </c>
    </row>
    <row r="138" spans="1:22">
      <c r="A138" t="s">
        <v>279</v>
      </c>
      <c r="B138" t="s">
        <v>296</v>
      </c>
      <c r="C138" t="s">
        <v>293</v>
      </c>
      <c r="E138" t="s">
        <v>194</v>
      </c>
      <c r="R138">
        <f t="shared" si="16"/>
        <v>0</v>
      </c>
      <c r="S138" t="str">
        <f t="shared" si="13"/>
        <v/>
      </c>
      <c r="T138" t="str">
        <f>R138&amp;COUNTIFS($R$5:R138,R138)</f>
        <v>025</v>
      </c>
      <c r="U138" t="str">
        <f t="shared" si="14"/>
        <v/>
      </c>
      <c r="V138" t="str">
        <f t="shared" si="15"/>
        <v xml:space="preserve">                        </v>
      </c>
    </row>
    <row r="139" spans="1:22">
      <c r="A139" t="s">
        <v>279</v>
      </c>
      <c r="B139" t="s">
        <v>281</v>
      </c>
      <c r="C139" t="s">
        <v>282</v>
      </c>
      <c r="E139" t="s">
        <v>177</v>
      </c>
    </row>
    <row r="140" spans="1:22">
      <c r="A140" t="s">
        <v>279</v>
      </c>
      <c r="B140" t="s">
        <v>289</v>
      </c>
      <c r="C140" t="s">
        <v>290</v>
      </c>
      <c r="D140" t="s">
        <v>125</v>
      </c>
      <c r="E140" t="s">
        <v>291</v>
      </c>
    </row>
    <row r="141" spans="1:22">
      <c r="A141" t="s">
        <v>279</v>
      </c>
      <c r="B141" t="s">
        <v>285</v>
      </c>
      <c r="C141" t="s">
        <v>286</v>
      </c>
      <c r="D141" t="s">
        <v>288</v>
      </c>
      <c r="E141" t="s">
        <v>287</v>
      </c>
    </row>
    <row r="142" spans="1:22">
      <c r="A142" t="s">
        <v>279</v>
      </c>
      <c r="B142" t="s">
        <v>283</v>
      </c>
      <c r="C142" t="s">
        <v>284</v>
      </c>
      <c r="D142" t="s">
        <v>131</v>
      </c>
      <c r="E142" t="s">
        <v>189</v>
      </c>
    </row>
    <row r="143" spans="1:22">
      <c r="A143" t="s">
        <v>279</v>
      </c>
      <c r="B143" t="s">
        <v>292</v>
      </c>
      <c r="C143" t="s">
        <v>293</v>
      </c>
      <c r="E143" t="s">
        <v>194</v>
      </c>
    </row>
    <row r="144" spans="1:22">
      <c r="A144" t="s">
        <v>279</v>
      </c>
      <c r="B144" t="s">
        <v>203</v>
      </c>
      <c r="C144" t="s">
        <v>146</v>
      </c>
      <c r="D144" t="s">
        <v>131</v>
      </c>
      <c r="E144" t="s">
        <v>189</v>
      </c>
    </row>
    <row r="145" spans="1:5">
      <c r="A145" t="s">
        <v>279</v>
      </c>
      <c r="B145" t="s">
        <v>132</v>
      </c>
      <c r="C145" t="s">
        <v>127</v>
      </c>
      <c r="D145" t="s">
        <v>131</v>
      </c>
      <c r="E145" t="s">
        <v>124</v>
      </c>
    </row>
    <row r="146" spans="1:5">
      <c r="A146" t="s">
        <v>279</v>
      </c>
      <c r="B146" t="s">
        <v>132</v>
      </c>
      <c r="C146" t="s">
        <v>146</v>
      </c>
      <c r="D146" t="s">
        <v>131</v>
      </c>
      <c r="E146" t="s">
        <v>83</v>
      </c>
    </row>
  </sheetData>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129"/>
  <sheetViews>
    <sheetView topLeftCell="D1" workbookViewId="0">
      <selection activeCell="G5" sqref="G5"/>
    </sheetView>
  </sheetViews>
  <sheetFormatPr defaultRowHeight="15"/>
  <cols>
    <col min="1" max="1" width="16" customWidth="1"/>
    <col min="2" max="2" width="25.42578125" customWidth="1"/>
    <col min="3" max="3" width="59.5703125" bestFit="1" customWidth="1"/>
    <col min="4" max="4" width="11.28515625" customWidth="1"/>
    <col min="5" max="5" width="7.28515625" customWidth="1"/>
    <col min="7" max="7" width="18.85546875" customWidth="1"/>
    <col min="8" max="8" width="17.85546875" customWidth="1"/>
    <col min="11" max="11" width="5.5703125" customWidth="1"/>
    <col min="12" max="12" width="8" customWidth="1"/>
  </cols>
  <sheetData>
    <row r="2" spans="1:23">
      <c r="A2" t="str">
        <f>PIVOTS!A50</f>
        <v>ReportingYearMonth</v>
      </c>
      <c r="C2" t="str">
        <f>PIVOTS!B50</f>
        <v>(All)</v>
      </c>
      <c r="D2">
        <f>PIVOTS!C50</f>
        <v>0</v>
      </c>
      <c r="E2">
        <f>PIVOTS!D50</f>
        <v>0</v>
      </c>
      <c r="F2">
        <f>PIVOTS!E50</f>
        <v>0</v>
      </c>
      <c r="S2" s="14" t="s">
        <v>13</v>
      </c>
      <c r="T2" s="14" t="s">
        <v>93</v>
      </c>
      <c r="U2" s="14" t="s">
        <v>94</v>
      </c>
      <c r="V2" s="14" t="s">
        <v>51</v>
      </c>
      <c r="W2" s="14" t="s">
        <v>310</v>
      </c>
    </row>
    <row r="3" spans="1:23">
      <c r="A3">
        <f>PIVOTS!A51</f>
        <v>0</v>
      </c>
      <c r="C3">
        <f>PIVOTS!B51</f>
        <v>0</v>
      </c>
      <c r="D3">
        <f>PIVOTS!C51</f>
        <v>0</v>
      </c>
      <c r="E3">
        <f>PIVOTS!D51</f>
        <v>0</v>
      </c>
      <c r="F3">
        <f>PIVOTS!E51</f>
        <v>0</v>
      </c>
      <c r="R3">
        <f>COUNTIFS($A$5:$A$129,S3)</f>
        <v>20</v>
      </c>
      <c r="S3" s="15" t="s">
        <v>97</v>
      </c>
      <c r="T3" s="14" t="str">
        <f>TRIM(IFERROR(VLOOKUP($S3&amp;$R3,$B$5:$J$129,6,FALSE),""))</f>
        <v>Data entry error DISCREPANCY IN TOTAL TESTED CLIENTS AND NUMBER POS documentation gap- NO DATA ENTRY IN KHIS no data in the KHI Overreporting Partner tested at PMTCT not included Under reporting of HTS Pos Underreporting VARIANCE IN POS IDENTIFIED variance in total hts testet variance in total pos VARIANCE IN TOTAL TESTED VARIANCE IN TOTAL TESTED VARIANCE IN TOTAL TESTED varriance in total tested</v>
      </c>
      <c r="U3" s="14" t="str">
        <f>TRIM(IFERROR(VLOOKUP($S3&amp;$R3,$B$5:$J$129,7,FALSE),""))</f>
        <v>Update KHIS FOLLOW UP TO BE DONE mentorship offered and reports corrected for re upload FOLLOW UP TO BE DONE FOLLOW UP TO BE DONE FOR THE ENTRIES TO BE DONE Update report Update report Update report Update report TO BE CORRECTED recount from the register accounting for the pos CORRECT THE VARIANCE recount data from hts register TO BE CORRECTED correction to be done</v>
      </c>
      <c r="V3" s="14" t="str">
        <f>TRIM(IFERROR(VLOOKUP($S3&amp;$R3,$B$5:$J$129,8,FALSE),""))</f>
        <v>31/8/2021 17/8/2021 1 WEEK 1 WEEK Immediate Immediately Immediate Immediate 3DAYS before 15th sep Immediately 3DAYS before 15th sep 3 DAYS 2 days</v>
      </c>
      <c r="W3" s="14" t="str">
        <f t="shared" ref="W3:W17" si="0">TRIM(IFERROR(VLOOKUP($S3&amp;$R3,$B$5:$J$129,6,FALSE),""))</f>
        <v>Data entry error DISCREPANCY IN TOTAL TESTED CLIENTS AND NUMBER POS documentation gap- NO DATA ENTRY IN KHIS no data in the KHI Overreporting Partner tested at PMTCT not included Under reporting of HTS Pos Underreporting VARIANCE IN POS IDENTIFIED variance in total hts testet variance in total pos VARIANCE IN TOTAL TESTED VARIANCE IN TOTAL TESTED VARIANCE IN TOTAL TESTED varriance in total tested</v>
      </c>
    </row>
    <row r="4" spans="1:23">
      <c r="A4" t="str">
        <f>PIVOTS!A52</f>
        <v>Program Area</v>
      </c>
      <c r="B4" t="s">
        <v>315</v>
      </c>
      <c r="C4" t="str">
        <f>PIVOTS!B52</f>
        <v>Noted Gaps</v>
      </c>
      <c r="D4" t="str">
        <f>PIVOTS!C52</f>
        <v>Action Taken</v>
      </c>
      <c r="E4" t="str">
        <f>PIVOTS!D52</f>
        <v>Timelines</v>
      </c>
      <c r="F4" t="str">
        <f>PIVOTS!E52</f>
        <v>Person Responsible</v>
      </c>
      <c r="G4" t="str">
        <f>C4&amp;" Helper"</f>
        <v>Noted Gaps Helper</v>
      </c>
      <c r="H4" t="str">
        <f t="shared" ref="H4:J4" si="1">D4&amp;" Helper"</f>
        <v>Action Taken Helper</v>
      </c>
      <c r="I4" t="str">
        <f t="shared" si="1"/>
        <v>Timelines Helper</v>
      </c>
      <c r="J4" t="str">
        <f t="shared" si="1"/>
        <v>Person Responsible Helper</v>
      </c>
      <c r="R4">
        <f t="shared" ref="R4:R17" si="2">COUNTIFS($A$5:$A$129,S4)</f>
        <v>16</v>
      </c>
      <c r="S4" s="14" t="s">
        <v>143</v>
      </c>
      <c r="T4" s="14" t="str">
        <f t="shared" ref="T4:T17" si="3">TRIM(IFERROR(VLOOKUP($S4&amp;$R4,$B$5:$J$129,6,FALSE),""))</f>
        <v>Discrepancy in the TX CURR data DISCREPANCY IN TX CURR entry gap in khis MORE STARTED ON ART IN THE EMR Underreporting variance in tx curr variance in tx curr wrong reporting on TX cURR</v>
      </c>
      <c r="U4" s="14" t="str">
        <f t="shared" ref="U4:U17" si="4">TRIM(IFERROR(VLOOKUP($S4&amp;$R4,$B$5:$J$129,7,FALSE),""))</f>
        <v>Underreporting client reported in june F1A2021 correct by adding the defaulters and foward to the subcounty HRIO for updating to DHIS ACCOUNT FOR 1 PATIENT folow up with schrio for correction FOLLOW UP ON NUMBER STARTED ON ART Upload report correction to be done FOLLOW UP TO BE DONE Reconstructd the DAR</v>
      </c>
      <c r="V4" s="14" t="str">
        <f t="shared" ref="V4:V17" si="5">TRIM(IFERROR(VLOOKUP($S4&amp;$R4,$B$5:$J$129,8,FALSE),""))</f>
        <v>Upload report immeadiately IMMEDIATLEY 2DAYS Immediate 2 DAYS 3 DAYS immeadiately</v>
      </c>
      <c r="W4" s="14" t="str">
        <f t="shared" si="0"/>
        <v>Discrepancy in the TX CURR data DISCREPANCY IN TX CURR entry gap in khis MORE STARTED ON ART IN THE EMR Underreporting variance in tx curr variance in tx curr wrong reporting on TX cURR</v>
      </c>
    </row>
    <row r="5" spans="1:23">
      <c r="A5" t="str">
        <f>PIVOTS!A53</f>
        <v>1. HTC register [MOH 362] and MOH 731</v>
      </c>
      <c r="B5" t="str">
        <f>A5&amp;COUNTIFS($A$5:A5,A5)</f>
        <v>1. HTC register [MOH 362] and MOH 7311</v>
      </c>
      <c r="C5" t="str">
        <f>IF(ISTEXT(PIVOTS!B53),PIVOTS!B53,"")</f>
        <v/>
      </c>
      <c r="D5" t="str">
        <f>IF(ISTEXT(PIVOTS!C53),PIVOTS!C53,"")</f>
        <v/>
      </c>
      <c r="E5" t="str">
        <f>IF(ISTEXT(PIVOTS!D53),PIVOTS!D53,"")</f>
        <v/>
      </c>
      <c r="F5" t="str">
        <f>IF(ISTEXT(PIVOTS!E53),PIVOTS!E53,"")</f>
        <v/>
      </c>
      <c r="G5" t="str">
        <f>IF($A4&lt;&gt;A$5,C5,G4&amp;" "&amp;C5)</f>
        <v/>
      </c>
      <c r="H5" t="str">
        <f>IF($A4&lt;&gt;$A5,D5,H4&amp;" "&amp;D5)</f>
        <v/>
      </c>
      <c r="I5" t="str">
        <f>IF(A4&lt;&gt;A5,E5,I4&amp;" "&amp;E5)</f>
        <v/>
      </c>
      <c r="J5" t="str">
        <f>IF(A4&lt;&gt;A5,F5,J4&amp;" "&amp;F5)</f>
        <v/>
      </c>
      <c r="R5">
        <f t="shared" si="2"/>
        <v>1</v>
      </c>
      <c r="S5" s="14" t="s">
        <v>169</v>
      </c>
      <c r="T5" s="14" t="str">
        <f t="shared" si="3"/>
        <v/>
      </c>
      <c r="U5" s="14" t="str">
        <f t="shared" si="4"/>
        <v/>
      </c>
      <c r="V5" s="14" t="str">
        <f t="shared" si="5"/>
        <v/>
      </c>
      <c r="W5" s="14" t="str">
        <f t="shared" si="0"/>
        <v/>
      </c>
    </row>
    <row r="6" spans="1:23">
      <c r="A6" t="str">
        <f>PIVOTS!A54</f>
        <v>1. HTC register [MOH 362] and MOH 731</v>
      </c>
      <c r="B6" t="str">
        <f>A6&amp;COUNTIFS($A$5:A6,A6)</f>
        <v>1. HTC register [MOH 362] and MOH 7312</v>
      </c>
      <c r="C6" t="str">
        <f>IF(ISTEXT(PIVOTS!B54),PIVOTS!B54,"")</f>
        <v/>
      </c>
      <c r="D6" t="str">
        <f>IF(ISTEXT(PIVOTS!C54),PIVOTS!C54,"")</f>
        <v/>
      </c>
      <c r="E6" t="str">
        <f>IF(ISTEXT(PIVOTS!D54),PIVOTS!D54,"")</f>
        <v/>
      </c>
      <c r="F6" t="str">
        <f>IF(ISTEXT(PIVOTS!E54),PIVOTS!E54,"")</f>
        <v/>
      </c>
      <c r="G6" t="str">
        <f t="shared" ref="G6:G69" si="6">IF(A5&lt;&gt;A6,C6,G5&amp;" "&amp;C6)</f>
        <v xml:space="preserve"> </v>
      </c>
      <c r="H6" t="str">
        <f t="shared" ref="H6:H69" si="7">IF($A5&lt;&gt;$A6,D6,H5&amp;" "&amp;D6)</f>
        <v xml:space="preserve"> </v>
      </c>
      <c r="I6" t="str">
        <f t="shared" ref="I6:I69" si="8">IF(A5&lt;&gt;A6,E6,I5&amp;" "&amp;E6)</f>
        <v xml:space="preserve"> </v>
      </c>
      <c r="J6" t="str">
        <f t="shared" ref="J6:J69" si="9">IF(A5&lt;&gt;A6,F6,J5&amp;" "&amp;F6)</f>
        <v xml:space="preserve"> </v>
      </c>
      <c r="R6">
        <f t="shared" si="2"/>
        <v>15</v>
      </c>
      <c r="S6" s="14" t="s">
        <v>172</v>
      </c>
      <c r="T6" s="14" t="str">
        <f t="shared" si="3"/>
        <v>2 ANC clients were not added to the total all clients tested but indicated as ND clients tested but indicated ND DOCUMENTATION OF THE POS CLIENT Double reporting of a client No KP in the register reporting gap- did not report ANC2 Undereporting use of codes in col.x,y use of codes in col.x,y VARIANCE IN FIRST ANC VISITS VARIANCE IN TOTAL TESTED variance on kp</v>
      </c>
      <c r="U6" s="14" t="str">
        <f t="shared" si="4"/>
        <v>Update report correction made in the register corrected ACCOUNT FOR THE 1 POS CLIENT Update report Update report reporting mentorship done and reports corrected Update the report mentorship done mentorship done TO BE CORRECTED ACCOUNTING FOR THE 6 CLIENTS FOLLOW UP TO BE DONE</v>
      </c>
      <c r="V6" s="14" t="str">
        <f t="shared" si="5"/>
        <v>Immediate 19/8/2021 19/8/2021 Immediately Immediately Immediate 16/8/2021 Immediate 19/8/2021 19/8/2021 2DAYS 2DAYS 1 WEEK</v>
      </c>
      <c r="W6" s="14" t="str">
        <f t="shared" si="0"/>
        <v>2 ANC clients were not added to the total all clients tested but indicated as ND clients tested but indicated ND DOCUMENTATION OF THE POS CLIENT Double reporting of a client No KP in the register reporting gap- did not report ANC2 Undereporting use of codes in col.x,y use of codes in col.x,y VARIANCE IN FIRST ANC VISITS VARIANCE IN TOTAL TESTED variance on kp</v>
      </c>
    </row>
    <row r="7" spans="1:23">
      <c r="A7" t="str">
        <f>PIVOTS!A55</f>
        <v>1. HTC register [MOH 362] and MOH 731</v>
      </c>
      <c r="B7" t="str">
        <f>A7&amp;COUNTIFS($A$5:A7,A7)</f>
        <v>1. HTC register [MOH 362] and MOH 7313</v>
      </c>
      <c r="C7" t="str">
        <f>IF(ISTEXT(PIVOTS!B55),PIVOTS!B55,"")</f>
        <v/>
      </c>
      <c r="D7" t="str">
        <f>IF(ISTEXT(PIVOTS!C55),PIVOTS!C55,"")</f>
        <v/>
      </c>
      <c r="E7" t="str">
        <f>IF(ISTEXT(PIVOTS!D55),PIVOTS!D55,"")</f>
        <v/>
      </c>
      <c r="F7" t="str">
        <f>IF(ISTEXT(PIVOTS!E55),PIVOTS!E55,"")</f>
        <v/>
      </c>
      <c r="G7" t="str">
        <f t="shared" si="6"/>
        <v xml:space="preserve">  </v>
      </c>
      <c r="H7" t="str">
        <f t="shared" si="7"/>
        <v xml:space="preserve">  </v>
      </c>
      <c r="I7" t="str">
        <f t="shared" si="8"/>
        <v xml:space="preserve">  </v>
      </c>
      <c r="J7" t="str">
        <f t="shared" si="9"/>
        <v xml:space="preserve">  </v>
      </c>
      <c r="R7">
        <f t="shared" si="2"/>
        <v>7</v>
      </c>
      <c r="S7" s="14" t="s">
        <v>218</v>
      </c>
      <c r="T7" s="14" t="str">
        <f t="shared" si="3"/>
        <v>No TB case No TB client in that month Overreporting reporting gap Under reported Tb cases</v>
      </c>
      <c r="U7" s="14" t="str">
        <f t="shared" si="4"/>
        <v>Update report Update report Update report correction made in F1A/731 for re uploading Corrected MOH 731 awaited to be uploaded</v>
      </c>
      <c r="V7" s="14" t="str">
        <f t="shared" si="5"/>
        <v>Immediate Immediate Immediate Immediately</v>
      </c>
      <c r="W7" s="14" t="str">
        <f t="shared" si="0"/>
        <v>No TB case No TB client in that month Overreporting reporting gap Under reported Tb cases</v>
      </c>
    </row>
    <row r="8" spans="1:23">
      <c r="A8" t="str">
        <f>PIVOTS!A56</f>
        <v>1. HTC register [MOH 362] and MOH 731</v>
      </c>
      <c r="B8" t="str">
        <f>A8&amp;COUNTIFS($A$5:A8,A8)</f>
        <v>1. HTC register [MOH 362] and MOH 7314</v>
      </c>
      <c r="C8" t="str">
        <f>IF(ISTEXT(PIVOTS!B56),PIVOTS!B56,"")</f>
        <v/>
      </c>
      <c r="D8" t="str">
        <f>IF(ISTEXT(PIVOTS!C56),PIVOTS!C56,"")</f>
        <v/>
      </c>
      <c r="E8" t="str">
        <f>IF(ISTEXT(PIVOTS!D56),PIVOTS!D56,"")</f>
        <v/>
      </c>
      <c r="F8" t="str">
        <f>IF(ISTEXT(PIVOTS!E56),PIVOTS!E56,"")</f>
        <v/>
      </c>
      <c r="G8" t="str">
        <f t="shared" si="6"/>
        <v xml:space="preserve">   </v>
      </c>
      <c r="H8" t="str">
        <f t="shared" si="7"/>
        <v xml:space="preserve">   </v>
      </c>
      <c r="I8" t="str">
        <f t="shared" si="8"/>
        <v xml:space="preserve">   </v>
      </c>
      <c r="J8" t="str">
        <f t="shared" si="9"/>
        <v xml:space="preserve">   </v>
      </c>
      <c r="R8">
        <f t="shared" si="2"/>
        <v>2</v>
      </c>
      <c r="S8" s="14" t="s">
        <v>229</v>
      </c>
      <c r="T8" s="14" t="str">
        <f t="shared" si="3"/>
        <v/>
      </c>
      <c r="U8" s="14" t="str">
        <f t="shared" si="4"/>
        <v/>
      </c>
      <c r="V8" s="14" t="str">
        <f t="shared" si="5"/>
        <v/>
      </c>
      <c r="W8" s="14" t="str">
        <f t="shared" si="0"/>
        <v/>
      </c>
    </row>
    <row r="9" spans="1:23">
      <c r="A9" t="str">
        <f>PIVOTS!A57</f>
        <v>1. HTC register [MOH 362] and MOH 731</v>
      </c>
      <c r="B9" t="str">
        <f>A9&amp;COUNTIFS($A$5:A9,A9)</f>
        <v>1. HTC register [MOH 362] and MOH 7315</v>
      </c>
      <c r="C9" t="str">
        <f>IF(ISTEXT(PIVOTS!B57),PIVOTS!B57,"")</f>
        <v>Data entry error</v>
      </c>
      <c r="D9" t="str">
        <f>IF(ISTEXT(PIVOTS!C57),PIVOTS!C57,"")</f>
        <v>Update KHIS</v>
      </c>
      <c r="E9" t="str">
        <f>IF(ISTEXT(PIVOTS!D57),PIVOTS!D57,"")</f>
        <v>31/8/2021</v>
      </c>
      <c r="F9" t="str">
        <f>IF(ISTEXT(PIVOTS!E57),PIVOTS!E57,"")</f>
        <v>HRIO</v>
      </c>
      <c r="G9" t="str">
        <f t="shared" si="6"/>
        <v xml:space="preserve">    Data entry error</v>
      </c>
      <c r="H9" t="str">
        <f t="shared" si="7"/>
        <v xml:space="preserve">    Update KHIS</v>
      </c>
      <c r="I9" t="str">
        <f t="shared" si="8"/>
        <v xml:space="preserve">    31/8/2021</v>
      </c>
      <c r="J9" t="str">
        <f t="shared" si="9"/>
        <v xml:space="preserve">    HRIO</v>
      </c>
      <c r="R9">
        <f t="shared" si="2"/>
        <v>4</v>
      </c>
      <c r="S9" s="14" t="s">
        <v>232</v>
      </c>
      <c r="T9" s="14" t="str">
        <f t="shared" si="3"/>
        <v>data incopleteness No TB client in that month</v>
      </c>
      <c r="U9" s="14" t="str">
        <f t="shared" si="4"/>
        <v>make sure all data is well captured and documented Update report</v>
      </c>
      <c r="V9" s="14" t="str">
        <f t="shared" si="5"/>
        <v>before 15th sep Immediate</v>
      </c>
      <c r="W9" s="14" t="str">
        <f t="shared" si="0"/>
        <v>data incopleteness No TB client in that month</v>
      </c>
    </row>
    <row r="10" spans="1:23">
      <c r="A10" t="str">
        <f>PIVOTS!A58</f>
        <v>1. HTC register [MOH 362] and MOH 731</v>
      </c>
      <c r="B10" t="str">
        <f>A10&amp;COUNTIFS($A$5:A10,A10)</f>
        <v>1. HTC register [MOH 362] and MOH 7316</v>
      </c>
      <c r="C10" t="str">
        <f>IF(ISTEXT(PIVOTS!B58),PIVOTS!B58,"")</f>
        <v>DISCREPANCY IN TOTAL TESTED CLIENTS AND NUMBER POS</v>
      </c>
      <c r="D10" t="str">
        <f>IF(ISTEXT(PIVOTS!C58),PIVOTS!C58,"")</f>
        <v>FOLLOW UP TO BE DONE</v>
      </c>
      <c r="E10" t="str">
        <f>IF(ISTEXT(PIVOTS!D58),PIVOTS!D58,"")</f>
        <v/>
      </c>
      <c r="F10" t="str">
        <f>IF(ISTEXT(PIVOTS!E58),PIVOTS!E58,"")</f>
        <v/>
      </c>
      <c r="G10" t="str">
        <f t="shared" si="6"/>
        <v xml:space="preserve">    Data entry error DISCREPANCY IN TOTAL TESTED CLIENTS AND NUMBER POS</v>
      </c>
      <c r="H10" t="str">
        <f t="shared" si="7"/>
        <v xml:space="preserve">    Update KHIS FOLLOW UP TO BE DONE</v>
      </c>
      <c r="I10" t="str">
        <f t="shared" si="8"/>
        <v xml:space="preserve">    31/8/2021 </v>
      </c>
      <c r="J10" t="str">
        <f t="shared" si="9"/>
        <v xml:space="preserve">    HRIO </v>
      </c>
      <c r="R10">
        <f t="shared" si="2"/>
        <v>2</v>
      </c>
      <c r="S10" s="14" t="s">
        <v>240</v>
      </c>
      <c r="T10" s="14" t="str">
        <f t="shared" si="3"/>
        <v/>
      </c>
      <c r="U10" s="14" t="str">
        <f t="shared" si="4"/>
        <v/>
      </c>
      <c r="V10" s="14" t="str">
        <f t="shared" si="5"/>
        <v/>
      </c>
      <c r="W10" s="14" t="str">
        <f t="shared" si="0"/>
        <v/>
      </c>
    </row>
    <row r="11" spans="1:23">
      <c r="A11" t="str">
        <f>PIVOTS!A59</f>
        <v>1. HTC register [MOH 362] and MOH 731</v>
      </c>
      <c r="B11" t="str">
        <f>A11&amp;COUNTIFS($A$5:A11,A11)</f>
        <v>1. HTC register [MOH 362] and MOH 7317</v>
      </c>
      <c r="C11" t="str">
        <f>IF(ISTEXT(PIVOTS!B59),PIVOTS!B59,"")</f>
        <v>documentation gap-</v>
      </c>
      <c r="D11" t="str">
        <f>IF(ISTEXT(PIVOTS!C59),PIVOTS!C59,"")</f>
        <v>mentorship offered and reports corrected for re upload</v>
      </c>
      <c r="E11" t="str">
        <f>IF(ISTEXT(PIVOTS!D59),PIVOTS!D59,"")</f>
        <v>17/8/2021</v>
      </c>
      <c r="F11" t="str">
        <f>IF(ISTEXT(PIVOTS!E59),PIVOTS!E59,"")</f>
        <v>Nurse</v>
      </c>
      <c r="G11" t="str">
        <f t="shared" si="6"/>
        <v xml:space="preserve">    Data entry error DISCREPANCY IN TOTAL TESTED CLIENTS AND NUMBER POS documentation gap-</v>
      </c>
      <c r="H11" t="str">
        <f t="shared" si="7"/>
        <v xml:space="preserve">    Update KHIS FOLLOW UP TO BE DONE mentorship offered and reports corrected for re upload</v>
      </c>
      <c r="I11" t="str">
        <f t="shared" si="8"/>
        <v xml:space="preserve">    31/8/2021  17/8/2021</v>
      </c>
      <c r="J11" t="str">
        <f t="shared" si="9"/>
        <v xml:space="preserve">    HRIO  Nurse</v>
      </c>
      <c r="R11">
        <f t="shared" si="2"/>
        <v>2</v>
      </c>
      <c r="S11" s="14" t="s">
        <v>245</v>
      </c>
      <c r="T11" s="14" t="str">
        <f t="shared" si="3"/>
        <v/>
      </c>
      <c r="U11" s="14" t="str">
        <f t="shared" si="4"/>
        <v/>
      </c>
      <c r="V11" s="14" t="str">
        <f t="shared" si="5"/>
        <v/>
      </c>
      <c r="W11" s="14" t="str">
        <f t="shared" si="0"/>
        <v/>
      </c>
    </row>
    <row r="12" spans="1:23">
      <c r="A12" t="str">
        <f>PIVOTS!A60</f>
        <v>1. HTC register [MOH 362] and MOH 731</v>
      </c>
      <c r="B12" t="str">
        <f>A12&amp;COUNTIFS($A$5:A12,A12)</f>
        <v>1. HTC register [MOH 362] and MOH 7318</v>
      </c>
      <c r="C12" t="str">
        <f>IF(ISTEXT(PIVOTS!B60),PIVOTS!B60,"")</f>
        <v>NO DATA ENTRY IN KHIS</v>
      </c>
      <c r="D12" t="str">
        <f>IF(ISTEXT(PIVOTS!C60),PIVOTS!C60,"")</f>
        <v>FOLLOW UP TO BE DONE</v>
      </c>
      <c r="E12" t="str">
        <f>IF(ISTEXT(PIVOTS!D60),PIVOTS!D60,"")</f>
        <v>1 WEEK</v>
      </c>
      <c r="F12" t="str">
        <f>IF(ISTEXT(PIVOTS!E60),PIVOTS!E60,"")</f>
        <v/>
      </c>
      <c r="G12" t="str">
        <f t="shared" si="6"/>
        <v xml:space="preserve">    Data entry error DISCREPANCY IN TOTAL TESTED CLIENTS AND NUMBER POS documentation gap- NO DATA ENTRY IN KHIS</v>
      </c>
      <c r="H12" t="str">
        <f t="shared" si="7"/>
        <v xml:space="preserve">    Update KHIS FOLLOW UP TO BE DONE mentorship offered and reports corrected for re upload FOLLOW UP TO BE DONE</v>
      </c>
      <c r="I12" t="str">
        <f t="shared" si="8"/>
        <v xml:space="preserve">    31/8/2021  17/8/2021 1 WEEK</v>
      </c>
      <c r="J12" t="str">
        <f t="shared" si="9"/>
        <v xml:space="preserve">    HRIO  Nurse </v>
      </c>
      <c r="R12">
        <f t="shared" si="2"/>
        <v>4</v>
      </c>
      <c r="S12" s="14" t="s">
        <v>248</v>
      </c>
      <c r="T12" s="14" t="str">
        <f t="shared" si="3"/>
        <v>documentation gap REPORTING GAP IN TB CASCADE</v>
      </c>
      <c r="U12" s="14" t="str">
        <f t="shared" si="4"/>
        <v>correction to moh731/f1a for re-uploading CORRECTIONS TO BE MADE</v>
      </c>
      <c r="V12" s="14" t="str">
        <f t="shared" si="5"/>
        <v>2 WEEKS</v>
      </c>
      <c r="W12" s="14" t="str">
        <f t="shared" si="0"/>
        <v>documentation gap REPORTING GAP IN TB CASCADE</v>
      </c>
    </row>
    <row r="13" spans="1:23">
      <c r="A13" t="str">
        <f>PIVOTS!A61</f>
        <v>1. HTC register [MOH 362] and MOH 731</v>
      </c>
      <c r="B13" t="str">
        <f>A13&amp;COUNTIFS($A$5:A13,A13)</f>
        <v>1. HTC register [MOH 362] and MOH 7319</v>
      </c>
      <c r="C13" t="str">
        <f>IF(ISTEXT(PIVOTS!B61),PIVOTS!B61,"")</f>
        <v>no data in the KHI</v>
      </c>
      <c r="D13" t="str">
        <f>IF(ISTEXT(PIVOTS!C61),PIVOTS!C61,"")</f>
        <v>FOLLOW UP TO BE DONE FOR THE ENTRIES TO BE DONE</v>
      </c>
      <c r="E13" t="str">
        <f>IF(ISTEXT(PIVOTS!D61),PIVOTS!D61,"")</f>
        <v>1 WEEK</v>
      </c>
      <c r="F13" t="str">
        <f>IF(ISTEXT(PIVOTS!E61),PIVOTS!E61,"")</f>
        <v/>
      </c>
      <c r="G13" t="str">
        <f t="shared" si="6"/>
        <v xml:space="preserve">    Data entry error DISCREPANCY IN TOTAL TESTED CLIENTS AND NUMBER POS documentation gap- NO DATA ENTRY IN KHIS no data in the KHI</v>
      </c>
      <c r="H13" t="str">
        <f t="shared" si="7"/>
        <v xml:space="preserve">    Update KHIS FOLLOW UP TO BE DONE mentorship offered and reports corrected for re upload FOLLOW UP TO BE DONE FOLLOW UP TO BE DONE FOR THE ENTRIES TO BE DONE</v>
      </c>
      <c r="I13" t="str">
        <f t="shared" si="8"/>
        <v xml:space="preserve">    31/8/2021  17/8/2021 1 WEEK 1 WEEK</v>
      </c>
      <c r="J13" t="str">
        <f t="shared" si="9"/>
        <v xml:space="preserve">    HRIO  Nurse  </v>
      </c>
      <c r="R13">
        <f t="shared" si="2"/>
        <v>8</v>
      </c>
      <c r="S13" s="14" t="s">
        <v>259</v>
      </c>
      <c r="T13" s="14" t="str">
        <f t="shared" si="3"/>
        <v>Overreporting PrEP DAR not available hence difficult to ascertain PrEP_CURR PrEP enrolment in KenyaEMR not done Underreporting Underreporting Underreporting</v>
      </c>
      <c r="U13" s="14" t="str">
        <f t="shared" si="4"/>
        <v>Update report Providenew PrEP DAR planned mentorship on enrollemnet and follow up Update report Update report Update the report</v>
      </c>
      <c r="V13" s="14" t="str">
        <f t="shared" si="5"/>
        <v>Immediate 26/8/2021 26/08/2021 Immediate Immediate Immediate</v>
      </c>
      <c r="W13" s="14" t="str">
        <f t="shared" si="0"/>
        <v>Overreporting PrEP DAR not available hence difficult to ascertain PrEP_CURR PrEP enrolment in KenyaEMR not done Underreporting Underreporting Underreporting</v>
      </c>
    </row>
    <row r="14" spans="1:23">
      <c r="A14" t="str">
        <f>PIVOTS!A62</f>
        <v>1. HTC register [MOH 362] and MOH 731</v>
      </c>
      <c r="B14" t="str">
        <f>A14&amp;COUNTIFS($A$5:A14,A14)</f>
        <v>1. HTC register [MOH 362] and MOH 73110</v>
      </c>
      <c r="C14" t="str">
        <f>IF(ISTEXT(PIVOTS!B62),PIVOTS!B62,"")</f>
        <v>Overreporting</v>
      </c>
      <c r="D14" t="str">
        <f>IF(ISTEXT(PIVOTS!C62),PIVOTS!C62,"")</f>
        <v>Update report</v>
      </c>
      <c r="E14" t="str">
        <f>IF(ISTEXT(PIVOTS!D62),PIVOTS!D62,"")</f>
        <v>Immediate</v>
      </c>
      <c r="F14" t="str">
        <f>IF(ISTEXT(PIVOTS!E62),PIVOTS!E62,"")</f>
        <v>HTS</v>
      </c>
      <c r="G14" t="str">
        <f t="shared" si="6"/>
        <v xml:space="preserve">    Data entry error DISCREPANCY IN TOTAL TESTED CLIENTS AND NUMBER POS documentation gap- NO DATA ENTRY IN KHIS no data in the KHI Overreporting</v>
      </c>
      <c r="H14" t="str">
        <f t="shared" si="7"/>
        <v xml:space="preserve">    Update KHIS FOLLOW UP TO BE DONE mentorship offered and reports corrected for re upload FOLLOW UP TO BE DONE FOLLOW UP TO BE DONE FOR THE ENTRIES TO BE DONE Update report</v>
      </c>
      <c r="I14" t="str">
        <f t="shared" si="8"/>
        <v xml:space="preserve">    31/8/2021  17/8/2021 1 WEEK 1 WEEK Immediate</v>
      </c>
      <c r="J14" t="str">
        <f t="shared" si="9"/>
        <v xml:space="preserve">    HRIO  Nurse   HTS</v>
      </c>
      <c r="R14">
        <f t="shared" si="2"/>
        <v>1</v>
      </c>
      <c r="S14" s="14" t="s">
        <v>270</v>
      </c>
      <c r="T14" s="14" t="str">
        <f t="shared" si="3"/>
        <v/>
      </c>
      <c r="U14" s="14" t="str">
        <f t="shared" si="4"/>
        <v/>
      </c>
      <c r="V14" s="14" t="str">
        <f t="shared" si="5"/>
        <v/>
      </c>
      <c r="W14" s="14" t="str">
        <f t="shared" si="0"/>
        <v/>
      </c>
    </row>
    <row r="15" spans="1:23">
      <c r="A15" t="str">
        <f>PIVOTS!A63</f>
        <v>1. HTC register [MOH 362] and MOH 731</v>
      </c>
      <c r="B15" t="str">
        <f>A15&amp;COUNTIFS($A$5:A15,A15)</f>
        <v>1. HTC register [MOH 362] and MOH 73111</v>
      </c>
      <c r="C15" t="str">
        <f>IF(ISTEXT(PIVOTS!B63),PIVOTS!B63,"")</f>
        <v>Partner tested at PMTCT not included</v>
      </c>
      <c r="D15" t="str">
        <f>IF(ISTEXT(PIVOTS!C63),PIVOTS!C63,"")</f>
        <v>Update report</v>
      </c>
      <c r="E15" t="str">
        <f>IF(ISTEXT(PIVOTS!D63),PIVOTS!D63,"")</f>
        <v>Immediately</v>
      </c>
      <c r="F15" t="str">
        <f>IF(ISTEXT(PIVOTS!E63),PIVOTS!E63,"")</f>
        <v>HRIO</v>
      </c>
      <c r="G15" t="str">
        <f t="shared" si="6"/>
        <v xml:space="preserve">    Data entry error DISCREPANCY IN TOTAL TESTED CLIENTS AND NUMBER POS documentation gap- NO DATA ENTRY IN KHIS no data in the KHI Overreporting Partner tested at PMTCT not included</v>
      </c>
      <c r="H15" t="str">
        <f t="shared" si="7"/>
        <v xml:space="preserve">    Update KHIS FOLLOW UP TO BE DONE mentorship offered and reports corrected for re upload FOLLOW UP TO BE DONE FOLLOW UP TO BE DONE FOR THE ENTRIES TO BE DONE Update report Update report</v>
      </c>
      <c r="I15" t="str">
        <f t="shared" si="8"/>
        <v xml:space="preserve">    31/8/2021  17/8/2021 1 WEEK 1 WEEK Immediate Immediately</v>
      </c>
      <c r="J15" t="str">
        <f t="shared" si="9"/>
        <v xml:space="preserve">    HRIO  Nurse   HTS HRIO</v>
      </c>
      <c r="R15">
        <f t="shared" si="2"/>
        <v>1</v>
      </c>
      <c r="S15" s="14" t="s">
        <v>273</v>
      </c>
      <c r="T15" s="14" t="str">
        <f t="shared" si="3"/>
        <v/>
      </c>
      <c r="U15" s="14" t="str">
        <f t="shared" si="4"/>
        <v/>
      </c>
      <c r="V15" s="14" t="str">
        <f t="shared" si="5"/>
        <v/>
      </c>
      <c r="W15" s="14" t="str">
        <f t="shared" si="0"/>
        <v/>
      </c>
    </row>
    <row r="16" spans="1:23">
      <c r="A16" t="str">
        <f>PIVOTS!A64</f>
        <v>1. HTC register [MOH 362] and MOH 731</v>
      </c>
      <c r="B16" t="str">
        <f>A16&amp;COUNTIFS($A$5:A16,A16)</f>
        <v>1. HTC register [MOH 362] and MOH 73112</v>
      </c>
      <c r="C16" t="str">
        <f>IF(ISTEXT(PIVOTS!B64),PIVOTS!B64,"")</f>
        <v>Under reporting of HTS Pos</v>
      </c>
      <c r="D16" t="str">
        <f>IF(ISTEXT(PIVOTS!C64),PIVOTS!C64,"")</f>
        <v>Update report</v>
      </c>
      <c r="E16" t="str">
        <f>IF(ISTEXT(PIVOTS!D64),PIVOTS!D64,"")</f>
        <v>Immediate</v>
      </c>
      <c r="F16" t="str">
        <f>IF(ISTEXT(PIVOTS!E64),PIVOTS!E64,"")</f>
        <v>HRIO</v>
      </c>
      <c r="G16" t="str">
        <f t="shared" si="6"/>
        <v xml:space="preserve">    Data entry error DISCREPANCY IN TOTAL TESTED CLIENTS AND NUMBER POS documentation gap- NO DATA ENTRY IN KHIS no data in the KHI Overreporting Partner tested at PMTCT not included Under reporting of HTS Pos</v>
      </c>
      <c r="H16" t="str">
        <f t="shared" si="7"/>
        <v xml:space="preserve">    Update KHIS FOLLOW UP TO BE DONE mentorship offered and reports corrected for re upload FOLLOW UP TO BE DONE FOLLOW UP TO BE DONE FOR THE ENTRIES TO BE DONE Update report Update report Update report</v>
      </c>
      <c r="I16" t="str">
        <f t="shared" si="8"/>
        <v xml:space="preserve">    31/8/2021  17/8/2021 1 WEEK 1 WEEK Immediate Immediately Immediate</v>
      </c>
      <c r="J16" t="str">
        <f t="shared" si="9"/>
        <v xml:space="preserve">    HRIO  Nurse   HTS HRIO HRIO</v>
      </c>
      <c r="R16">
        <f t="shared" si="2"/>
        <v>1</v>
      </c>
      <c r="S16" s="14" t="s">
        <v>276</v>
      </c>
      <c r="T16" s="14" t="str">
        <f t="shared" si="3"/>
        <v/>
      </c>
      <c r="U16" s="14" t="str">
        <f t="shared" si="4"/>
        <v/>
      </c>
      <c r="V16" s="14" t="str">
        <f t="shared" si="5"/>
        <v/>
      </c>
      <c r="W16" s="14" t="str">
        <f t="shared" si="0"/>
        <v/>
      </c>
    </row>
    <row r="17" spans="1:23">
      <c r="A17" t="str">
        <f>PIVOTS!A65</f>
        <v>1. HTC register [MOH 362] and MOH 731</v>
      </c>
      <c r="B17" t="str">
        <f>A17&amp;COUNTIFS($A$5:A17,A17)</f>
        <v>1. HTC register [MOH 362] and MOH 73113</v>
      </c>
      <c r="C17" t="str">
        <f>IF(ISTEXT(PIVOTS!B65),PIVOTS!B65,"")</f>
        <v>Underreporting</v>
      </c>
      <c r="D17" t="str">
        <f>IF(ISTEXT(PIVOTS!C65),PIVOTS!C65,"")</f>
        <v>Update report</v>
      </c>
      <c r="E17" t="str">
        <f>IF(ISTEXT(PIVOTS!D65),PIVOTS!D65,"")</f>
        <v>Immediate</v>
      </c>
      <c r="F17" t="str">
        <f>IF(ISTEXT(PIVOTS!E65),PIVOTS!E65,"")</f>
        <v>HTS</v>
      </c>
      <c r="G17" t="str">
        <f t="shared" si="6"/>
        <v xml:space="preserve">    Data entry error DISCREPANCY IN TOTAL TESTED CLIENTS AND NUMBER POS documentation gap- NO DATA ENTRY IN KHIS no data in the KHI Overreporting Partner tested at PMTCT not included Under reporting of HTS Pos Underreporting</v>
      </c>
      <c r="H17" t="str">
        <f t="shared" si="7"/>
        <v xml:space="preserve">    Update KHIS FOLLOW UP TO BE DONE mentorship offered and reports corrected for re upload FOLLOW UP TO BE DONE FOLLOW UP TO BE DONE FOR THE ENTRIES TO BE DONE Update report Update report Update report Update report</v>
      </c>
      <c r="I17" t="str">
        <f t="shared" si="8"/>
        <v xml:space="preserve">    31/8/2021  17/8/2021 1 WEEK 1 WEEK Immediate Immediately Immediate Immediate</v>
      </c>
      <c r="J17" t="str">
        <f t="shared" si="9"/>
        <v xml:space="preserve">    HRIO  Nurse   HTS HRIO HRIO HTS</v>
      </c>
      <c r="R17">
        <f t="shared" si="2"/>
        <v>10</v>
      </c>
      <c r="S17" s="14" t="s">
        <v>279</v>
      </c>
      <c r="T17" s="14" t="str">
        <f t="shared" si="3"/>
        <v>cxca_pos reported was HIV negative client screened for cxca Register not available at site, however, screening forms for all clients screened for CXCA are filled in one folder register not in use Register not updated at reporting time The register not updated with patient status the variance was brought about by a HIV negative client screened for cxca Undereporting Underreporting Underreporting</v>
      </c>
      <c r="U17" s="14" t="str">
        <f t="shared" si="4"/>
        <v>correct f1a provide new cxca screening register re-construct cxca register Correction made in F1a Update register correct f1a Upload report Update report Upload report</v>
      </c>
      <c r="V17" s="14" t="str">
        <f t="shared" si="5"/>
        <v>31/8/2021 19th Aug Immediate Immediate Immediate Immediate</v>
      </c>
      <c r="W17" s="14" t="str">
        <f t="shared" si="0"/>
        <v>cxca_pos reported was HIV negative client screened for cxca Register not available at site, however, screening forms for all clients screened for CXCA are filled in one folder register not in use Register not updated at reporting time The register not updated with patient status the variance was brought about by a HIV negative client screened for cxca Undereporting Underreporting Underreporting</v>
      </c>
    </row>
    <row r="18" spans="1:23">
      <c r="A18" t="str">
        <f>PIVOTS!A66</f>
        <v>1. HTC register [MOH 362] and MOH 731</v>
      </c>
      <c r="B18" t="str">
        <f>A18&amp;COUNTIFS($A$5:A18,A18)</f>
        <v>1. HTC register [MOH 362] and MOH 73114</v>
      </c>
      <c r="C18" t="str">
        <f>IF(ISTEXT(PIVOTS!B66),PIVOTS!B66,"")</f>
        <v>VARIANCE IN POS IDENTIFIED</v>
      </c>
      <c r="D18" t="str">
        <f>IF(ISTEXT(PIVOTS!C66),PIVOTS!C66,"")</f>
        <v>TO BE CORRECTED</v>
      </c>
      <c r="E18" t="str">
        <f>IF(ISTEXT(PIVOTS!D66),PIVOTS!D66,"")</f>
        <v>3DAYS</v>
      </c>
      <c r="F18" t="str">
        <f>IF(ISTEXT(PIVOTS!E66),PIVOTS!E66,"")</f>
        <v>samuel</v>
      </c>
      <c r="G18" t="str">
        <f t="shared" si="6"/>
        <v xml:space="preserve">    Data entry error DISCREPANCY IN TOTAL TESTED CLIENTS AND NUMBER POS documentation gap- NO DATA ENTRY IN KHIS no data in the KHI Overreporting Partner tested at PMTCT not included Under reporting of HTS Pos Underreporting VARIANCE IN POS IDENTIFIED</v>
      </c>
      <c r="H18" t="str">
        <f t="shared" si="7"/>
        <v xml:space="preserve">    Update KHIS FOLLOW UP TO BE DONE mentorship offered and reports corrected for re upload FOLLOW UP TO BE DONE FOLLOW UP TO BE DONE FOR THE ENTRIES TO BE DONE Update report Update report Update report Update report TO BE CORRECTED</v>
      </c>
      <c r="I18" t="str">
        <f t="shared" si="8"/>
        <v xml:space="preserve">    31/8/2021  17/8/2021 1 WEEK 1 WEEK Immediate Immediately Immediate Immediate 3DAYS</v>
      </c>
      <c r="J18" t="str">
        <f t="shared" si="9"/>
        <v xml:space="preserve">    HRIO  Nurse   HTS HRIO HRIO HTS samuel</v>
      </c>
    </row>
    <row r="19" spans="1:23">
      <c r="A19" t="str">
        <f>PIVOTS!A67</f>
        <v>1. HTC register [MOH 362] and MOH 731</v>
      </c>
      <c r="B19" t="str">
        <f>A19&amp;COUNTIFS($A$5:A19,A19)</f>
        <v>1. HTC register [MOH 362] and MOH 73115</v>
      </c>
      <c r="C19" t="str">
        <f>IF(ISTEXT(PIVOTS!B67),PIVOTS!B67,"")</f>
        <v>variance in total hts testet</v>
      </c>
      <c r="D19" t="str">
        <f>IF(ISTEXT(PIVOTS!C67),PIVOTS!C67,"")</f>
        <v>recount from the register</v>
      </c>
      <c r="E19" t="str">
        <f>IF(ISTEXT(PIVOTS!D67),PIVOTS!D67,"")</f>
        <v>before 15th sep</v>
      </c>
      <c r="F19" t="str">
        <f>IF(ISTEXT(PIVOTS!E67),PIVOTS!E67,"")</f>
        <v>kennnedy,samuel</v>
      </c>
      <c r="G19" t="str">
        <f t="shared" si="6"/>
        <v xml:space="preserve">    Data entry error DISCREPANCY IN TOTAL TESTED CLIENTS AND NUMBER POS documentation gap- NO DATA ENTRY IN KHIS no data in the KHI Overreporting Partner tested at PMTCT not included Under reporting of HTS Pos Underreporting VARIANCE IN POS IDENTIFIED variance in total hts testet</v>
      </c>
      <c r="H19" t="str">
        <f t="shared" si="7"/>
        <v xml:space="preserve">    Update KHIS FOLLOW UP TO BE DONE mentorship offered and reports corrected for re upload FOLLOW UP TO BE DONE FOLLOW UP TO BE DONE FOR THE ENTRIES TO BE DONE Update report Update report Update report Update report TO BE CORRECTED recount from the register</v>
      </c>
      <c r="I19" t="str">
        <f t="shared" si="8"/>
        <v xml:space="preserve">    31/8/2021  17/8/2021 1 WEEK 1 WEEK Immediate Immediately Immediate Immediate 3DAYS before 15th sep</v>
      </c>
      <c r="J19" t="str">
        <f t="shared" si="9"/>
        <v xml:space="preserve">    HRIO  Nurse   HTS HRIO HRIO HTS samuel kennnedy,samuel</v>
      </c>
      <c r="S19" s="15" t="s">
        <v>97</v>
      </c>
    </row>
    <row r="20" spans="1:23">
      <c r="A20" t="str">
        <f>PIVOTS!A68</f>
        <v>1. HTC register [MOH 362] and MOH 731</v>
      </c>
      <c r="B20" t="str">
        <f>A20&amp;COUNTIFS($A$5:A20,A20)</f>
        <v>1. HTC register [MOH 362] and MOH 73116</v>
      </c>
      <c r="C20" t="str">
        <f>IF(ISTEXT(PIVOTS!B68),PIVOTS!B68,"")</f>
        <v>variance in total pos</v>
      </c>
      <c r="D20" t="str">
        <f>IF(ISTEXT(PIVOTS!C68),PIVOTS!C68,"")</f>
        <v>accounting for the pos</v>
      </c>
      <c r="E20" t="str">
        <f>IF(ISTEXT(PIVOTS!D68),PIVOTS!D68,"")</f>
        <v>Immediately</v>
      </c>
      <c r="F20" t="str">
        <f>IF(ISTEXT(PIVOTS!E68),PIVOTS!E68,"")</f>
        <v>samuel</v>
      </c>
      <c r="G20" t="str">
        <f t="shared" si="6"/>
        <v xml:space="preserve">    Data entry error DISCREPANCY IN TOTAL TESTED CLIENTS AND NUMBER POS documentation gap- NO DATA ENTRY IN KHIS no data in the KHI Overreporting Partner tested at PMTCT not included Under reporting of HTS Pos Underreporting VARIANCE IN POS IDENTIFIED variance in total hts testet variance in total pos</v>
      </c>
      <c r="H20" t="str">
        <f t="shared" si="7"/>
        <v xml:space="preserve">    Update KHIS FOLLOW UP TO BE DONE mentorship offered and reports corrected for re upload FOLLOW UP TO BE DONE FOLLOW UP TO BE DONE FOR THE ENTRIES TO BE DONE Update report Update report Update report Update report TO BE CORRECTED recount from the register accounting for the pos</v>
      </c>
      <c r="I20" t="str">
        <f t="shared" si="8"/>
        <v xml:space="preserve">    31/8/2021  17/8/2021 1 WEEK 1 WEEK Immediate Immediately Immediate Immediate 3DAYS before 15th sep Immediately</v>
      </c>
      <c r="J20" t="str">
        <f t="shared" si="9"/>
        <v xml:space="preserve">    HRIO  Nurse   HTS HRIO HRIO HTS samuel kennnedy,samuel samuel</v>
      </c>
      <c r="S20" s="14" t="s">
        <v>143</v>
      </c>
    </row>
    <row r="21" spans="1:23">
      <c r="A21" t="str">
        <f>PIVOTS!A69</f>
        <v>1. HTC register [MOH 362] and MOH 731</v>
      </c>
      <c r="B21" t="str">
        <f>A21&amp;COUNTIFS($A$5:A21,A21)</f>
        <v>1. HTC register [MOH 362] and MOH 73117</v>
      </c>
      <c r="C21" t="str">
        <f>IF(ISTEXT(PIVOTS!B69),PIVOTS!B69,"")</f>
        <v>VARIANCE IN TOTAL TESTED</v>
      </c>
      <c r="D21" t="str">
        <f>IF(ISTEXT(PIVOTS!C69),PIVOTS!C69,"")</f>
        <v>CORRECT THE VARIANCE</v>
      </c>
      <c r="E21" t="str">
        <f>IF(ISTEXT(PIVOTS!D69),PIVOTS!D69,"")</f>
        <v>3DAYS</v>
      </c>
      <c r="F21" t="str">
        <f>IF(ISTEXT(PIVOTS!E69),PIVOTS!E69,"")</f>
        <v>SAMWEL</v>
      </c>
      <c r="G21" t="str">
        <f t="shared" si="6"/>
        <v xml:space="preserve">    Data entry error DISCREPANCY IN TOTAL TESTED CLIENTS AND NUMBER POS documentation gap- NO DATA ENTRY IN KHIS no data in the KHI Overreporting Partner tested at PMTCT not included Under reporting of HTS Pos Underreporting VARIANCE IN POS IDENTIFIED variance in total hts testet variance in total pos VARIANCE IN TOTAL TESTED</v>
      </c>
      <c r="H21" t="str">
        <f t="shared" si="7"/>
        <v xml:space="preserve">    Update KHIS FOLLOW UP TO BE DONE mentorship offered and reports corrected for re upload FOLLOW UP TO BE DONE FOLLOW UP TO BE DONE FOR THE ENTRIES TO BE DONE Update report Update report Update report Update report TO BE CORRECTED recount from the register accounting for the pos CORRECT THE VARIANCE</v>
      </c>
      <c r="I21" t="str">
        <f t="shared" si="8"/>
        <v xml:space="preserve">    31/8/2021  17/8/2021 1 WEEK 1 WEEK Immediate Immediately Immediate Immediate 3DAYS before 15th sep Immediately 3DAYS</v>
      </c>
      <c r="J21" t="str">
        <f t="shared" si="9"/>
        <v xml:space="preserve">    HRIO  Nurse   HTS HRIO HRIO HTS samuel kennnedy,samuel samuel SAMWEL</v>
      </c>
      <c r="S21" s="14" t="s">
        <v>169</v>
      </c>
    </row>
    <row r="22" spans="1:23">
      <c r="A22" t="str">
        <f>PIVOTS!A70</f>
        <v>1. HTC register [MOH 362] and MOH 731</v>
      </c>
      <c r="B22" t="str">
        <f>A22&amp;COUNTIFS($A$5:A22,A22)</f>
        <v>1. HTC register [MOH 362] and MOH 73118</v>
      </c>
      <c r="C22" t="str">
        <f>IF(ISTEXT(PIVOTS!B70),PIVOTS!B70,"")</f>
        <v>VARIANCE IN TOTAL TESTED</v>
      </c>
      <c r="D22" t="str">
        <f>IF(ISTEXT(PIVOTS!C70),PIVOTS!C70,"")</f>
        <v>recount data from hts register</v>
      </c>
      <c r="E22" t="str">
        <f>IF(ISTEXT(PIVOTS!D70),PIVOTS!D70,"")</f>
        <v>before 15th sep</v>
      </c>
      <c r="F22" t="str">
        <f>IF(ISTEXT(PIVOTS!E70),PIVOTS!E70,"")</f>
        <v>kennedy, samuel</v>
      </c>
      <c r="G22" t="str">
        <f t="shared" si="6"/>
        <v xml:space="preserve">    Data entry error DISCREPANCY IN TOTAL TESTED CLIENTS AND NUMBER POS documentation gap- NO DATA ENTRY IN KHIS no data in the KHI Overreporting Partner tested at PMTCT not included Under reporting of HTS Pos Underreporting VARIANCE IN POS IDENTIFIED variance in total hts testet variance in total pos VARIANCE IN TOTAL TESTED VARIANCE IN TOTAL TESTED</v>
      </c>
      <c r="H22" t="str">
        <f t="shared" si="7"/>
        <v xml:space="preserve">    Update KHIS FOLLOW UP TO BE DONE mentorship offered and reports corrected for re upload FOLLOW UP TO BE DONE FOLLOW UP TO BE DONE FOR THE ENTRIES TO BE DONE Update report Update report Update report Update report TO BE CORRECTED recount from the register accounting for the pos CORRECT THE VARIANCE recount data from hts register</v>
      </c>
      <c r="I22" t="str">
        <f t="shared" si="8"/>
        <v xml:space="preserve">    31/8/2021  17/8/2021 1 WEEK 1 WEEK Immediate Immediately Immediate Immediate 3DAYS before 15th sep Immediately 3DAYS before 15th sep</v>
      </c>
      <c r="J22" t="str">
        <f t="shared" si="9"/>
        <v xml:space="preserve">    HRIO  Nurse   HTS HRIO HRIO HTS samuel kennnedy,samuel samuel SAMWEL kennedy, samuel</v>
      </c>
      <c r="S22" s="14" t="s">
        <v>172</v>
      </c>
    </row>
    <row r="23" spans="1:23">
      <c r="A23" t="str">
        <f>PIVOTS!A71</f>
        <v>1. HTC register [MOH 362] and MOH 731</v>
      </c>
      <c r="B23" t="str">
        <f>A23&amp;COUNTIFS($A$5:A23,A23)</f>
        <v>1. HTC register [MOH 362] and MOH 73119</v>
      </c>
      <c r="C23" t="str">
        <f>IF(ISTEXT(PIVOTS!B71),PIVOTS!B71,"")</f>
        <v>VARIANCE IN TOTAL TESTED</v>
      </c>
      <c r="D23" t="str">
        <f>IF(ISTEXT(PIVOTS!C71),PIVOTS!C71,"")</f>
        <v>TO BE CORRECTED</v>
      </c>
      <c r="E23" t="str">
        <f>IF(ISTEXT(PIVOTS!D71),PIVOTS!D71,"")</f>
        <v>3 DAYS</v>
      </c>
      <c r="F23" t="str">
        <f>IF(ISTEXT(PIVOTS!E71),PIVOTS!E71,"")</f>
        <v>samuel</v>
      </c>
      <c r="G23" t="str">
        <f t="shared" si="6"/>
        <v xml:space="preserve">    Data entry error DISCREPANCY IN TOTAL TESTED CLIENTS AND NUMBER POS documentation gap- NO DATA ENTRY IN KHIS no data in the KHI Overreporting Partner tested at PMTCT not included Under reporting of HTS Pos Underreporting VARIANCE IN POS IDENTIFIED variance in total hts testet variance in total pos VARIANCE IN TOTAL TESTED VARIANCE IN TOTAL TESTED VARIANCE IN TOTAL TESTED</v>
      </c>
      <c r="H23" t="str">
        <f t="shared" si="7"/>
        <v xml:space="preserve">    Update KHIS FOLLOW UP TO BE DONE mentorship offered and reports corrected for re upload FOLLOW UP TO BE DONE FOLLOW UP TO BE DONE FOR THE ENTRIES TO BE DONE Update report Update report Update report Update report TO BE CORRECTED recount from the register accounting for the pos CORRECT THE VARIANCE recount data from hts register TO BE CORRECTED</v>
      </c>
      <c r="I23" t="str">
        <f t="shared" si="8"/>
        <v xml:space="preserve">    31/8/2021  17/8/2021 1 WEEK 1 WEEK Immediate Immediately Immediate Immediate 3DAYS before 15th sep Immediately 3DAYS before 15th sep 3 DAYS</v>
      </c>
      <c r="J23" t="str">
        <f t="shared" si="9"/>
        <v xml:space="preserve">    HRIO  Nurse   HTS HRIO HRIO HTS samuel kennnedy,samuel samuel SAMWEL kennedy, samuel samuel</v>
      </c>
      <c r="S23" s="14" t="s">
        <v>218</v>
      </c>
    </row>
    <row r="24" spans="1:23">
      <c r="A24" t="str">
        <f>PIVOTS!A72</f>
        <v>1. HTC register [MOH 362] and MOH 731</v>
      </c>
      <c r="B24" t="str">
        <f>A24&amp;COUNTIFS($A$5:A24,A24)</f>
        <v>1. HTC register [MOH 362] and MOH 73120</v>
      </c>
      <c r="C24" t="str">
        <f>IF(ISTEXT(PIVOTS!B72),PIVOTS!B72,"")</f>
        <v>varriance in total tested</v>
      </c>
      <c r="D24" t="str">
        <f>IF(ISTEXT(PIVOTS!C72),PIVOTS!C72,"")</f>
        <v>correction to be done</v>
      </c>
      <c r="E24" t="str">
        <f>IF(ISTEXT(PIVOTS!D72),PIVOTS!D72,"")</f>
        <v>2 days</v>
      </c>
      <c r="F24" t="str">
        <f>IF(ISTEXT(PIVOTS!E72),PIVOTS!E72,"")</f>
        <v>samuel</v>
      </c>
      <c r="G24" t="str">
        <f>IF(A23&lt;&gt;A24,C24,G23&amp;" "&amp;C24)</f>
        <v xml:space="preserve">    Data entry error DISCREPANCY IN TOTAL TESTED CLIENTS AND NUMBER POS documentation gap- NO DATA ENTRY IN KHIS no data in the KHI Overreporting Partner tested at PMTCT not included Under reporting of HTS Pos Underreporting VARIANCE IN POS IDENTIFIED variance in total hts testet variance in total pos VARIANCE IN TOTAL TESTED VARIANCE IN TOTAL TESTED VARIANCE IN TOTAL TESTED varriance in total tested</v>
      </c>
      <c r="H24" t="str">
        <f t="shared" si="7"/>
        <v xml:space="preserve">    Update KHIS FOLLOW UP TO BE DONE mentorship offered and reports corrected for re upload FOLLOW UP TO BE DONE FOLLOW UP TO BE DONE FOR THE ENTRIES TO BE DONE Update report Update report Update report Update report TO BE CORRECTED recount from the register accounting for the pos CORRECT THE VARIANCE recount data from hts register TO BE CORRECTED correction to be done</v>
      </c>
      <c r="I24" t="str">
        <f t="shared" si="8"/>
        <v xml:space="preserve">    31/8/2021  17/8/2021 1 WEEK 1 WEEK Immediate Immediately Immediate Immediate 3DAYS before 15th sep Immediately 3DAYS before 15th sep 3 DAYS 2 days</v>
      </c>
      <c r="J24" t="str">
        <f t="shared" si="9"/>
        <v xml:space="preserve">    HRIO  Nurse   HTS HRIO HRIO HTS samuel kennnedy,samuel samuel SAMWEL kennedy, samuel samuel samuel</v>
      </c>
      <c r="S24" s="14" t="s">
        <v>229</v>
      </c>
    </row>
    <row r="25" spans="1:23">
      <c r="A25" t="str">
        <f>PIVOTS!A73</f>
        <v>2. Daily Activity &amp; ART Register and MOH 731, IPT Register, EMR</v>
      </c>
      <c r="B25" t="str">
        <f>A25&amp;COUNTIFS($A$5:A25,A25)</f>
        <v>2. Daily Activity &amp; ART Register and MOH 731, IPT Register, EMR1</v>
      </c>
      <c r="C25" t="str">
        <f>IF(ISTEXT(PIVOTS!B73),PIVOTS!B73,"")</f>
        <v/>
      </c>
      <c r="D25" t="str">
        <f>IF(ISTEXT(PIVOTS!C73),PIVOTS!C73,"")</f>
        <v/>
      </c>
      <c r="E25" t="str">
        <f>IF(ISTEXT(PIVOTS!D73),PIVOTS!D73,"")</f>
        <v/>
      </c>
      <c r="F25" t="str">
        <f>IF(ISTEXT(PIVOTS!E73),PIVOTS!E73,"")</f>
        <v/>
      </c>
      <c r="G25" t="str">
        <f t="shared" si="6"/>
        <v/>
      </c>
      <c r="H25" t="str">
        <f t="shared" si="7"/>
        <v/>
      </c>
      <c r="I25" t="str">
        <f t="shared" si="8"/>
        <v/>
      </c>
      <c r="J25" t="str">
        <f t="shared" si="9"/>
        <v/>
      </c>
      <c r="S25" s="14" t="s">
        <v>232</v>
      </c>
    </row>
    <row r="26" spans="1:23">
      <c r="A26" t="str">
        <f>PIVOTS!A74</f>
        <v>2. Daily Activity &amp; ART Register and MOH 731, IPT Register, EMR</v>
      </c>
      <c r="B26" t="str">
        <f>A26&amp;COUNTIFS($A$5:A26,A26)</f>
        <v>2. Daily Activity &amp; ART Register and MOH 731, IPT Register, EMR2</v>
      </c>
      <c r="C26" t="str">
        <f>IF(ISTEXT(PIVOTS!B74),PIVOTS!B74,"")</f>
        <v/>
      </c>
      <c r="D26" t="str">
        <f>IF(ISTEXT(PIVOTS!C74),PIVOTS!C74,"")</f>
        <v/>
      </c>
      <c r="E26" t="str">
        <f>IF(ISTEXT(PIVOTS!D74),PIVOTS!D74,"")</f>
        <v/>
      </c>
      <c r="F26" t="str">
        <f>IF(ISTEXT(PIVOTS!E74),PIVOTS!E74,"")</f>
        <v/>
      </c>
      <c r="G26" t="str">
        <f t="shared" si="6"/>
        <v xml:space="preserve"> </v>
      </c>
      <c r="H26" t="str">
        <f t="shared" si="7"/>
        <v xml:space="preserve"> </v>
      </c>
      <c r="I26" t="str">
        <f t="shared" si="8"/>
        <v xml:space="preserve"> </v>
      </c>
      <c r="J26" t="str">
        <f t="shared" si="9"/>
        <v xml:space="preserve"> </v>
      </c>
      <c r="S26" s="14" t="s">
        <v>240</v>
      </c>
    </row>
    <row r="27" spans="1:23">
      <c r="A27" t="str">
        <f>PIVOTS!A75</f>
        <v>2. Daily Activity &amp; ART Register and MOH 731, IPT Register, EMR</v>
      </c>
      <c r="B27" t="str">
        <f>A27&amp;COUNTIFS($A$5:A27,A27)</f>
        <v>2. Daily Activity &amp; ART Register and MOH 731, IPT Register, EMR3</v>
      </c>
      <c r="C27" t="str">
        <f>IF(ISTEXT(PIVOTS!B75),PIVOTS!B75,"")</f>
        <v/>
      </c>
      <c r="D27" t="str">
        <f>IF(ISTEXT(PIVOTS!C75),PIVOTS!C75,"")</f>
        <v/>
      </c>
      <c r="E27" t="str">
        <f>IF(ISTEXT(PIVOTS!D75),PIVOTS!D75,"")</f>
        <v/>
      </c>
      <c r="F27" t="str">
        <f>IF(ISTEXT(PIVOTS!E75),PIVOTS!E75,"")</f>
        <v/>
      </c>
      <c r="G27" t="str">
        <f t="shared" si="6"/>
        <v xml:space="preserve">  </v>
      </c>
      <c r="H27" t="str">
        <f t="shared" si="7"/>
        <v xml:space="preserve">  </v>
      </c>
      <c r="I27" t="str">
        <f t="shared" si="8"/>
        <v xml:space="preserve">  </v>
      </c>
      <c r="J27" t="str">
        <f t="shared" si="9"/>
        <v xml:space="preserve">  </v>
      </c>
      <c r="S27" s="14" t="s">
        <v>245</v>
      </c>
    </row>
    <row r="28" spans="1:23">
      <c r="A28" t="str">
        <f>PIVOTS!A76</f>
        <v>2. Daily Activity &amp; ART Register and MOH 731, IPT Register, EMR</v>
      </c>
      <c r="B28" t="str">
        <f>A28&amp;COUNTIFS($A$5:A28,A28)</f>
        <v>2. Daily Activity &amp; ART Register and MOH 731, IPT Register, EMR4</v>
      </c>
      <c r="C28" t="str">
        <f>IF(ISTEXT(PIVOTS!B76),PIVOTS!B76,"")</f>
        <v/>
      </c>
      <c r="D28" t="str">
        <f>IF(ISTEXT(PIVOTS!C76),PIVOTS!C76,"")</f>
        <v>Underreporting</v>
      </c>
      <c r="E28" t="str">
        <f>IF(ISTEXT(PIVOTS!D76),PIVOTS!D76,"")</f>
        <v>Upload report</v>
      </c>
      <c r="F28" t="str">
        <f>IF(ISTEXT(PIVOTS!E76),PIVOTS!E76,"")</f>
        <v>Immediate</v>
      </c>
      <c r="G28" t="str">
        <f t="shared" si="6"/>
        <v xml:space="preserve">   </v>
      </c>
      <c r="H28" t="str">
        <f t="shared" si="7"/>
        <v xml:space="preserve">   Underreporting</v>
      </c>
      <c r="I28" t="str">
        <f t="shared" si="8"/>
        <v xml:space="preserve">   Upload report</v>
      </c>
      <c r="J28" t="str">
        <f t="shared" si="9"/>
        <v xml:space="preserve">   Immediate</v>
      </c>
      <c r="S28" s="14" t="s">
        <v>248</v>
      </c>
    </row>
    <row r="29" spans="1:23">
      <c r="A29" t="str">
        <f>PIVOTS!A77</f>
        <v>2. Daily Activity &amp; ART Register and MOH 731, IPT Register, EMR</v>
      </c>
      <c r="B29" t="str">
        <f>A29&amp;COUNTIFS($A$5:A29,A29)</f>
        <v>2. Daily Activity &amp; ART Register and MOH 731, IPT Register, EMR5</v>
      </c>
      <c r="C29" t="str">
        <f>IF(ISTEXT(PIVOTS!B77),PIVOTS!B77,"")</f>
        <v/>
      </c>
      <c r="D29" t="str">
        <f>IF(ISTEXT(PIVOTS!C77),PIVOTS!C77,"")</f>
        <v/>
      </c>
      <c r="E29" t="str">
        <f>IF(ISTEXT(PIVOTS!D77),PIVOTS!D77,"")</f>
        <v/>
      </c>
      <c r="F29" t="str">
        <f>IF(ISTEXT(PIVOTS!E77),PIVOTS!E77,"")</f>
        <v/>
      </c>
      <c r="G29" t="str">
        <f t="shared" si="6"/>
        <v xml:space="preserve">    </v>
      </c>
      <c r="H29" t="str">
        <f t="shared" si="7"/>
        <v xml:space="preserve">   Underreporting </v>
      </c>
      <c r="I29" t="str">
        <f t="shared" si="8"/>
        <v xml:space="preserve">   Upload report </v>
      </c>
      <c r="J29" t="str">
        <f t="shared" si="9"/>
        <v xml:space="preserve">   Immediate </v>
      </c>
      <c r="S29" s="14" t="s">
        <v>259</v>
      </c>
    </row>
    <row r="30" spans="1:23">
      <c r="A30" t="str">
        <f>PIVOTS!A78</f>
        <v>2. Daily Activity &amp; ART Register and MOH 731, IPT Register, EMR</v>
      </c>
      <c r="B30" t="str">
        <f>A30&amp;COUNTIFS($A$5:A30,A30)</f>
        <v>2. Daily Activity &amp; ART Register and MOH 731, IPT Register, EMR6</v>
      </c>
      <c r="C30" t="str">
        <f>IF(ISTEXT(PIVOTS!B78),PIVOTS!B78,"")</f>
        <v/>
      </c>
      <c r="D30" t="str">
        <f>IF(ISTEXT(PIVOTS!C78),PIVOTS!C78,"")</f>
        <v/>
      </c>
      <c r="E30" t="str">
        <f>IF(ISTEXT(PIVOTS!D78),PIVOTS!D78,"")</f>
        <v/>
      </c>
      <c r="F30" t="str">
        <f>IF(ISTEXT(PIVOTS!E78),PIVOTS!E78,"")</f>
        <v/>
      </c>
      <c r="G30" t="str">
        <f t="shared" si="6"/>
        <v xml:space="preserve">     </v>
      </c>
      <c r="H30" t="str">
        <f t="shared" si="7"/>
        <v xml:space="preserve">   Underreporting  </v>
      </c>
      <c r="I30" t="str">
        <f t="shared" si="8"/>
        <v xml:space="preserve">   Upload report  </v>
      </c>
      <c r="J30" t="str">
        <f t="shared" si="9"/>
        <v xml:space="preserve">   Immediate  </v>
      </c>
      <c r="S30" s="14" t="s">
        <v>270</v>
      </c>
    </row>
    <row r="31" spans="1:23">
      <c r="A31" t="str">
        <f>PIVOTS!A79</f>
        <v>2. Daily Activity &amp; ART Register and MOH 731, IPT Register, EMR</v>
      </c>
      <c r="B31" t="str">
        <f>A31&amp;COUNTIFS($A$5:A31,A31)</f>
        <v>2. Daily Activity &amp; ART Register and MOH 731, IPT Register, EMR7</v>
      </c>
      <c r="C31" t="str">
        <f>IF(ISTEXT(PIVOTS!B79),PIVOTS!B79,"")</f>
        <v/>
      </c>
      <c r="D31" t="str">
        <f>IF(ISTEXT(PIVOTS!C79),PIVOTS!C79,"")</f>
        <v/>
      </c>
      <c r="E31" t="str">
        <f>IF(ISTEXT(PIVOTS!D79),PIVOTS!D79,"")</f>
        <v/>
      </c>
      <c r="F31" t="str">
        <f>IF(ISTEXT(PIVOTS!E79),PIVOTS!E79,"")</f>
        <v/>
      </c>
      <c r="G31" t="str">
        <f t="shared" si="6"/>
        <v xml:space="preserve">      </v>
      </c>
      <c r="H31" t="str">
        <f t="shared" si="7"/>
        <v xml:space="preserve">   Underreporting   </v>
      </c>
      <c r="I31" t="str">
        <f t="shared" si="8"/>
        <v xml:space="preserve">   Upload report   </v>
      </c>
      <c r="J31" t="str">
        <f t="shared" si="9"/>
        <v xml:space="preserve">   Immediate   </v>
      </c>
      <c r="S31" s="14" t="s">
        <v>273</v>
      </c>
    </row>
    <row r="32" spans="1:23">
      <c r="A32" t="str">
        <f>PIVOTS!A80</f>
        <v>2. Daily Activity &amp; ART Register and MOH 731, IPT Register, EMR</v>
      </c>
      <c r="B32" t="str">
        <f>A32&amp;COUNTIFS($A$5:A32,A32)</f>
        <v>2. Daily Activity &amp; ART Register and MOH 731, IPT Register, EMR8</v>
      </c>
      <c r="C32" t="str">
        <f>IF(ISTEXT(PIVOTS!B80),PIVOTS!B80,"")</f>
        <v/>
      </c>
      <c r="D32" t="str">
        <f>IF(ISTEXT(PIVOTS!C80),PIVOTS!C80,"")</f>
        <v>client reported in june F1A2021</v>
      </c>
      <c r="E32" t="str">
        <f>IF(ISTEXT(PIVOTS!D80),PIVOTS!D80,"")</f>
        <v/>
      </c>
      <c r="F32" t="str">
        <f>IF(ISTEXT(PIVOTS!E80),PIVOTS!E80,"")</f>
        <v/>
      </c>
      <c r="G32" t="str">
        <f t="shared" si="6"/>
        <v xml:space="preserve">       </v>
      </c>
      <c r="H32" t="str">
        <f t="shared" si="7"/>
        <v xml:space="preserve">   Underreporting    client reported in june F1A2021</v>
      </c>
      <c r="I32" t="str">
        <f t="shared" si="8"/>
        <v xml:space="preserve">   Upload report    </v>
      </c>
      <c r="J32" t="str">
        <f t="shared" si="9"/>
        <v xml:space="preserve">   Immediate    </v>
      </c>
      <c r="S32" s="14" t="s">
        <v>276</v>
      </c>
    </row>
    <row r="33" spans="1:23">
      <c r="A33" t="str">
        <f>PIVOTS!A81</f>
        <v>2. Daily Activity &amp; ART Register and MOH 731, IPT Register, EMR</v>
      </c>
      <c r="B33" t="str">
        <f>A33&amp;COUNTIFS($A$5:A33,A33)</f>
        <v>2. Daily Activity &amp; ART Register and MOH 731, IPT Register, EMR9</v>
      </c>
      <c r="C33" t="str">
        <f>IF(ISTEXT(PIVOTS!B81),PIVOTS!B81,"")</f>
        <v>Discrepancy in the TX CURR data</v>
      </c>
      <c r="D33" t="str">
        <f>IF(ISTEXT(PIVOTS!C81),PIVOTS!C81,"")</f>
        <v>correct by adding the defaulters and foward to the subcounty HRIO for updating to DHIS</v>
      </c>
      <c r="E33" t="str">
        <f>IF(ISTEXT(PIVOTS!D81),PIVOTS!D81,"")</f>
        <v>immeadiately</v>
      </c>
      <c r="F33" t="str">
        <f>IF(ISTEXT(PIVOTS!E81),PIVOTS!E81,"")</f>
        <v>Wycliff</v>
      </c>
      <c r="G33" t="str">
        <f t="shared" si="6"/>
        <v xml:space="preserve">        Discrepancy in the TX CURR data</v>
      </c>
      <c r="H33" t="str">
        <f t="shared" si="7"/>
        <v xml:space="preserve">   Underreporting    client reported in june F1A2021 correct by adding the defaulters and foward to the subcounty HRIO for updating to DHIS</v>
      </c>
      <c r="I33" t="str">
        <f t="shared" si="8"/>
        <v xml:space="preserve">   Upload report     immeadiately</v>
      </c>
      <c r="J33" t="str">
        <f t="shared" si="9"/>
        <v xml:space="preserve">   Immediate     Wycliff</v>
      </c>
      <c r="S33" s="14" t="s">
        <v>279</v>
      </c>
    </row>
    <row r="34" spans="1:23">
      <c r="A34" t="str">
        <f>PIVOTS!A82</f>
        <v>2. Daily Activity &amp; ART Register and MOH 731, IPT Register, EMR</v>
      </c>
      <c r="B34" t="str">
        <f>A34&amp;COUNTIFS($A$5:A34,A34)</f>
        <v>2. Daily Activity &amp; ART Register and MOH 731, IPT Register, EMR10</v>
      </c>
      <c r="C34" t="str">
        <f>IF(ISTEXT(PIVOTS!B82),PIVOTS!B82,"")</f>
        <v>DISCREPANCY IN TX CURR</v>
      </c>
      <c r="D34" t="str">
        <f>IF(ISTEXT(PIVOTS!C82),PIVOTS!C82,"")</f>
        <v>ACCOUNT FOR 1 PATIENT</v>
      </c>
      <c r="E34" t="str">
        <f>IF(ISTEXT(PIVOTS!D82),PIVOTS!D82,"")</f>
        <v>IMMEDIATLEY</v>
      </c>
      <c r="F34" t="str">
        <f>IF(ISTEXT(PIVOTS!E82),PIVOTS!E82,"")</f>
        <v>BEATRICE</v>
      </c>
      <c r="G34" t="str">
        <f t="shared" si="6"/>
        <v xml:space="preserve">        Discrepancy in the TX CURR data DISCREPANCY IN TX CURR</v>
      </c>
      <c r="H34" t="str">
        <f t="shared" si="7"/>
        <v xml:space="preserve">   Underreporting    client reported in june F1A2021 correct by adding the defaulters and foward to the subcounty HRIO for updating to DHIS ACCOUNT FOR 1 PATIENT</v>
      </c>
      <c r="I34" t="str">
        <f t="shared" si="8"/>
        <v xml:space="preserve">   Upload report     immeadiately IMMEDIATLEY</v>
      </c>
      <c r="J34" t="str">
        <f t="shared" si="9"/>
        <v xml:space="preserve">   Immediate     Wycliff BEATRICE</v>
      </c>
    </row>
    <row r="35" spans="1:23">
      <c r="A35" t="str">
        <f>PIVOTS!A83</f>
        <v>2. Daily Activity &amp; ART Register and MOH 731, IPT Register, EMR</v>
      </c>
      <c r="B35" t="str">
        <f>A35&amp;COUNTIFS($A$5:A35,A35)</f>
        <v>2. Daily Activity &amp; ART Register and MOH 731, IPT Register, EMR11</v>
      </c>
      <c r="C35" t="str">
        <f>IF(ISTEXT(PIVOTS!B83),PIVOTS!B83,"")</f>
        <v>entry gap in khis</v>
      </c>
      <c r="D35" t="str">
        <f>IF(ISTEXT(PIVOTS!C83),PIVOTS!C83,"")</f>
        <v>folow up with schrio for correction</v>
      </c>
      <c r="E35" t="str">
        <f>IF(ISTEXT(PIVOTS!D83),PIVOTS!D83,"")</f>
        <v/>
      </c>
      <c r="F35" t="str">
        <f>IF(ISTEXT(PIVOTS!E83),PIVOTS!E83,"")</f>
        <v>MEA</v>
      </c>
      <c r="G35" t="str">
        <f t="shared" si="6"/>
        <v xml:space="preserve">        Discrepancy in the TX CURR data DISCREPANCY IN TX CURR entry gap in khis</v>
      </c>
      <c r="H35" t="str">
        <f t="shared" si="7"/>
        <v xml:space="preserve">   Underreporting    client reported in june F1A2021 correct by adding the defaulters and foward to the subcounty HRIO for updating to DHIS ACCOUNT FOR 1 PATIENT folow up with schrio for correction</v>
      </c>
      <c r="I35" t="str">
        <f t="shared" si="8"/>
        <v xml:space="preserve">   Upload report     immeadiately IMMEDIATLEY </v>
      </c>
      <c r="J35" t="str">
        <f t="shared" si="9"/>
        <v xml:space="preserve">   Immediate     Wycliff BEATRICE MEA</v>
      </c>
      <c r="S35" s="15" t="s">
        <v>97</v>
      </c>
      <c r="T35" s="14" t="e" cm="1">
        <f t="array" aca="1" ref="T35" ca="1">TRIM(_xlfn.TEXTJOIN(" ",TRUE,IF(PIVOTS!$A$53:$A$240=$S$3,IF(ISTEXT(PIVOTS!B$53:B$240),PIVOTS!B$53:B$240," ")," ")))</f>
        <v>#NAME?</v>
      </c>
      <c r="U35" s="14" t="e" cm="1">
        <f t="array" aca="1" ref="U35" ca="1">TRIM(_xlfn.TEXTJOIN(" ",TRUE,IF(PIVOTS!$A$53:$A$240=$S$3,IF(ISTEXT(PIVOTS!C$53:C$240),PIVOTS!C$53:C$240," ")," ")))</f>
        <v>#NAME?</v>
      </c>
      <c r="V35" s="14" t="e" cm="1">
        <f t="array" aca="1" ref="V35" ca="1">TRIM(_xlfn.TEXTJOIN(" ",TRUE,IF(PIVOTS!$A$53:$A$240=$S$3,IF(ISTEXT(PIVOTS!D$53:D$240),PIVOTS!D$53:D$240," ")," ")))</f>
        <v>#NAME?</v>
      </c>
      <c r="W35" s="14" t="e" cm="1">
        <f t="array" aca="1" ref="W35" ca="1">TRIM(_xlfn.TEXTJOIN(" ",TRUE,IF(PIVOTS!$A$53:$A$240=$S$3,IF(ISTEXT(PIVOTS!E$53:E$240),PIVOTS!E$53:E$240," ")," ")))</f>
        <v>#NAME?</v>
      </c>
    </row>
    <row r="36" spans="1:23">
      <c r="A36" t="str">
        <f>PIVOTS!A84</f>
        <v>2. Daily Activity &amp; ART Register and MOH 731, IPT Register, EMR</v>
      </c>
      <c r="B36" t="str">
        <f>A36&amp;COUNTIFS($A$5:A36,A36)</f>
        <v>2. Daily Activity &amp; ART Register and MOH 731, IPT Register, EMR12</v>
      </c>
      <c r="C36" t="str">
        <f>IF(ISTEXT(PIVOTS!B84),PIVOTS!B84,"")</f>
        <v>MORE STARTED ON ART IN THE EMR</v>
      </c>
      <c r="D36" t="str">
        <f>IF(ISTEXT(PIVOTS!C84),PIVOTS!C84,"")</f>
        <v>FOLLOW UP ON NUMBER STARTED ON ART</v>
      </c>
      <c r="E36" t="str">
        <f>IF(ISTEXT(PIVOTS!D84),PIVOTS!D84,"")</f>
        <v>2DAYS</v>
      </c>
      <c r="F36" t="str">
        <f>IF(ISTEXT(PIVOTS!E84),PIVOTS!E84,"")</f>
        <v>BEATRICE</v>
      </c>
      <c r="G36" t="str">
        <f t="shared" si="6"/>
        <v xml:space="preserve">        Discrepancy in the TX CURR data DISCREPANCY IN TX CURR entry gap in khis MORE STARTED ON ART IN THE EMR</v>
      </c>
      <c r="H36" t="str">
        <f t="shared" si="7"/>
        <v xml:space="preserve">   Underreporting    client reported in june F1A2021 correct by adding the defaulters and foward to the subcounty HRIO for updating to DHIS ACCOUNT FOR 1 PATIENT folow up with schrio for correction FOLLOW UP ON NUMBER STARTED ON ART</v>
      </c>
      <c r="I36" t="str">
        <f t="shared" si="8"/>
        <v xml:space="preserve">   Upload report     immeadiately IMMEDIATLEY  2DAYS</v>
      </c>
      <c r="J36" t="str">
        <f t="shared" si="9"/>
        <v xml:space="preserve">   Immediate     Wycliff BEATRICE MEA BEATRICE</v>
      </c>
      <c r="S36" s="14" t="s">
        <v>143</v>
      </c>
      <c r="T36" s="14" t="e" cm="1">
        <f t="array" aca="1" ref="T36" ca="1">TRIM(_xlfn.TEXTJOIN(" ",TRUE,IF(PIVOTS!$A$53:$A$240=$S$4,IF(ISTEXT(PIVOTS!B$53:B$240),PIVOTS!B$53:B$240," ")," "))&amp;(_xlfn.TEXTJOIN(" ",TRUE,IF(PIVOTS!$A$53:$A$240=$S$5,IF(ISTEXT(PIVOTS!B$53:B$240),PIVOTS!B$53:B$240," ")," "))))</f>
        <v>#NAME?</v>
      </c>
      <c r="U36" s="14" t="e" cm="1">
        <f t="array" aca="1" ref="U36" ca="1">TRIM(_xlfn.TEXTJOIN(" ",TRUE,IF(PIVOTS!$A$53:$A$240=$S$4,IF(ISTEXT(PIVOTS!C$53:C$240),PIVOTS!C$53:C$240," ")," "))&amp;(_xlfn.TEXTJOIN(" ",TRUE,IF(PIVOTS!$A$53:$A$240=$S$5,IF(ISTEXT(PIVOTS!C$53:C$240),PIVOTS!C$53:C$240," ")," "))))</f>
        <v>#NAME?</v>
      </c>
      <c r="V36" s="14" t="e" cm="1">
        <f t="array" aca="1" ref="V36" ca="1">TRIM(_xlfn.TEXTJOIN(" ",TRUE,IF(PIVOTS!$A$53:$A$240=$S$4,IF(ISTEXT(PIVOTS!D$53:D$240),PIVOTS!D$53:D$240," ")," "))&amp;(_xlfn.TEXTJOIN(" ",TRUE,IF(PIVOTS!$A$53:$A$240=$S$5,IF(ISTEXT(PIVOTS!D$53:D$240),PIVOTS!D$53:D$240," ")," "))))</f>
        <v>#NAME?</v>
      </c>
      <c r="W36" s="14" t="e" cm="1">
        <f t="array" aca="1" ref="W36" ca="1">TRIM(_xlfn.TEXTJOIN(" ",TRUE,IF(PIVOTS!$A$53:$A$240=$S$4,IF(ISTEXT(PIVOTS!E$53:E$240),PIVOTS!E$53:E$240," ")," "))&amp;(_xlfn.TEXTJOIN(" ",TRUE,IF(PIVOTS!$A$53:$A$240=$S$5,IF(ISTEXT(PIVOTS!E$53:E$240),PIVOTS!E$53:E$240," ")," "))))</f>
        <v>#NAME?</v>
      </c>
    </row>
    <row r="37" spans="1:23">
      <c r="A37" t="str">
        <f>PIVOTS!A85</f>
        <v>2. Daily Activity &amp; ART Register and MOH 731, IPT Register, EMR</v>
      </c>
      <c r="B37" t="str">
        <f>A37&amp;COUNTIFS($A$5:A37,A37)</f>
        <v>2. Daily Activity &amp; ART Register and MOH 731, IPT Register, EMR13</v>
      </c>
      <c r="C37" t="str">
        <f>IF(ISTEXT(PIVOTS!B85),PIVOTS!B85,"")</f>
        <v>Underreporting</v>
      </c>
      <c r="D37" t="str">
        <f>IF(ISTEXT(PIVOTS!C85),PIVOTS!C85,"")</f>
        <v>Upload report</v>
      </c>
      <c r="E37" t="str">
        <f>IF(ISTEXT(PIVOTS!D85),PIVOTS!D85,"")</f>
        <v>Immediate</v>
      </c>
      <c r="F37" t="str">
        <f>IF(ISTEXT(PIVOTS!E85),PIVOTS!E85,"")</f>
        <v>HRIO</v>
      </c>
      <c r="G37" t="str">
        <f t="shared" si="6"/>
        <v xml:space="preserve">        Discrepancy in the TX CURR data DISCREPANCY IN TX CURR entry gap in khis MORE STARTED ON ART IN THE EMR Underreporting</v>
      </c>
      <c r="H37" t="str">
        <f t="shared" si="7"/>
        <v xml:space="preserve">   Underreporting    client reported in june F1A2021 correct by adding the defaulters and foward to the subcounty HRIO for updating to DHIS ACCOUNT FOR 1 PATIENT folow up with schrio for correction FOLLOW UP ON NUMBER STARTED ON ART Upload report</v>
      </c>
      <c r="I37" t="str">
        <f t="shared" si="8"/>
        <v xml:space="preserve">   Upload report     immeadiately IMMEDIATLEY  2DAYS Immediate</v>
      </c>
      <c r="J37" t="str">
        <f t="shared" si="9"/>
        <v xml:space="preserve">   Immediate     Wycliff BEATRICE MEA BEATRICE HRIO</v>
      </c>
      <c r="S37" s="14" t="s">
        <v>169</v>
      </c>
      <c r="T37" s="16" t="e" cm="1">
        <f t="array" aca="1" ref="T37" ca="1">TRIM(_xlfn.TEXTJOIN(" ", TRUE, IF(PIVOTS!$A$53:$A$240=S37, PIVOTS!$B$53:$B$240, " ")))</f>
        <v>#NAME?</v>
      </c>
      <c r="U37" s="14"/>
      <c r="V37" s="14"/>
      <c r="W37" s="14"/>
    </row>
    <row r="38" spans="1:23">
      <c r="A38" t="str">
        <f>PIVOTS!A86</f>
        <v>2. Daily Activity &amp; ART Register and MOH 731, IPT Register, EMR</v>
      </c>
      <c r="B38" t="str">
        <f>A38&amp;COUNTIFS($A$5:A38,A38)</f>
        <v>2. Daily Activity &amp; ART Register and MOH 731, IPT Register, EMR14</v>
      </c>
      <c r="C38" t="str">
        <f>IF(ISTEXT(PIVOTS!B86),PIVOTS!B86,"")</f>
        <v>variance in tx curr</v>
      </c>
      <c r="D38" t="str">
        <f>IF(ISTEXT(PIVOTS!C86),PIVOTS!C86,"")</f>
        <v>correction to be done</v>
      </c>
      <c r="E38" t="str">
        <f>IF(ISTEXT(PIVOTS!D86),PIVOTS!D86,"")</f>
        <v xml:space="preserve">2 DAYS </v>
      </c>
      <c r="F38" t="str">
        <f>IF(ISTEXT(PIVOTS!E86),PIVOTS!E86,"")</f>
        <v>LILIAN</v>
      </c>
      <c r="G38" t="str">
        <f t="shared" si="6"/>
        <v xml:space="preserve">        Discrepancy in the TX CURR data DISCREPANCY IN TX CURR entry gap in khis MORE STARTED ON ART IN THE EMR Underreporting variance in tx curr</v>
      </c>
      <c r="H38" t="str">
        <f t="shared" si="7"/>
        <v xml:space="preserve">   Underreporting    client reported in june F1A2021 correct by adding the defaulters and foward to the subcounty HRIO for updating to DHIS ACCOUNT FOR 1 PATIENT folow up with schrio for correction FOLLOW UP ON NUMBER STARTED ON ART Upload report correction to be done</v>
      </c>
      <c r="I38" t="str">
        <f t="shared" si="8"/>
        <v xml:space="preserve">   Upload report     immeadiately IMMEDIATLEY  2DAYS Immediate 2 DAYS </v>
      </c>
      <c r="J38" t="str">
        <f t="shared" si="9"/>
        <v xml:space="preserve">   Immediate     Wycliff BEATRICE MEA BEATRICE HRIO LILIAN</v>
      </c>
      <c r="S38" s="14" t="s">
        <v>172</v>
      </c>
      <c r="T38" s="14" t="e" cm="1">
        <f t="array" aca="1" ref="T38" ca="1">TRIM(_xlfn.TEXTJOIN(" ", TRUE, IF(PIVOTS!$A$53:$A$240=$S$6, IF(ISTEXT(PIVOTS!B$53:B$240),PIVOTS!B$53:B$240," "), " ")))</f>
        <v>#NAME?</v>
      </c>
      <c r="U38" s="14" t="e" cm="1">
        <f t="array" aca="1" ref="U38" ca="1">TRIM(_xlfn.TEXTJOIN(" ", TRUE, IF(PIVOTS!$A$53:$A$240=$S$6, IF(ISTEXT(PIVOTS!C$53:C$240),PIVOTS!C$53:C$240," "), " ")))</f>
        <v>#NAME?</v>
      </c>
      <c r="V38" s="14" t="e" cm="1">
        <f t="array" aca="1" ref="V38" ca="1">TRIM(_xlfn.TEXTJOIN(" ", TRUE, IF(PIVOTS!$A$53:$A$240=$S$6, IF(ISTEXT(PIVOTS!D$53:D$240),PIVOTS!D$53:D$240," "), " ")))</f>
        <v>#NAME?</v>
      </c>
      <c r="W38" s="14" t="e" cm="1">
        <f t="array" aca="1" ref="W38" ca="1">TRIM(_xlfn.TEXTJOIN(" ", TRUE, IF(PIVOTS!$A$53:$A$240=$S$6, IF(ISTEXT(PIVOTS!E$53:E$240),PIVOTS!E$53:E$240," "), " ")))</f>
        <v>#NAME?</v>
      </c>
    </row>
    <row r="39" spans="1:23">
      <c r="A39" t="str">
        <f>PIVOTS!A87</f>
        <v>2. Daily Activity &amp; ART Register and MOH 731, IPT Register, EMR</v>
      </c>
      <c r="B39" t="str">
        <f>A39&amp;COUNTIFS($A$5:A39,A39)</f>
        <v>2. Daily Activity &amp; ART Register and MOH 731, IPT Register, EMR15</v>
      </c>
      <c r="C39" t="str">
        <f>IF(ISTEXT(PIVOTS!B87),PIVOTS!B87,"")</f>
        <v>variance in tx curr</v>
      </c>
      <c r="D39" t="str">
        <f>IF(ISTEXT(PIVOTS!C87),PIVOTS!C87,"")</f>
        <v>FOLLOW UP TO BE DONE</v>
      </c>
      <c r="E39" t="str">
        <f>IF(ISTEXT(PIVOTS!D87),PIVOTS!D87,"")</f>
        <v>3 DAYS</v>
      </c>
      <c r="F39" t="str">
        <f>IF(ISTEXT(PIVOTS!E87),PIVOTS!E87,"")</f>
        <v>BEATRICE</v>
      </c>
      <c r="G39" t="str">
        <f t="shared" si="6"/>
        <v xml:space="preserve">        Discrepancy in the TX CURR data DISCREPANCY IN TX CURR entry gap in khis MORE STARTED ON ART IN THE EMR Underreporting variance in tx curr variance in tx curr</v>
      </c>
      <c r="H39" t="str">
        <f t="shared" si="7"/>
        <v xml:space="preserve">   Underreporting    client reported in june F1A2021 correct by adding the defaulters and foward to the subcounty HRIO for updating to DHIS ACCOUNT FOR 1 PATIENT folow up with schrio for correction FOLLOW UP ON NUMBER STARTED ON ART Upload report correction to be done FOLLOW UP TO BE DONE</v>
      </c>
      <c r="I39" t="str">
        <f t="shared" si="8"/>
        <v xml:space="preserve">   Upload report     immeadiately IMMEDIATLEY  2DAYS Immediate 2 DAYS  3 DAYS</v>
      </c>
      <c r="J39" t="str">
        <f t="shared" si="9"/>
        <v xml:space="preserve">   Immediate     Wycliff BEATRICE MEA BEATRICE HRIO LILIAN BEATRICE</v>
      </c>
      <c r="S39" s="14" t="s">
        <v>218</v>
      </c>
      <c r="T39" s="16" t="e" cm="1">
        <f t="array" aca="1" ref="T39" ca="1">TRIM(_xlfn.TEXTJOIN(" ", TRUE, IF(PIVOTS!$A$53:$A$240=$S$7, PIVOTS!B$53:B$240, " ")))</f>
        <v>#NAME?</v>
      </c>
      <c r="U39" s="14"/>
      <c r="V39" s="14"/>
      <c r="W39" s="14"/>
    </row>
    <row r="40" spans="1:23">
      <c r="A40" t="str">
        <f>PIVOTS!A88</f>
        <v>2. Daily Activity &amp; ART Register and MOH 731, IPT Register, EMR</v>
      </c>
      <c r="B40" t="str">
        <f>A40&amp;COUNTIFS($A$5:A40,A40)</f>
        <v>2. Daily Activity &amp; ART Register and MOH 731, IPT Register, EMR16</v>
      </c>
      <c r="C40" t="str">
        <f>IF(ISTEXT(PIVOTS!B88),PIVOTS!B88,"")</f>
        <v>wrong reporting on TX cURR</v>
      </c>
      <c r="D40" t="str">
        <f>IF(ISTEXT(PIVOTS!C88),PIVOTS!C88,"")</f>
        <v>Reconstructd the DAR</v>
      </c>
      <c r="E40" t="str">
        <f>IF(ISTEXT(PIVOTS!D88),PIVOTS!D88,"")</f>
        <v>immeadiately</v>
      </c>
      <c r="F40" t="str">
        <f>IF(ISTEXT(PIVOTS!E88),PIVOTS!E88,"")</f>
        <v/>
      </c>
      <c r="G40" t="str">
        <f t="shared" si="6"/>
        <v xml:space="preserve">        Discrepancy in the TX CURR data DISCREPANCY IN TX CURR entry gap in khis MORE STARTED ON ART IN THE EMR Underreporting variance in tx curr variance in tx curr wrong reporting on TX cURR</v>
      </c>
      <c r="H40" t="str">
        <f t="shared" si="7"/>
        <v xml:space="preserve">   Underreporting    client reported in june F1A2021 correct by adding the defaulters and foward to the subcounty HRIO for updating to DHIS ACCOUNT FOR 1 PATIENT folow up with schrio for correction FOLLOW UP ON NUMBER STARTED ON ART Upload report correction to be done FOLLOW UP TO BE DONE Reconstructd the DAR</v>
      </c>
      <c r="I40" t="str">
        <f t="shared" si="8"/>
        <v xml:space="preserve">   Upload report     immeadiately IMMEDIATLEY  2DAYS Immediate 2 DAYS  3 DAYS immeadiately</v>
      </c>
      <c r="J40" t="str">
        <f t="shared" si="9"/>
        <v xml:space="preserve">   Immediate     Wycliff BEATRICE MEA BEATRICE HRIO LILIAN BEATRICE </v>
      </c>
      <c r="S40" s="14" t="s">
        <v>229</v>
      </c>
      <c r="T40" s="16"/>
      <c r="U40" s="14"/>
      <c r="V40" s="14"/>
      <c r="W40" s="14"/>
    </row>
    <row r="41" spans="1:23">
      <c r="A41" t="str">
        <f>PIVOTS!A89</f>
        <v>2. EMR, VLMIS &amp; VL Register</v>
      </c>
      <c r="B41" t="str">
        <f>A41&amp;COUNTIFS($A$5:A41,A41)</f>
        <v>2. EMR, VLMIS &amp; VL Register1</v>
      </c>
      <c r="C41" t="str">
        <f>IF(ISTEXT(PIVOTS!B89),PIVOTS!B89,"")</f>
        <v/>
      </c>
      <c r="D41" t="str">
        <f>IF(ISTEXT(PIVOTS!C89),PIVOTS!C89,"")</f>
        <v/>
      </c>
      <c r="E41" t="str">
        <f>IF(ISTEXT(PIVOTS!D89),PIVOTS!D89,"")</f>
        <v/>
      </c>
      <c r="F41" t="str">
        <f>IF(ISTEXT(PIVOTS!E89),PIVOTS!E89,"")</f>
        <v/>
      </c>
      <c r="G41" t="str">
        <f t="shared" si="6"/>
        <v/>
      </c>
      <c r="H41" t="str">
        <f t="shared" si="7"/>
        <v/>
      </c>
      <c r="I41" t="str">
        <f t="shared" si="8"/>
        <v/>
      </c>
      <c r="J41" t="str">
        <f t="shared" si="9"/>
        <v/>
      </c>
      <c r="S41" s="14" t="s">
        <v>232</v>
      </c>
      <c r="T41" s="16"/>
      <c r="U41" s="14"/>
      <c r="V41" s="14"/>
      <c r="W41" s="14"/>
    </row>
    <row r="42" spans="1:23">
      <c r="A42" t="str">
        <f>PIVOTS!A90</f>
        <v>3. ANC register [ MOH 405], MOH 731, Form 1A &amp; KHIS</v>
      </c>
      <c r="B42" t="str">
        <f>A42&amp;COUNTIFS($A$5:A42,A42)</f>
        <v>3. ANC register [ MOH 405], MOH 731, Form 1A &amp; KHIS1</v>
      </c>
      <c r="C42" t="str">
        <f>IF(ISTEXT(PIVOTS!B90),PIVOTS!B90,"")</f>
        <v/>
      </c>
      <c r="D42" t="str">
        <f>IF(ISTEXT(PIVOTS!C90),PIVOTS!C90,"")</f>
        <v/>
      </c>
      <c r="E42" t="str">
        <f>IF(ISTEXT(PIVOTS!D90),PIVOTS!D90,"")</f>
        <v/>
      </c>
      <c r="F42" t="str">
        <f>IF(ISTEXT(PIVOTS!E90),PIVOTS!E90,"")</f>
        <v/>
      </c>
      <c r="G42" t="str">
        <f t="shared" si="6"/>
        <v/>
      </c>
      <c r="H42" t="str">
        <f t="shared" si="7"/>
        <v/>
      </c>
      <c r="I42" t="str">
        <f t="shared" si="8"/>
        <v/>
      </c>
      <c r="J42" t="str">
        <f t="shared" si="9"/>
        <v/>
      </c>
      <c r="S42" s="14" t="s">
        <v>240</v>
      </c>
      <c r="T42" s="14" t="e" cm="1">
        <f t="array" aca="1" ref="T42" ca="1">TRIM(_xlfn.TEXTJOIN(" ",TRUE,IF(PIVOTS!$A$53:$A$240=$S$10,IF(ISTEXT(PIVOTS!B$53:B$240),PIVOTS!B$53:B$240," ")," "))&amp;(_xlfn.TEXTJOIN(" ",TRUE,IF(PIVOTS!$A$53:$A$240=$S$11,IF(ISTEXT(PIVOTS!B$53:B$240),PIVOTS!B$53:B$240," ")," "))&amp;_xlfn.TEXTJOIN(" ",TRUE,IF(PIVOTS!$A$53:$A$240=$S$7,IF(ISTEXT(PIVOTS!B$53:B$240),PIVOTS!B$53:B$240," ")," "))&amp;(_xlfn.TEXTJOIN(" ",TRUE,IF(PIVOTS!$A$53:$A$240=$S$8,IF(ISTEXT(PIVOTS!B$53:B$240),PIVOTS!B$53:B$240," ")," "))&amp;_xlfn.TEXTJOIN(" ",TRUE,IF(PIVOTS!$A$53:$A$240=$S$12,IF(ISTEXT(PIVOTS!B$53:B$240),PIVOTS!B$53:B$240," ")," "))&amp;(_xlfn.TEXTJOIN(" ",TRUE,IF(PIVOTS!$A$53:$A$240=$S$9,IF(ISTEXT(PIVOTS!B$53:B$240),PIVOTS!B$53:B$240," ")," "))))))</f>
        <v>#NAME?</v>
      </c>
      <c r="U42" s="14" t="e" cm="1">
        <f t="array" aca="1" ref="U42" ca="1">TRIM(_xlfn.TEXTJOIN(" ",TRUE,IF(PIVOTS!$A$53:$A$240=$S$10,IF(ISTEXT(PIVOTS!C$53:C$240),PIVOTS!C$53:C$240," ")," "))&amp;(_xlfn.TEXTJOIN(" ",TRUE,IF(PIVOTS!$A$53:$A$240=$S$11,IF(ISTEXT(PIVOTS!C$53:C$240),PIVOTS!C$53:C$240," ")," "))&amp;_xlfn.TEXTJOIN(" ",TRUE,IF(PIVOTS!$A$53:$A$240=$S$7,IF(ISTEXT(PIVOTS!C$53:C$240),PIVOTS!C$53:C$240," ")," "))&amp;(_xlfn.TEXTJOIN(" ",TRUE,IF(PIVOTS!$A$53:$A$240=$S$8,IF(ISTEXT(PIVOTS!C$53:C$240),PIVOTS!C$53:C$240," ")," "))&amp;_xlfn.TEXTJOIN(" ",TRUE,IF(PIVOTS!$A$53:$A$240=$S$12,IF(ISTEXT(PIVOTS!C$53:C$240),PIVOTS!C$53:C$240," ")," "))&amp;(_xlfn.TEXTJOIN(" ",TRUE,IF(PIVOTS!$A$53:$A$240=$S$9,IF(ISTEXT(PIVOTS!C$53:C$240),PIVOTS!C$53:C$240," ")," "))))))</f>
        <v>#NAME?</v>
      </c>
      <c r="V42" s="14" t="e" cm="1">
        <f t="array" aca="1" ref="V42" ca="1">TRIM(_xlfn.TEXTJOIN(" ",TRUE,IF(PIVOTS!$A$53:$A$240=$S$10,IF(ISTEXT(PIVOTS!D$53:D$240),PIVOTS!D$53:D$240," ")," "))&amp;(_xlfn.TEXTJOIN(" ",TRUE,IF(PIVOTS!$A$53:$A$240=$S$11,IF(ISTEXT(PIVOTS!D$53:D$240),PIVOTS!D$53:D$240," ")," "))&amp;_xlfn.TEXTJOIN(" ",TRUE,IF(PIVOTS!$A$53:$A$240=$S$7,IF(ISTEXT(PIVOTS!D$53:D$240),PIVOTS!D$53:D$240," ")," "))&amp;(_xlfn.TEXTJOIN(" ",TRUE,IF(PIVOTS!$A$53:$A$240=$S$8,IF(ISTEXT(PIVOTS!D$53:D$240),PIVOTS!D$53:D$240," ")," "))&amp;_xlfn.TEXTJOIN(" ",TRUE,IF(PIVOTS!$A$53:$A$240=$S$12,IF(ISTEXT(PIVOTS!D$53:D$240),PIVOTS!D$53:D$240," ")," "))&amp;(_xlfn.TEXTJOIN(" ",TRUE,IF(PIVOTS!$A$53:$A$240=$S$9,IF(ISTEXT(PIVOTS!D$53:D$240),PIVOTS!D$53:D$240," ")," "))))))</f>
        <v>#NAME?</v>
      </c>
      <c r="W42" s="14" t="e" cm="1">
        <f t="array" aca="1" ref="W42" ca="1">TRIM(_xlfn.TEXTJOIN(" ",TRUE,IF(PIVOTS!$A$53:$A$240=$S$10,IF(ISTEXT(PIVOTS!E$53:E$240),PIVOTS!E$53:E$240," ")," "))&amp;(_xlfn.TEXTJOIN(" ",TRUE,IF(PIVOTS!$A$53:$A$240=$S$11,IF(ISTEXT(PIVOTS!E$53:E$240),PIVOTS!E$53:E$240," ")," "))&amp;_xlfn.TEXTJOIN(" ",TRUE,IF(PIVOTS!$A$53:$A$240=$S$7,IF(ISTEXT(PIVOTS!E$53:E$240),PIVOTS!E$53:E$240," ")," "))&amp;(_xlfn.TEXTJOIN(" ",TRUE,IF(PIVOTS!$A$53:$A$240=$S$8,IF(ISTEXT(PIVOTS!E$53:E$240),PIVOTS!E$53:E$240," ")," "))&amp;_xlfn.TEXTJOIN(" ",TRUE,IF(PIVOTS!$A$53:$A$240=$S$12,IF(ISTEXT(PIVOTS!E$53:E$240),PIVOTS!E$53:E$240," ")," "))&amp;(_xlfn.TEXTJOIN(" ",TRUE,IF(PIVOTS!$A$53:$A$240=$S$9,IF(ISTEXT(PIVOTS!E$53:E$240),PIVOTS!E$53:E$240," ")," "))))))</f>
        <v>#NAME?</v>
      </c>
    </row>
    <row r="43" spans="1:23">
      <c r="A43" t="str">
        <f>PIVOTS!A91</f>
        <v>3. ANC register [ MOH 405], MOH 731, Form 1A &amp; KHIS</v>
      </c>
      <c r="B43" t="str">
        <f>A43&amp;COUNTIFS($A$5:A43,A43)</f>
        <v>3. ANC register [ MOH 405], MOH 731, Form 1A &amp; KHIS2</v>
      </c>
      <c r="C43" t="str">
        <f>IF(ISTEXT(PIVOTS!B91),PIVOTS!B91,"")</f>
        <v/>
      </c>
      <c r="D43" t="str">
        <f>IF(ISTEXT(PIVOTS!C91),PIVOTS!C91,"")</f>
        <v/>
      </c>
      <c r="E43" t="str">
        <f>IF(ISTEXT(PIVOTS!D91),PIVOTS!D91,"")</f>
        <v/>
      </c>
      <c r="F43" t="str">
        <f>IF(ISTEXT(PIVOTS!E91),PIVOTS!E91,"")</f>
        <v/>
      </c>
      <c r="G43" t="str">
        <f t="shared" si="6"/>
        <v xml:space="preserve"> </v>
      </c>
      <c r="H43" t="str">
        <f t="shared" si="7"/>
        <v xml:space="preserve"> </v>
      </c>
      <c r="I43" t="str">
        <f t="shared" si="8"/>
        <v xml:space="preserve"> </v>
      </c>
      <c r="J43" t="str">
        <f t="shared" si="9"/>
        <v xml:space="preserve"> </v>
      </c>
      <c r="S43" s="14" t="s">
        <v>245</v>
      </c>
      <c r="T43" s="16"/>
      <c r="U43" s="14"/>
      <c r="V43" s="14"/>
      <c r="W43" s="14"/>
    </row>
    <row r="44" spans="1:23">
      <c r="A44" t="str">
        <f>PIVOTS!A92</f>
        <v>3. ANC register [ MOH 405], MOH 731, Form 1A &amp; KHIS</v>
      </c>
      <c r="B44" t="str">
        <f>A44&amp;COUNTIFS($A$5:A44,A44)</f>
        <v>3. ANC register [ MOH 405], MOH 731, Form 1A &amp; KHIS3</v>
      </c>
      <c r="C44" t="str">
        <f>IF(ISTEXT(PIVOTS!B92),PIVOTS!B92,"")</f>
        <v>2 ANC clients were not added to the total</v>
      </c>
      <c r="D44" t="str">
        <f>IF(ISTEXT(PIVOTS!C92),PIVOTS!C92,"")</f>
        <v>Update report</v>
      </c>
      <c r="E44" t="str">
        <f>IF(ISTEXT(PIVOTS!D92),PIVOTS!D92,"")</f>
        <v>Immediate</v>
      </c>
      <c r="F44" t="str">
        <f>IF(ISTEXT(PIVOTS!E92),PIVOTS!E92,"")</f>
        <v>Ann</v>
      </c>
      <c r="G44" t="str">
        <f t="shared" si="6"/>
        <v xml:space="preserve">  2 ANC clients were not added to the total</v>
      </c>
      <c r="H44" t="str">
        <f t="shared" si="7"/>
        <v xml:space="preserve">  Update report</v>
      </c>
      <c r="I44" t="str">
        <f t="shared" si="8"/>
        <v xml:space="preserve">  Immediate</v>
      </c>
      <c r="J44" t="str">
        <f t="shared" si="9"/>
        <v xml:space="preserve">  Ann</v>
      </c>
      <c r="S44" s="14" t="s">
        <v>248</v>
      </c>
      <c r="T44" s="16"/>
      <c r="U44" s="14"/>
      <c r="V44" s="14"/>
      <c r="W44" s="14"/>
    </row>
    <row r="45" spans="1:23">
      <c r="A45" t="str">
        <f>PIVOTS!A93</f>
        <v>3. ANC register [ MOH 405], MOH 731, Form 1A &amp; KHIS</v>
      </c>
      <c r="B45" t="str">
        <f>A45&amp;COUNTIFS($A$5:A45,A45)</f>
        <v>3. ANC register [ MOH 405], MOH 731, Form 1A &amp; KHIS4</v>
      </c>
      <c r="C45" t="str">
        <f>IF(ISTEXT(PIVOTS!B93),PIVOTS!B93,"")</f>
        <v>all clients tested but indicated as ND</v>
      </c>
      <c r="D45" t="str">
        <f>IF(ISTEXT(PIVOTS!C93),PIVOTS!C93,"")</f>
        <v>correction made in the register</v>
      </c>
      <c r="E45" t="str">
        <f>IF(ISTEXT(PIVOTS!D93),PIVOTS!D93,"")</f>
        <v>19/8/2021</v>
      </c>
      <c r="F45" t="str">
        <f>IF(ISTEXT(PIVOTS!E93),PIVOTS!E93,"")</f>
        <v>CCC Nurse</v>
      </c>
      <c r="G45" t="str">
        <f t="shared" si="6"/>
        <v xml:space="preserve">  2 ANC clients were not added to the total all clients tested but indicated as ND</v>
      </c>
      <c r="H45" t="str">
        <f t="shared" si="7"/>
        <v xml:space="preserve">  Update report correction made in the register</v>
      </c>
      <c r="I45" t="str">
        <f t="shared" si="8"/>
        <v xml:space="preserve">  Immediate 19/8/2021</v>
      </c>
      <c r="J45" t="str">
        <f t="shared" si="9"/>
        <v xml:space="preserve">  Ann CCC Nurse</v>
      </c>
      <c r="S45" s="14" t="s">
        <v>259</v>
      </c>
      <c r="T45" s="14" t="e" cm="1">
        <f t="array" aca="1" ref="T45" ca="1">TRIM(_xlfn.TEXTJOIN(" ", TRUE, IF(PIVOTS!$A$53:$A$240=$S$13, IF(ISTEXT(PIVOTS!B$53:B$240),PIVOTS!B$53:B$240," "), " ")))</f>
        <v>#NAME?</v>
      </c>
      <c r="U45" s="14" t="e" cm="1">
        <f t="array" aca="1" ref="U45" ca="1">TRIM(_xlfn.TEXTJOIN(" ", TRUE, IF(PIVOTS!$A$53:$A$240=$S$13, IF(ISTEXT(PIVOTS!C$53:C$240),PIVOTS!C$53:C$240," "), " ")))</f>
        <v>#NAME?</v>
      </c>
      <c r="V45" s="14" t="e" cm="1">
        <f t="array" aca="1" ref="V45" ca="1">TRIM(_xlfn.TEXTJOIN(" ", TRUE, IF(PIVOTS!$A$53:$A$240=$S$13, IF(ISTEXT(PIVOTS!D$53:D$240),PIVOTS!D$53:D$240," "), " ")))</f>
        <v>#NAME?</v>
      </c>
      <c r="W45" s="14" t="e" cm="1">
        <f t="array" aca="1" ref="W45" ca="1">TRIM(_xlfn.TEXTJOIN(" ", TRUE, IF(PIVOTS!$A$53:$A$240=$S$13, IF(ISTEXT(PIVOTS!E$53:E$240),PIVOTS!E$53:E$240," "), " ")))</f>
        <v>#NAME?</v>
      </c>
    </row>
    <row r="46" spans="1:23">
      <c r="A46" t="str">
        <f>PIVOTS!A94</f>
        <v>3. ANC register [ MOH 405], MOH 731, Form 1A &amp; KHIS</v>
      </c>
      <c r="B46" t="str">
        <f>A46&amp;COUNTIFS($A$5:A46,A46)</f>
        <v>3. ANC register [ MOH 405], MOH 731, Form 1A &amp; KHIS5</v>
      </c>
      <c r="C46" t="str">
        <f>IF(ISTEXT(PIVOTS!B94),PIVOTS!B94,"")</f>
        <v>clients tested but indicated ND</v>
      </c>
      <c r="D46" t="str">
        <f>IF(ISTEXT(PIVOTS!C94),PIVOTS!C94,"")</f>
        <v xml:space="preserve">corrected </v>
      </c>
      <c r="E46" t="str">
        <f>IF(ISTEXT(PIVOTS!D94),PIVOTS!D94,"")</f>
        <v>19/8/2021</v>
      </c>
      <c r="F46" t="str">
        <f>IF(ISTEXT(PIVOTS!E94),PIVOTS!E94,"")</f>
        <v>CCC Nurse</v>
      </c>
      <c r="G46" t="str">
        <f t="shared" si="6"/>
        <v xml:space="preserve">  2 ANC clients were not added to the total all clients tested but indicated as ND clients tested but indicated ND</v>
      </c>
      <c r="H46" t="str">
        <f t="shared" si="7"/>
        <v xml:space="preserve">  Update report correction made in the register corrected </v>
      </c>
      <c r="I46" t="str">
        <f t="shared" si="8"/>
        <v xml:space="preserve">  Immediate 19/8/2021 19/8/2021</v>
      </c>
      <c r="J46" t="str">
        <f t="shared" si="9"/>
        <v xml:space="preserve">  Ann CCC Nurse CCC Nurse</v>
      </c>
      <c r="S46" s="14" t="s">
        <v>270</v>
      </c>
      <c r="T46" s="14" t="e" cm="1">
        <f t="array" aca="1" ref="T46" ca="1">TRIM(_xlfn.TEXTJOIN(" ",TRUE,IF(PIVOTS!$A$53:$A$240=$S$14,IF(ISTEXT(PIVOTS!B$53:B$240),PIVOTS!B$53:B$240," ")," "))&amp;(_xlfn.TEXTJOIN(" ",TRUE,IF(PIVOTS!$A$53:$A$240=$S$15,IF(ISTEXT(PIVOTS!B$53:B$240),PIVOTS!B$53:B$240," ")," ")))&amp;(_xlfn.TEXTJOIN(" ",TRUE,IF(PIVOTS!$A$53:$A$240=$S$16,IF(ISTEXT(PIVOTS!B$53:B$240),PIVOTS!B$53:B$240," ")," "))))</f>
        <v>#NAME?</v>
      </c>
      <c r="U46" s="14" t="e" cm="1">
        <f t="array" aca="1" ref="U46" ca="1">TRIM(_xlfn.TEXTJOIN(" ",TRUE,IF(PIVOTS!$A$53:$A$240=$S$14,IF(ISTEXT(PIVOTS!C$53:C$240),PIVOTS!C$53:C$240," ")," "))&amp;(_xlfn.TEXTJOIN(" ",TRUE,IF(PIVOTS!$A$53:$A$240=$S$15,IF(ISTEXT(PIVOTS!C$53:C$240),PIVOTS!C$53:C$240," ")," ")))&amp;(_xlfn.TEXTJOIN(" ",TRUE,IF(PIVOTS!$A$53:$A$240=$S$16,IF(ISTEXT(PIVOTS!C$53:C$240),PIVOTS!C$53:C$240," ")," "))))</f>
        <v>#NAME?</v>
      </c>
      <c r="V46" s="14" t="e" cm="1">
        <f t="array" aca="1" ref="V46" ca="1">TRIM(_xlfn.TEXTJOIN(" ",TRUE,IF(PIVOTS!$A$53:$A$240=$S$14,IF(ISTEXT(PIVOTS!D$53:D$240),PIVOTS!D$53:D$240," ")," "))&amp;(_xlfn.TEXTJOIN(" ",TRUE,IF(PIVOTS!$A$53:$A$240=$S$15,IF(ISTEXT(PIVOTS!D$53:D$240),PIVOTS!D$53:D$240," ")," ")))&amp;(_xlfn.TEXTJOIN(" ",TRUE,IF(PIVOTS!$A$53:$A$240=$S$16,IF(ISTEXT(PIVOTS!D$53:D$240),PIVOTS!D$53:D$240," ")," "))))</f>
        <v>#NAME?</v>
      </c>
      <c r="W46" s="14" t="e" cm="1">
        <f t="array" aca="1" ref="W46" ca="1">TRIM(_xlfn.TEXTJOIN(" ",TRUE,IF(PIVOTS!$A$53:$A$240=$S$14,IF(ISTEXT(PIVOTS!E$53:E$240),PIVOTS!E$53:E$240," ")," "))&amp;(_xlfn.TEXTJOIN(" ",TRUE,IF(PIVOTS!$A$53:$A$240=$S$15,IF(ISTEXT(PIVOTS!E$53:E$240),PIVOTS!E$53:E$240," ")," ")))&amp;(_xlfn.TEXTJOIN(" ",TRUE,IF(PIVOTS!$A$53:$A$240=$S$16,IF(ISTEXT(PIVOTS!E$53:E$240),PIVOTS!E$53:E$240," ")," "))))</f>
        <v>#NAME?</v>
      </c>
    </row>
    <row r="47" spans="1:23">
      <c r="A47" t="str">
        <f>PIVOTS!A95</f>
        <v>3. ANC register [ MOH 405], MOH 731, Form 1A &amp; KHIS</v>
      </c>
      <c r="B47" t="str">
        <f>A47&amp;COUNTIFS($A$5:A47,A47)</f>
        <v>3. ANC register [ MOH 405], MOH 731, Form 1A &amp; KHIS6</v>
      </c>
      <c r="C47" t="str">
        <f>IF(ISTEXT(PIVOTS!B95),PIVOTS!B95,"")</f>
        <v>DOCUMENTATION OF THE POS CLIENT</v>
      </c>
      <c r="D47" t="str">
        <f>IF(ISTEXT(PIVOTS!C95),PIVOTS!C95,"")</f>
        <v>ACCOUNT FOR THE 1 POS CLIENT</v>
      </c>
      <c r="E47" t="str">
        <f>IF(ISTEXT(PIVOTS!D95),PIVOTS!D95,"")</f>
        <v>Immediately</v>
      </c>
      <c r="F47" t="str">
        <f>IF(ISTEXT(PIVOTS!E95),PIVOTS!E95,"")</f>
        <v>samuel</v>
      </c>
      <c r="G47" t="str">
        <f t="shared" si="6"/>
        <v xml:space="preserve">  2 ANC clients were not added to the total all clients tested but indicated as ND clients tested but indicated ND DOCUMENTATION OF THE POS CLIENT</v>
      </c>
      <c r="H47" t="str">
        <f t="shared" si="7"/>
        <v xml:space="preserve">  Update report correction made in the register corrected  ACCOUNT FOR THE 1 POS CLIENT</v>
      </c>
      <c r="I47" t="str">
        <f t="shared" si="8"/>
        <v xml:space="preserve">  Immediate 19/8/2021 19/8/2021 Immediately</v>
      </c>
      <c r="J47" t="str">
        <f t="shared" si="9"/>
        <v xml:space="preserve">  Ann CCC Nurse CCC Nurse samuel</v>
      </c>
      <c r="S47" s="14" t="s">
        <v>273</v>
      </c>
      <c r="T47" s="16" t="e" cm="1">
        <f t="array" aca="1" ref="T47" ca="1">TRIM(_xlfn.TEXTJOIN(" ", TRUE, IF(PIVOTS!$A$53:$A$240=S47, PIVOTS!$B$53:$B$240, " ")))</f>
        <v>#NAME?</v>
      </c>
      <c r="U47" s="14"/>
      <c r="V47" s="14"/>
      <c r="W47" s="14"/>
    </row>
    <row r="48" spans="1:23">
      <c r="A48" t="str">
        <f>PIVOTS!A96</f>
        <v>3. ANC register [ MOH 405], MOH 731, Form 1A &amp; KHIS</v>
      </c>
      <c r="B48" t="str">
        <f>A48&amp;COUNTIFS($A$5:A48,A48)</f>
        <v>3. ANC register [ MOH 405], MOH 731, Form 1A &amp; KHIS7</v>
      </c>
      <c r="C48" t="str">
        <f>IF(ISTEXT(PIVOTS!B96),PIVOTS!B96,"")</f>
        <v>Double reporting of a client</v>
      </c>
      <c r="D48" t="str">
        <f>IF(ISTEXT(PIVOTS!C96),PIVOTS!C96,"")</f>
        <v>Update report</v>
      </c>
      <c r="E48" t="str">
        <f>IF(ISTEXT(PIVOTS!D96),PIVOTS!D96,"")</f>
        <v>Immediately</v>
      </c>
      <c r="F48" t="str">
        <f>IF(ISTEXT(PIVOTS!E96),PIVOTS!E96,"")</f>
        <v>HRIO</v>
      </c>
      <c r="G48" t="str">
        <f t="shared" si="6"/>
        <v xml:space="preserve">  2 ANC clients were not added to the total all clients tested but indicated as ND clients tested but indicated ND DOCUMENTATION OF THE POS CLIENT Double reporting of a client</v>
      </c>
      <c r="H48" t="str">
        <f t="shared" si="7"/>
        <v xml:space="preserve">  Update report correction made in the register corrected  ACCOUNT FOR THE 1 POS CLIENT Update report</v>
      </c>
      <c r="I48" t="str">
        <f t="shared" si="8"/>
        <v xml:space="preserve">  Immediate 19/8/2021 19/8/2021 Immediately Immediately</v>
      </c>
      <c r="J48" t="str">
        <f t="shared" si="9"/>
        <v xml:space="preserve">  Ann CCC Nurse CCC Nurse samuel HRIO</v>
      </c>
      <c r="S48" s="14" t="s">
        <v>276</v>
      </c>
      <c r="T48" s="16" t="e" cm="1">
        <f t="array" aca="1" ref="T48" ca="1">TRIM(_xlfn.TEXTJOIN(" ", TRUE, IF(PIVOTS!$A$53:$A$240=S48, PIVOTS!$B$53:$B$240, " ")))</f>
        <v>#NAME?</v>
      </c>
      <c r="U48" s="14"/>
      <c r="V48" s="14"/>
      <c r="W48" s="14"/>
    </row>
    <row r="49" spans="1:23">
      <c r="A49" t="str">
        <f>PIVOTS!A97</f>
        <v>3. ANC register [ MOH 405], MOH 731, Form 1A &amp; KHIS</v>
      </c>
      <c r="B49" t="str">
        <f>A49&amp;COUNTIFS($A$5:A49,A49)</f>
        <v>3. ANC register [ MOH 405], MOH 731, Form 1A &amp; KHIS8</v>
      </c>
      <c r="C49" t="str">
        <f>IF(ISTEXT(PIVOTS!B97),PIVOTS!B97,"")</f>
        <v>No KP in the register</v>
      </c>
      <c r="D49" t="str">
        <f>IF(ISTEXT(PIVOTS!C97),PIVOTS!C97,"")</f>
        <v>Update report</v>
      </c>
      <c r="E49" t="str">
        <f>IF(ISTEXT(PIVOTS!D97),PIVOTS!D97,"")</f>
        <v>Immediate</v>
      </c>
      <c r="F49" t="str">
        <f>IF(ISTEXT(PIVOTS!E97),PIVOTS!E97,"")</f>
        <v>Clinician</v>
      </c>
      <c r="G49" t="str">
        <f t="shared" si="6"/>
        <v xml:space="preserve">  2 ANC clients were not added to the total all clients tested but indicated as ND clients tested but indicated ND DOCUMENTATION OF THE POS CLIENT Double reporting of a client No KP in the register</v>
      </c>
      <c r="H49" t="str">
        <f t="shared" si="7"/>
        <v xml:space="preserve">  Update report correction made in the register corrected  ACCOUNT FOR THE 1 POS CLIENT Update report Update report</v>
      </c>
      <c r="I49" t="str">
        <f t="shared" si="8"/>
        <v xml:space="preserve">  Immediate 19/8/2021 19/8/2021 Immediately Immediately Immediate</v>
      </c>
      <c r="J49" t="str">
        <f t="shared" si="9"/>
        <v xml:space="preserve">  Ann CCC Nurse CCC Nurse samuel HRIO Clinician</v>
      </c>
      <c r="S49" s="14" t="s">
        <v>279</v>
      </c>
      <c r="T49" s="14" t="e" cm="1">
        <f t="array" aca="1" ref="T49" ca="1">TRIM(_xlfn.TEXTJOIN(" ", TRUE, IF(PIVOTS!$A$53:$A$240=$S$17, IF(ISTEXT(PIVOTS!B$53:B$240),PIVOTS!B$53:B$240," "), " ")))</f>
        <v>#NAME?</v>
      </c>
      <c r="U49" s="14" t="e" cm="1">
        <f t="array" aca="1" ref="U49" ca="1">TRIM(_xlfn.TEXTJOIN(" ", TRUE, IF(PIVOTS!$A$53:$A$240=$S$17, IF(ISTEXT(PIVOTS!C$53:C$240),PIVOTS!C$53:C$240," "), " ")))</f>
        <v>#NAME?</v>
      </c>
      <c r="V49" s="14" t="e" cm="1">
        <f t="array" aca="1" ref="V49" ca="1">TRIM(_xlfn.TEXTJOIN(" ", TRUE, IF(PIVOTS!$A$53:$A$240=$S$17, IF(ISTEXT(PIVOTS!D$53:D$240),PIVOTS!D$53:D$240," "), " ")))</f>
        <v>#NAME?</v>
      </c>
      <c r="W49" s="14" t="e" cm="1">
        <f t="array" aca="1" ref="W49" ca="1">TRIM(_xlfn.TEXTJOIN(" ", TRUE, IF(PIVOTS!$A$53:$A$240=$S$17, IF(ISTEXT(PIVOTS!E$53:E$240),PIVOTS!E$53:E$240," "), " ")))</f>
        <v>#NAME?</v>
      </c>
    </row>
    <row r="50" spans="1:23">
      <c r="A50" t="str">
        <f>PIVOTS!A98</f>
        <v>3. ANC register [ MOH 405], MOH 731, Form 1A &amp; KHIS</v>
      </c>
      <c r="B50" t="str">
        <f>A50&amp;COUNTIFS($A$5:A50,A50)</f>
        <v>3. ANC register [ MOH 405], MOH 731, Form 1A &amp; KHIS9</v>
      </c>
      <c r="C50" t="str">
        <f>IF(ISTEXT(PIVOTS!B98),PIVOTS!B98,"")</f>
        <v>reporting gap- did not report ANC2</v>
      </c>
      <c r="D50" t="str">
        <f>IF(ISTEXT(PIVOTS!C98),PIVOTS!C98,"")</f>
        <v>reporting mentorship done and reports corrected</v>
      </c>
      <c r="E50" t="str">
        <f>IF(ISTEXT(PIVOTS!D98),PIVOTS!D98,"")</f>
        <v>16/8/2021</v>
      </c>
      <c r="F50" t="str">
        <f>IF(ISTEXT(PIVOTS!E98),PIVOTS!E98,"")</f>
        <v>Nurse/schrio</v>
      </c>
      <c r="G50" t="str">
        <f t="shared" si="6"/>
        <v xml:space="preserve">  2 ANC clients were not added to the total all clients tested but indicated as ND clients tested but indicated ND DOCUMENTATION OF THE POS CLIENT Double reporting of a client No KP in the register reporting gap- did not report ANC2</v>
      </c>
      <c r="H50" t="str">
        <f t="shared" si="7"/>
        <v xml:space="preserve">  Update report correction made in the register corrected  ACCOUNT FOR THE 1 POS CLIENT Update report Update report reporting mentorship done and reports corrected</v>
      </c>
      <c r="I50" t="str">
        <f t="shared" si="8"/>
        <v xml:space="preserve">  Immediate 19/8/2021 19/8/2021 Immediately Immediately Immediate 16/8/2021</v>
      </c>
      <c r="J50" t="str">
        <f t="shared" si="9"/>
        <v xml:space="preserve">  Ann CCC Nurse CCC Nurse samuel HRIO Clinician Nurse/schrio</v>
      </c>
    </row>
    <row r="51" spans="1:23">
      <c r="A51" t="str">
        <f>PIVOTS!A99</f>
        <v>3. ANC register [ MOH 405], MOH 731, Form 1A &amp; KHIS</v>
      </c>
      <c r="B51" t="str">
        <f>A51&amp;COUNTIFS($A$5:A51,A51)</f>
        <v>3. ANC register [ MOH 405], MOH 731, Form 1A &amp; KHIS10</v>
      </c>
      <c r="C51" t="str">
        <f>IF(ISTEXT(PIVOTS!B99),PIVOTS!B99,"")</f>
        <v>Undereporting</v>
      </c>
      <c r="D51" t="str">
        <f>IF(ISTEXT(PIVOTS!C99),PIVOTS!C99,"")</f>
        <v>Update the report</v>
      </c>
      <c r="E51" t="str">
        <f>IF(ISTEXT(PIVOTS!D99),PIVOTS!D99,"")</f>
        <v>Immediate</v>
      </c>
      <c r="F51" t="str">
        <f>IF(ISTEXT(PIVOTS!E99),PIVOTS!E99,"")</f>
        <v>Clinician</v>
      </c>
      <c r="G51" t="str">
        <f t="shared" si="6"/>
        <v xml:space="preserve">  2 ANC clients were not added to the total all clients tested but indicated as ND clients tested but indicated ND DOCUMENTATION OF THE POS CLIENT Double reporting of a client No KP in the register reporting gap- did not report ANC2 Undereporting</v>
      </c>
      <c r="H51" t="str">
        <f t="shared" si="7"/>
        <v xml:space="preserve">  Update report correction made in the register corrected  ACCOUNT FOR THE 1 POS CLIENT Update report Update report reporting mentorship done and reports corrected Update the report</v>
      </c>
      <c r="I51" t="str">
        <f t="shared" si="8"/>
        <v xml:space="preserve">  Immediate 19/8/2021 19/8/2021 Immediately Immediately Immediate 16/8/2021 Immediate</v>
      </c>
      <c r="J51" t="str">
        <f t="shared" si="9"/>
        <v xml:space="preserve">  Ann CCC Nurse CCC Nurse samuel HRIO Clinician Nurse/schrio Clinician</v>
      </c>
    </row>
    <row r="52" spans="1:23">
      <c r="A52" t="str">
        <f>PIVOTS!A100</f>
        <v>3. ANC register [ MOH 405], MOH 731, Form 1A &amp; KHIS</v>
      </c>
      <c r="B52" t="str">
        <f>A52&amp;COUNTIFS($A$5:A52,A52)</f>
        <v>3. ANC register [ MOH 405], MOH 731, Form 1A &amp; KHIS11</v>
      </c>
      <c r="C52" t="str">
        <f>IF(ISTEXT(PIVOTS!B100),PIVOTS!B100,"")</f>
        <v>use of  codes in col.x,y</v>
      </c>
      <c r="D52" t="str">
        <f>IF(ISTEXT(PIVOTS!C100),PIVOTS!C100,"")</f>
        <v>mentorship done</v>
      </c>
      <c r="E52" t="str">
        <f>IF(ISTEXT(PIVOTS!D100),PIVOTS!D100,"")</f>
        <v>19/8/2021</v>
      </c>
      <c r="F52" t="str">
        <f>IF(ISTEXT(PIVOTS!E100),PIVOTS!E100,"")</f>
        <v>Gregory</v>
      </c>
      <c r="G52" t="str">
        <f t="shared" si="6"/>
        <v xml:space="preserve">  2 ANC clients were not added to the total all clients tested but indicated as ND clients tested but indicated ND DOCUMENTATION OF THE POS CLIENT Double reporting of a client No KP in the register reporting gap- did not report ANC2 Undereporting use of  codes in col.x,y</v>
      </c>
      <c r="H52" t="str">
        <f t="shared" si="7"/>
        <v xml:space="preserve">  Update report correction made in the register corrected  ACCOUNT FOR THE 1 POS CLIENT Update report Update report reporting mentorship done and reports corrected Update the report mentorship done</v>
      </c>
      <c r="I52" t="str">
        <f t="shared" si="8"/>
        <v xml:space="preserve">  Immediate 19/8/2021 19/8/2021 Immediately Immediately Immediate 16/8/2021 Immediate 19/8/2021</v>
      </c>
      <c r="J52" t="str">
        <f t="shared" si="9"/>
        <v xml:space="preserve">  Ann CCC Nurse CCC Nurse samuel HRIO Clinician Nurse/schrio Clinician Gregory</v>
      </c>
    </row>
    <row r="53" spans="1:23">
      <c r="A53" t="str">
        <f>PIVOTS!A101</f>
        <v>3. ANC register [ MOH 405], MOH 731, Form 1A &amp; KHIS</v>
      </c>
      <c r="B53" t="str">
        <f>A53&amp;COUNTIFS($A$5:A53,A53)</f>
        <v>3. ANC register [ MOH 405], MOH 731, Form 1A &amp; KHIS12</v>
      </c>
      <c r="C53" t="str">
        <f>IF(ISTEXT(PIVOTS!B101),PIVOTS!B101,"")</f>
        <v>use of codes in col.x,y</v>
      </c>
      <c r="D53" t="str">
        <f>IF(ISTEXT(PIVOTS!C101),PIVOTS!C101,"")</f>
        <v>mentorship done</v>
      </c>
      <c r="E53" t="str">
        <f>IF(ISTEXT(PIVOTS!D101),PIVOTS!D101,"")</f>
        <v>19/8/2021</v>
      </c>
      <c r="F53" t="str">
        <f>IF(ISTEXT(PIVOTS!E101),PIVOTS!E101,"")</f>
        <v>Gregory</v>
      </c>
      <c r="G53" t="str">
        <f t="shared" si="6"/>
        <v xml:space="preserve">  2 ANC clients were not added to the total all clients tested but indicated as ND clients tested but indicated ND DOCUMENTATION OF THE POS CLIENT Double reporting of a client No KP in the register reporting gap- did not report ANC2 Undereporting use of  codes in col.x,y use of codes in col.x,y</v>
      </c>
      <c r="H53" t="str">
        <f t="shared" si="7"/>
        <v xml:space="preserve">  Update report correction made in the register corrected  ACCOUNT FOR THE 1 POS CLIENT Update report Update report reporting mentorship done and reports corrected Update the report mentorship done mentorship done</v>
      </c>
      <c r="I53" t="str">
        <f t="shared" si="8"/>
        <v xml:space="preserve">  Immediate 19/8/2021 19/8/2021 Immediately Immediately Immediate 16/8/2021 Immediate 19/8/2021 19/8/2021</v>
      </c>
      <c r="J53" t="str">
        <f t="shared" si="9"/>
        <v xml:space="preserve">  Ann CCC Nurse CCC Nurse samuel HRIO Clinician Nurse/schrio Clinician Gregory Gregory</v>
      </c>
    </row>
    <row r="54" spans="1:23">
      <c r="A54" t="str">
        <f>PIVOTS!A102</f>
        <v>3. ANC register [ MOH 405], MOH 731, Form 1A &amp; KHIS</v>
      </c>
      <c r="B54" t="str">
        <f>A54&amp;COUNTIFS($A$5:A54,A54)</f>
        <v>3. ANC register [ MOH 405], MOH 731, Form 1A &amp; KHIS13</v>
      </c>
      <c r="C54" t="str">
        <f>IF(ISTEXT(PIVOTS!B102),PIVOTS!B102,"")</f>
        <v>VARIANCE IN FIRST ANC VISITS</v>
      </c>
      <c r="D54" t="str">
        <f>IF(ISTEXT(PIVOTS!C102),PIVOTS!C102,"")</f>
        <v>TO BE CORRECTED</v>
      </c>
      <c r="E54" t="str">
        <f>IF(ISTEXT(PIVOTS!D102),PIVOTS!D102,"")</f>
        <v>2DAYS</v>
      </c>
      <c r="F54" t="str">
        <f>IF(ISTEXT(PIVOTS!E102),PIVOTS!E102,"")</f>
        <v>SAMWEL &amp; BEATRICE</v>
      </c>
      <c r="G54" t="str">
        <f t="shared" si="6"/>
        <v xml:space="preserve">  2 ANC clients were not added to the total all clients tested but indicated as ND clients tested but indicated ND DOCUMENTATION OF THE POS CLIENT Double reporting of a client No KP in the register reporting gap- did not report ANC2 Undereporting use of  codes in col.x,y use of codes in col.x,y VARIANCE IN FIRST ANC VISITS</v>
      </c>
      <c r="H54" t="str">
        <f t="shared" si="7"/>
        <v xml:space="preserve">  Update report correction made in the register corrected  ACCOUNT FOR THE 1 POS CLIENT Update report Update report reporting mentorship done and reports corrected Update the report mentorship done mentorship done TO BE CORRECTED</v>
      </c>
      <c r="I54" t="str">
        <f t="shared" si="8"/>
        <v xml:space="preserve">  Immediate 19/8/2021 19/8/2021 Immediately Immediately Immediate 16/8/2021 Immediate 19/8/2021 19/8/2021 2DAYS</v>
      </c>
      <c r="J54" t="str">
        <f t="shared" si="9"/>
        <v xml:space="preserve">  Ann CCC Nurse CCC Nurse samuel HRIO Clinician Nurse/schrio Clinician Gregory Gregory SAMWEL &amp; BEATRICE</v>
      </c>
    </row>
    <row r="55" spans="1:23">
      <c r="A55" t="str">
        <f>PIVOTS!A103</f>
        <v>3. ANC register [ MOH 405], MOH 731, Form 1A &amp; KHIS</v>
      </c>
      <c r="B55" t="str">
        <f>A55&amp;COUNTIFS($A$5:A55,A55)</f>
        <v>3. ANC register [ MOH 405], MOH 731, Form 1A &amp; KHIS14</v>
      </c>
      <c r="C55" t="str">
        <f>IF(ISTEXT(PIVOTS!B103),PIVOTS!B103,"")</f>
        <v>VARIANCE IN TOTAL TESTED</v>
      </c>
      <c r="D55" t="str">
        <f>IF(ISTEXT(PIVOTS!C103),PIVOTS!C103,"")</f>
        <v>ACCOUNTING FOR THE 6 CLIENTS</v>
      </c>
      <c r="E55" t="str">
        <f>IF(ISTEXT(PIVOTS!D103),PIVOTS!D103,"")</f>
        <v>2DAYS</v>
      </c>
      <c r="F55" t="str">
        <f>IF(ISTEXT(PIVOTS!E103),PIVOTS!E103,"")</f>
        <v>samuel</v>
      </c>
      <c r="G55" t="str">
        <f t="shared" si="6"/>
        <v xml:space="preserve">  2 ANC clients were not added to the total all clients tested but indicated as ND clients tested but indicated ND DOCUMENTATION OF THE POS CLIENT Double reporting of a client No KP in the register reporting gap- did not report ANC2 Undereporting use of  codes in col.x,y use of codes in col.x,y VARIANCE IN FIRST ANC VISITS VARIANCE IN TOTAL TESTED</v>
      </c>
      <c r="H55" t="str">
        <f t="shared" si="7"/>
        <v xml:space="preserve">  Update report correction made in the register corrected  ACCOUNT FOR THE 1 POS CLIENT Update report Update report reporting mentorship done and reports corrected Update the report mentorship done mentorship done TO BE CORRECTED ACCOUNTING FOR THE 6 CLIENTS</v>
      </c>
      <c r="I55" t="str">
        <f t="shared" si="8"/>
        <v xml:space="preserve">  Immediate 19/8/2021 19/8/2021 Immediately Immediately Immediate 16/8/2021 Immediate 19/8/2021 19/8/2021 2DAYS 2DAYS</v>
      </c>
      <c r="J55" t="str">
        <f t="shared" si="9"/>
        <v xml:space="preserve">  Ann CCC Nurse CCC Nurse samuel HRIO Clinician Nurse/schrio Clinician Gregory Gregory SAMWEL &amp; BEATRICE samuel</v>
      </c>
    </row>
    <row r="56" spans="1:23">
      <c r="A56" t="str">
        <f>PIVOTS!A104</f>
        <v>3. ANC register [ MOH 405], MOH 731, Form 1A &amp; KHIS</v>
      </c>
      <c r="B56" t="str">
        <f>A56&amp;COUNTIFS($A$5:A56,A56)</f>
        <v>3. ANC register [ MOH 405], MOH 731, Form 1A &amp; KHIS15</v>
      </c>
      <c r="C56" t="str">
        <f>IF(ISTEXT(PIVOTS!B104),PIVOTS!B104,"")</f>
        <v>variance on kp</v>
      </c>
      <c r="D56" t="str">
        <f>IF(ISTEXT(PIVOTS!C104),PIVOTS!C104,"")</f>
        <v>FOLLOW UP TO BE DONE</v>
      </c>
      <c r="E56" t="str">
        <f>IF(ISTEXT(PIVOTS!D104),PIVOTS!D104,"")</f>
        <v>1 WEEK</v>
      </c>
      <c r="F56" t="str">
        <f>IF(ISTEXT(PIVOTS!E104),PIVOTS!E104,"")</f>
        <v>patrick</v>
      </c>
      <c r="G56" t="str">
        <f t="shared" si="6"/>
        <v xml:space="preserve">  2 ANC clients were not added to the total all clients tested but indicated as ND clients tested but indicated ND DOCUMENTATION OF THE POS CLIENT Double reporting of a client No KP in the register reporting gap- did not report ANC2 Undereporting use of  codes in col.x,y use of codes in col.x,y VARIANCE IN FIRST ANC VISITS VARIANCE IN TOTAL TESTED variance on kp</v>
      </c>
      <c r="H56" t="str">
        <f t="shared" si="7"/>
        <v xml:space="preserve">  Update report correction made in the register corrected  ACCOUNT FOR THE 1 POS CLIENT Update report Update report reporting mentorship done and reports corrected Update the report mentorship done mentorship done TO BE CORRECTED ACCOUNTING FOR THE 6 CLIENTS FOLLOW UP TO BE DONE</v>
      </c>
      <c r="I56" t="str">
        <f t="shared" si="8"/>
        <v xml:space="preserve">  Immediate 19/8/2021 19/8/2021 Immediately Immediately Immediate 16/8/2021 Immediate 19/8/2021 19/8/2021 2DAYS 2DAYS 1 WEEK</v>
      </c>
      <c r="J56" t="str">
        <f t="shared" si="9"/>
        <v xml:space="preserve">  Ann CCC Nurse CCC Nurse samuel HRIO Clinician Nurse/schrio Clinician Gregory Gregory SAMWEL &amp; BEATRICE samuel patrick</v>
      </c>
    </row>
    <row r="57" spans="1:23">
      <c r="A57" t="str">
        <f>PIVOTS!A105</f>
        <v>4. TB register and MOH 731</v>
      </c>
      <c r="B57" t="str">
        <f>A57&amp;COUNTIFS($A$5:A57,A57)</f>
        <v>4. TB register and MOH 7311</v>
      </c>
      <c r="C57" t="str">
        <f>IF(ISTEXT(PIVOTS!B105),PIVOTS!B105,"")</f>
        <v/>
      </c>
      <c r="D57" t="str">
        <f>IF(ISTEXT(PIVOTS!C105),PIVOTS!C105,"")</f>
        <v/>
      </c>
      <c r="E57" t="str">
        <f>IF(ISTEXT(PIVOTS!D105),PIVOTS!D105,"")</f>
        <v/>
      </c>
      <c r="F57" t="str">
        <f>IF(ISTEXT(PIVOTS!E105),PIVOTS!E105,"")</f>
        <v/>
      </c>
      <c r="G57" t="str">
        <f t="shared" si="6"/>
        <v/>
      </c>
      <c r="H57" t="str">
        <f t="shared" si="7"/>
        <v/>
      </c>
      <c r="I57" t="str">
        <f t="shared" si="8"/>
        <v/>
      </c>
      <c r="J57" t="str">
        <f t="shared" si="9"/>
        <v/>
      </c>
    </row>
    <row r="58" spans="1:23">
      <c r="A58" t="str">
        <f>PIVOTS!A106</f>
        <v>4. TB register and MOH 731</v>
      </c>
      <c r="B58" t="str">
        <f>A58&amp;COUNTIFS($A$5:A58,A58)</f>
        <v>4. TB register and MOH 7312</v>
      </c>
      <c r="C58" t="str">
        <f>IF(ISTEXT(PIVOTS!B106),PIVOTS!B106,"")</f>
        <v/>
      </c>
      <c r="D58" t="str">
        <f>IF(ISTEXT(PIVOTS!C106),PIVOTS!C106,"")</f>
        <v/>
      </c>
      <c r="E58" t="str">
        <f>IF(ISTEXT(PIVOTS!D106),PIVOTS!D106,"")</f>
        <v/>
      </c>
      <c r="F58" t="str">
        <f>IF(ISTEXT(PIVOTS!E106),PIVOTS!E106,"")</f>
        <v/>
      </c>
      <c r="G58" t="str">
        <f t="shared" si="6"/>
        <v xml:space="preserve"> </v>
      </c>
      <c r="H58" t="str">
        <f t="shared" si="7"/>
        <v xml:space="preserve"> </v>
      </c>
      <c r="I58" t="str">
        <f t="shared" si="8"/>
        <v xml:space="preserve"> </v>
      </c>
      <c r="J58" t="str">
        <f t="shared" si="9"/>
        <v xml:space="preserve"> </v>
      </c>
    </row>
    <row r="59" spans="1:23">
      <c r="A59" t="str">
        <f>PIVOTS!A107</f>
        <v>4. TB register and MOH 731</v>
      </c>
      <c r="B59" t="str">
        <f>A59&amp;COUNTIFS($A$5:A59,A59)</f>
        <v>4. TB register and MOH 7313</v>
      </c>
      <c r="C59" t="str">
        <f>IF(ISTEXT(PIVOTS!B107),PIVOTS!B107,"")</f>
        <v xml:space="preserve">No TB case </v>
      </c>
      <c r="D59" t="str">
        <f>IF(ISTEXT(PIVOTS!C107),PIVOTS!C107,"")</f>
        <v>Update report</v>
      </c>
      <c r="E59" t="str">
        <f>IF(ISTEXT(PIVOTS!D107),PIVOTS!D107,"")</f>
        <v>Immediate</v>
      </c>
      <c r="F59" t="str">
        <f>IF(ISTEXT(PIVOTS!E107),PIVOTS!E107,"")</f>
        <v>Clinician</v>
      </c>
      <c r="G59" t="str">
        <f t="shared" si="6"/>
        <v xml:space="preserve">  No TB case </v>
      </c>
      <c r="H59" t="str">
        <f t="shared" si="7"/>
        <v xml:space="preserve">  Update report</v>
      </c>
      <c r="I59" t="str">
        <f t="shared" si="8"/>
        <v xml:space="preserve">  Immediate</v>
      </c>
      <c r="J59" t="str">
        <f t="shared" si="9"/>
        <v xml:space="preserve">  Clinician</v>
      </c>
    </row>
    <row r="60" spans="1:23">
      <c r="A60" t="str">
        <f>PIVOTS!A108</f>
        <v>4. TB register and MOH 731</v>
      </c>
      <c r="B60" t="str">
        <f>A60&amp;COUNTIFS($A$5:A60,A60)</f>
        <v>4. TB register and MOH 7314</v>
      </c>
      <c r="C60" t="str">
        <f>IF(ISTEXT(PIVOTS!B108),PIVOTS!B108,"")</f>
        <v>No TB client in that month</v>
      </c>
      <c r="D60" t="str">
        <f>IF(ISTEXT(PIVOTS!C108),PIVOTS!C108,"")</f>
        <v>Update report</v>
      </c>
      <c r="E60" t="str">
        <f>IF(ISTEXT(PIVOTS!D108),PIVOTS!D108,"")</f>
        <v>Immediate</v>
      </c>
      <c r="F60" t="str">
        <f>IF(ISTEXT(PIVOTS!E108),PIVOTS!E108,"")</f>
        <v>Clinician</v>
      </c>
      <c r="G60" t="str">
        <f t="shared" si="6"/>
        <v xml:space="preserve">  No TB case  No TB client in that month</v>
      </c>
      <c r="H60" t="str">
        <f t="shared" si="7"/>
        <v xml:space="preserve">  Update report Update report</v>
      </c>
      <c r="I60" t="str">
        <f t="shared" si="8"/>
        <v xml:space="preserve">  Immediate Immediate</v>
      </c>
      <c r="J60" t="str">
        <f t="shared" si="9"/>
        <v xml:space="preserve">  Clinician Clinician</v>
      </c>
    </row>
    <row r="61" spans="1:23">
      <c r="A61" t="str">
        <f>PIVOTS!A109</f>
        <v>4. TB register and MOH 731</v>
      </c>
      <c r="B61" t="str">
        <f>A61&amp;COUNTIFS($A$5:A61,A61)</f>
        <v>4. TB register and MOH 7315</v>
      </c>
      <c r="C61" t="str">
        <f>IF(ISTEXT(PIVOTS!B109),PIVOTS!B109,"")</f>
        <v>Overreporting</v>
      </c>
      <c r="D61" t="str">
        <f>IF(ISTEXT(PIVOTS!C109),PIVOTS!C109,"")</f>
        <v>Update report</v>
      </c>
      <c r="E61" t="str">
        <f>IF(ISTEXT(PIVOTS!D109),PIVOTS!D109,"")</f>
        <v>Immediate</v>
      </c>
      <c r="F61" t="str">
        <f>IF(ISTEXT(PIVOTS!E109),PIVOTS!E109,"")</f>
        <v>HRIO</v>
      </c>
      <c r="G61" t="str">
        <f t="shared" si="6"/>
        <v xml:space="preserve">  No TB case  No TB client in that month Overreporting</v>
      </c>
      <c r="H61" t="str">
        <f t="shared" si="7"/>
        <v xml:space="preserve">  Update report Update report Update report</v>
      </c>
      <c r="I61" t="str">
        <f t="shared" si="8"/>
        <v xml:space="preserve">  Immediate Immediate Immediate</v>
      </c>
      <c r="J61" t="str">
        <f t="shared" si="9"/>
        <v xml:space="preserve">  Clinician Clinician HRIO</v>
      </c>
    </row>
    <row r="62" spans="1:23">
      <c r="A62" t="str">
        <f>PIVOTS!A110</f>
        <v>4. TB register and MOH 731</v>
      </c>
      <c r="B62" t="str">
        <f>A62&amp;COUNTIFS($A$5:A62,A62)</f>
        <v>4. TB register and MOH 7316</v>
      </c>
      <c r="C62" t="str">
        <f>IF(ISTEXT(PIVOTS!B110),PIVOTS!B110,"")</f>
        <v>reporting gap</v>
      </c>
      <c r="D62" t="str">
        <f>IF(ISTEXT(PIVOTS!C110),PIVOTS!C110,"")</f>
        <v>correction made in F1A/731 for re uploading</v>
      </c>
      <c r="E62" t="str">
        <f>IF(ISTEXT(PIVOTS!D110),PIVOTS!D110,"")</f>
        <v/>
      </c>
      <c r="F62" t="str">
        <f>IF(ISTEXT(PIVOTS!E110),PIVOTS!E110,"")</f>
        <v>MEa/Charles</v>
      </c>
      <c r="G62" t="str">
        <f t="shared" si="6"/>
        <v xml:space="preserve">  No TB case  No TB client in that month Overreporting reporting gap</v>
      </c>
      <c r="H62" t="str">
        <f t="shared" si="7"/>
        <v xml:space="preserve">  Update report Update report Update report correction made in F1A/731 for re uploading</v>
      </c>
      <c r="I62" t="str">
        <f t="shared" si="8"/>
        <v xml:space="preserve">  Immediate Immediate Immediate </v>
      </c>
      <c r="J62" t="str">
        <f t="shared" si="9"/>
        <v xml:space="preserve">  Clinician Clinician HRIO MEa/Charles</v>
      </c>
    </row>
    <row r="63" spans="1:23">
      <c r="A63" t="str">
        <f>PIVOTS!A111</f>
        <v>4. TB register and MOH 731</v>
      </c>
      <c r="B63" t="str">
        <f>A63&amp;COUNTIFS($A$5:A63,A63)</f>
        <v>4. TB register and MOH 7317</v>
      </c>
      <c r="C63" t="str">
        <f>IF(ISTEXT(PIVOTS!B111),PIVOTS!B111,"")</f>
        <v>Under reported  Tb cases</v>
      </c>
      <c r="D63" t="str">
        <f>IF(ISTEXT(PIVOTS!C111),PIVOTS!C111,"")</f>
        <v>Corrected MOH 731 awaited to be uploaded</v>
      </c>
      <c r="E63" t="str">
        <f>IF(ISTEXT(PIVOTS!D111),PIVOTS!D111,"")</f>
        <v>Immediately</v>
      </c>
      <c r="F63" t="str">
        <f>IF(ISTEXT(PIVOTS!E111),PIVOTS!E111,"")</f>
        <v>SCHRIO</v>
      </c>
      <c r="G63" t="str">
        <f t="shared" si="6"/>
        <v xml:space="preserve">  No TB case  No TB client in that month Overreporting reporting gap Under reported  Tb cases</v>
      </c>
      <c r="H63" t="str">
        <f t="shared" si="7"/>
        <v xml:space="preserve">  Update report Update report Update report correction made in F1A/731 for re uploading Corrected MOH 731 awaited to be uploaded</v>
      </c>
      <c r="I63" t="str">
        <f t="shared" si="8"/>
        <v xml:space="preserve">  Immediate Immediate Immediate  Immediately</v>
      </c>
      <c r="J63" t="str">
        <f t="shared" si="9"/>
        <v xml:space="preserve">  Clinician Clinician HRIO MEa/Charles SCHRIO</v>
      </c>
    </row>
    <row r="64" spans="1:23">
      <c r="A64" t="str">
        <f>PIVOTS!A112</f>
        <v>4. TB register and MOH 732</v>
      </c>
      <c r="B64" t="str">
        <f>A64&amp;COUNTIFS($A$5:A64,A64)</f>
        <v>4. TB register and MOH 7321</v>
      </c>
      <c r="C64" t="str">
        <f>IF(ISTEXT(PIVOTS!B112),PIVOTS!B112,"")</f>
        <v/>
      </c>
      <c r="D64" t="str">
        <f>IF(ISTEXT(PIVOTS!C112),PIVOTS!C112,"")</f>
        <v/>
      </c>
      <c r="E64" t="str">
        <f>IF(ISTEXT(PIVOTS!D112),PIVOTS!D112,"")</f>
        <v/>
      </c>
      <c r="F64" t="str">
        <f>IF(ISTEXT(PIVOTS!E112),PIVOTS!E112,"")</f>
        <v/>
      </c>
      <c r="G64" t="str">
        <f t="shared" si="6"/>
        <v/>
      </c>
      <c r="H64" t="str">
        <f t="shared" si="7"/>
        <v/>
      </c>
      <c r="I64" t="str">
        <f t="shared" si="8"/>
        <v/>
      </c>
      <c r="J64" t="str">
        <f t="shared" si="9"/>
        <v/>
      </c>
    </row>
    <row r="65" spans="1:10">
      <c r="A65" t="str">
        <f>PIVOTS!A113</f>
        <v>4. TB register and MOH 732</v>
      </c>
      <c r="B65" t="str">
        <f>A65&amp;COUNTIFS($A$5:A65,A65)</f>
        <v>4. TB register and MOH 7322</v>
      </c>
      <c r="C65" t="str">
        <f>IF(ISTEXT(PIVOTS!B113),PIVOTS!B113,"")</f>
        <v/>
      </c>
      <c r="D65" t="str">
        <f>IF(ISTEXT(PIVOTS!C113),PIVOTS!C113,"")</f>
        <v/>
      </c>
      <c r="E65" t="str">
        <f>IF(ISTEXT(PIVOTS!D113),PIVOTS!D113,"")</f>
        <v/>
      </c>
      <c r="F65" t="str">
        <f>IF(ISTEXT(PIVOTS!E113),PIVOTS!E113,"")</f>
        <v/>
      </c>
      <c r="G65" t="str">
        <f t="shared" si="6"/>
        <v xml:space="preserve"> </v>
      </c>
      <c r="H65" t="str">
        <f t="shared" si="7"/>
        <v xml:space="preserve"> </v>
      </c>
      <c r="I65" t="str">
        <f t="shared" si="8"/>
        <v xml:space="preserve"> </v>
      </c>
      <c r="J65" t="str">
        <f t="shared" si="9"/>
        <v xml:space="preserve"> </v>
      </c>
    </row>
    <row r="66" spans="1:10">
      <c r="A66" t="str">
        <f>PIVOTS!A114</f>
        <v>4. TB register and MOH 733</v>
      </c>
      <c r="B66" t="str">
        <f>A66&amp;COUNTIFS($A$5:A66,A66)</f>
        <v>4. TB register and MOH 7331</v>
      </c>
      <c r="C66" t="str">
        <f>IF(ISTEXT(PIVOTS!B114),PIVOTS!B114,"")</f>
        <v/>
      </c>
      <c r="D66" t="str">
        <f>IF(ISTEXT(PIVOTS!C114),PIVOTS!C114,"")</f>
        <v/>
      </c>
      <c r="E66" t="str">
        <f>IF(ISTEXT(PIVOTS!D114),PIVOTS!D114,"")</f>
        <v/>
      </c>
      <c r="F66" t="str">
        <f>IF(ISTEXT(PIVOTS!E114),PIVOTS!E114,"")</f>
        <v/>
      </c>
      <c r="G66" t="str">
        <f t="shared" si="6"/>
        <v/>
      </c>
      <c r="H66" t="str">
        <f t="shared" si="7"/>
        <v/>
      </c>
      <c r="I66" t="str">
        <f t="shared" si="8"/>
        <v/>
      </c>
      <c r="J66" t="str">
        <f t="shared" si="9"/>
        <v/>
      </c>
    </row>
    <row r="67" spans="1:10">
      <c r="A67" t="str">
        <f>PIVOTS!A115</f>
        <v>4. TB register and MOH 733</v>
      </c>
      <c r="B67" t="str">
        <f>A67&amp;COUNTIFS($A$5:A67,A67)</f>
        <v>4. TB register and MOH 7332</v>
      </c>
      <c r="C67" t="str">
        <f>IF(ISTEXT(PIVOTS!B115),PIVOTS!B115,"")</f>
        <v/>
      </c>
      <c r="D67" t="str">
        <f>IF(ISTEXT(PIVOTS!C115),PIVOTS!C115,"")</f>
        <v/>
      </c>
      <c r="E67" t="str">
        <f>IF(ISTEXT(PIVOTS!D115),PIVOTS!D115,"")</f>
        <v/>
      </c>
      <c r="F67" t="str">
        <f>IF(ISTEXT(PIVOTS!E115),PIVOTS!E115,"")</f>
        <v/>
      </c>
      <c r="G67" t="str">
        <f t="shared" si="6"/>
        <v xml:space="preserve"> </v>
      </c>
      <c r="H67" t="str">
        <f t="shared" si="7"/>
        <v xml:space="preserve"> </v>
      </c>
      <c r="I67" t="str">
        <f t="shared" si="8"/>
        <v xml:space="preserve"> </v>
      </c>
      <c r="J67" t="str">
        <f t="shared" si="9"/>
        <v xml:space="preserve"> </v>
      </c>
    </row>
    <row r="68" spans="1:10">
      <c r="A68" t="str">
        <f>PIVOTS!A116</f>
        <v>4. TB register and MOH 733</v>
      </c>
      <c r="B68" t="str">
        <f>A68&amp;COUNTIFS($A$5:A68,A68)</f>
        <v>4. TB register and MOH 7333</v>
      </c>
      <c r="C68" t="str">
        <f>IF(ISTEXT(PIVOTS!B116),PIVOTS!B116,"")</f>
        <v>data incopleteness</v>
      </c>
      <c r="D68" t="str">
        <f>IF(ISTEXT(PIVOTS!C116),PIVOTS!C116,"")</f>
        <v>make sure all data is well captured and documented</v>
      </c>
      <c r="E68" t="str">
        <f>IF(ISTEXT(PIVOTS!D116),PIVOTS!D116,"")</f>
        <v>before 15th sep</v>
      </c>
      <c r="F68" t="str">
        <f>IF(ISTEXT(PIVOTS!E116),PIVOTS!E116,"")</f>
        <v>kennedy,samuel</v>
      </c>
      <c r="G68" t="str">
        <f t="shared" si="6"/>
        <v xml:space="preserve">  data incopleteness</v>
      </c>
      <c r="H68" t="str">
        <f t="shared" si="7"/>
        <v xml:space="preserve">  make sure all data is well captured and documented</v>
      </c>
      <c r="I68" t="str">
        <f t="shared" si="8"/>
        <v xml:space="preserve">  before 15th sep</v>
      </c>
      <c r="J68" t="str">
        <f t="shared" si="9"/>
        <v xml:space="preserve">  kennedy,samuel</v>
      </c>
    </row>
    <row r="69" spans="1:10">
      <c r="A69" t="str">
        <f>PIVOTS!A117</f>
        <v>4. TB register and MOH 733</v>
      </c>
      <c r="B69" t="str">
        <f>A69&amp;COUNTIFS($A$5:A69,A69)</f>
        <v>4. TB register and MOH 7334</v>
      </c>
      <c r="C69" t="str">
        <f>IF(ISTEXT(PIVOTS!B117),PIVOTS!B117,"")</f>
        <v>No TB client in that month</v>
      </c>
      <c r="D69" t="str">
        <f>IF(ISTEXT(PIVOTS!C117),PIVOTS!C117,"")</f>
        <v>Update report</v>
      </c>
      <c r="E69" t="str">
        <f>IF(ISTEXT(PIVOTS!D117),PIVOTS!D117,"")</f>
        <v>Immediate</v>
      </c>
      <c r="F69" t="str">
        <f>IF(ISTEXT(PIVOTS!E117),PIVOTS!E117,"")</f>
        <v>Clinician</v>
      </c>
      <c r="G69" t="str">
        <f t="shared" si="6"/>
        <v xml:space="preserve">  data incopleteness No TB client in that month</v>
      </c>
      <c r="H69" t="str">
        <f t="shared" si="7"/>
        <v xml:space="preserve">  make sure all data is well captured and documented Update report</v>
      </c>
      <c r="I69" t="str">
        <f t="shared" si="8"/>
        <v xml:space="preserve">  before 15th sep Immediate</v>
      </c>
      <c r="J69" t="str">
        <f t="shared" si="9"/>
        <v xml:space="preserve">  kennedy,samuel Clinician</v>
      </c>
    </row>
    <row r="70" spans="1:10">
      <c r="A70" t="str">
        <f>PIVOTS!A118</f>
        <v>4. TB register and MOH 734</v>
      </c>
      <c r="B70" t="str">
        <f>A70&amp;COUNTIFS($A$5:A70,A70)</f>
        <v>4. TB register and MOH 7341</v>
      </c>
      <c r="C70" t="str">
        <f>IF(ISTEXT(PIVOTS!B118),PIVOTS!B118,"")</f>
        <v/>
      </c>
      <c r="D70" t="str">
        <f>IF(ISTEXT(PIVOTS!C118),PIVOTS!C118,"")</f>
        <v/>
      </c>
      <c r="E70" t="str">
        <f>IF(ISTEXT(PIVOTS!D118),PIVOTS!D118,"")</f>
        <v/>
      </c>
      <c r="F70" t="str">
        <f>IF(ISTEXT(PIVOTS!E118),PIVOTS!E118,"")</f>
        <v/>
      </c>
      <c r="G70" t="str">
        <f t="shared" ref="G70:G129" si="10">IF(A69&lt;&gt;A70,C70,G69&amp;" "&amp;C70)</f>
        <v/>
      </c>
      <c r="H70" t="str">
        <f t="shared" ref="H70:H129" si="11">IF($A69&lt;&gt;$A70,D70,H69&amp;" "&amp;D70)</f>
        <v/>
      </c>
      <c r="I70" t="str">
        <f t="shared" ref="I70:I129" si="12">IF(A69&lt;&gt;A70,E70,I69&amp;" "&amp;E70)</f>
        <v/>
      </c>
      <c r="J70" t="str">
        <f t="shared" ref="J70:J129" si="13">IF(A69&lt;&gt;A70,F70,J69&amp;" "&amp;F70)</f>
        <v/>
      </c>
    </row>
    <row r="71" spans="1:10">
      <c r="A71" t="str">
        <f>PIVOTS!A119</f>
        <v>4. TB register and MOH 734</v>
      </c>
      <c r="B71" t="str">
        <f>A71&amp;COUNTIFS($A$5:A71,A71)</f>
        <v>4. TB register and MOH 7342</v>
      </c>
      <c r="C71" t="str">
        <f>IF(ISTEXT(PIVOTS!B119),PIVOTS!B119,"")</f>
        <v/>
      </c>
      <c r="D71" t="str">
        <f>IF(ISTEXT(PIVOTS!C119),PIVOTS!C119,"")</f>
        <v/>
      </c>
      <c r="E71" t="str">
        <f>IF(ISTEXT(PIVOTS!D119),PIVOTS!D119,"")</f>
        <v/>
      </c>
      <c r="F71" t="str">
        <f>IF(ISTEXT(PIVOTS!E119),PIVOTS!E119,"")</f>
        <v/>
      </c>
      <c r="G71" t="str">
        <f t="shared" si="10"/>
        <v xml:space="preserve"> </v>
      </c>
      <c r="H71" t="str">
        <f t="shared" si="11"/>
        <v xml:space="preserve"> </v>
      </c>
      <c r="I71" t="str">
        <f t="shared" si="12"/>
        <v xml:space="preserve"> </v>
      </c>
      <c r="J71" t="str">
        <f t="shared" si="13"/>
        <v xml:space="preserve"> </v>
      </c>
    </row>
    <row r="72" spans="1:10">
      <c r="A72" t="str">
        <f>PIVOTS!A120</f>
        <v>4. TB register and MOH 735</v>
      </c>
      <c r="B72" t="str">
        <f>A72&amp;COUNTIFS($A$5:A72,A72)</f>
        <v>4. TB register and MOH 7351</v>
      </c>
      <c r="C72" t="str">
        <f>IF(ISTEXT(PIVOTS!B120),PIVOTS!B120,"")</f>
        <v/>
      </c>
      <c r="D72" t="str">
        <f>IF(ISTEXT(PIVOTS!C120),PIVOTS!C120,"")</f>
        <v/>
      </c>
      <c r="E72" t="str">
        <f>IF(ISTEXT(PIVOTS!D120),PIVOTS!D120,"")</f>
        <v/>
      </c>
      <c r="F72" t="str">
        <f>IF(ISTEXT(PIVOTS!E120),PIVOTS!E120,"")</f>
        <v/>
      </c>
      <c r="G72" t="str">
        <f t="shared" si="10"/>
        <v/>
      </c>
      <c r="H72" t="str">
        <f t="shared" si="11"/>
        <v/>
      </c>
      <c r="I72" t="str">
        <f t="shared" si="12"/>
        <v/>
      </c>
      <c r="J72" t="str">
        <f t="shared" si="13"/>
        <v/>
      </c>
    </row>
    <row r="73" spans="1:10">
      <c r="A73" t="str">
        <f>PIVOTS!A121</f>
        <v>4. TB register and MOH 735</v>
      </c>
      <c r="B73" t="str">
        <f>A73&amp;COUNTIFS($A$5:A73,A73)</f>
        <v>4. TB register and MOH 7352</v>
      </c>
      <c r="C73" t="str">
        <f>IF(ISTEXT(PIVOTS!B121),PIVOTS!B121,"")</f>
        <v/>
      </c>
      <c r="D73" t="str">
        <f>IF(ISTEXT(PIVOTS!C121),PIVOTS!C121,"")</f>
        <v/>
      </c>
      <c r="E73" t="str">
        <f>IF(ISTEXT(PIVOTS!D121),PIVOTS!D121,"")</f>
        <v/>
      </c>
      <c r="F73" t="str">
        <f>IF(ISTEXT(PIVOTS!E121),PIVOTS!E121,"")</f>
        <v/>
      </c>
      <c r="G73" t="str">
        <f t="shared" si="10"/>
        <v xml:space="preserve"> </v>
      </c>
      <c r="H73" t="str">
        <f t="shared" si="11"/>
        <v xml:space="preserve"> </v>
      </c>
      <c r="I73" t="str">
        <f t="shared" si="12"/>
        <v xml:space="preserve"> </v>
      </c>
      <c r="J73" t="str">
        <f t="shared" si="13"/>
        <v xml:space="preserve"> </v>
      </c>
    </row>
    <row r="74" spans="1:10">
      <c r="A74" t="str">
        <f>PIVOTS!A122</f>
        <v>4. TB register and MOH 736</v>
      </c>
      <c r="B74" t="str">
        <f>A74&amp;COUNTIFS($A$5:A74,A74)</f>
        <v>4. TB register and MOH 7361</v>
      </c>
      <c r="C74" t="str">
        <f>IF(ISTEXT(PIVOTS!B122),PIVOTS!B122,"")</f>
        <v/>
      </c>
      <c r="D74" t="str">
        <f>IF(ISTEXT(PIVOTS!C122),PIVOTS!C122,"")</f>
        <v/>
      </c>
      <c r="E74" t="str">
        <f>IF(ISTEXT(PIVOTS!D122),PIVOTS!D122,"")</f>
        <v/>
      </c>
      <c r="F74" t="str">
        <f>IF(ISTEXT(PIVOTS!E122),PIVOTS!E122,"")</f>
        <v/>
      </c>
      <c r="G74" t="str">
        <f t="shared" si="10"/>
        <v/>
      </c>
      <c r="H74" t="str">
        <f t="shared" si="11"/>
        <v/>
      </c>
      <c r="I74" t="str">
        <f t="shared" si="12"/>
        <v/>
      </c>
      <c r="J74" t="str">
        <f t="shared" si="13"/>
        <v/>
      </c>
    </row>
    <row r="75" spans="1:10">
      <c r="A75" t="str">
        <f>PIVOTS!A123</f>
        <v>4. TB register and MOH 736</v>
      </c>
      <c r="B75" t="str">
        <f>A75&amp;COUNTIFS($A$5:A75,A75)</f>
        <v>4. TB register and MOH 7362</v>
      </c>
      <c r="C75" t="str">
        <f>IF(ISTEXT(PIVOTS!B123),PIVOTS!B123,"")</f>
        <v/>
      </c>
      <c r="D75" t="str">
        <f>IF(ISTEXT(PIVOTS!C123),PIVOTS!C123,"")</f>
        <v/>
      </c>
      <c r="E75" t="str">
        <f>IF(ISTEXT(PIVOTS!D123),PIVOTS!D123,"")</f>
        <v/>
      </c>
      <c r="F75" t="str">
        <f>IF(ISTEXT(PIVOTS!E123),PIVOTS!E123,"")</f>
        <v/>
      </c>
      <c r="G75" t="str">
        <f t="shared" si="10"/>
        <v xml:space="preserve"> </v>
      </c>
      <c r="H75" t="str">
        <f t="shared" si="11"/>
        <v xml:space="preserve"> </v>
      </c>
      <c r="I75" t="str">
        <f t="shared" si="12"/>
        <v xml:space="preserve"> </v>
      </c>
      <c r="J75" t="str">
        <f t="shared" si="13"/>
        <v xml:space="preserve"> </v>
      </c>
    </row>
    <row r="76" spans="1:10">
      <c r="A76" t="str">
        <f>PIVOTS!A124</f>
        <v>4. TB register and MOH 736</v>
      </c>
      <c r="B76" t="str">
        <f>A76&amp;COUNTIFS($A$5:A76,A76)</f>
        <v>4. TB register and MOH 7363</v>
      </c>
      <c r="C76" t="str">
        <f>IF(ISTEXT(PIVOTS!B124),PIVOTS!B124,"")</f>
        <v>documentation gap</v>
      </c>
      <c r="D76" t="str">
        <f>IF(ISTEXT(PIVOTS!C124),PIVOTS!C124,"")</f>
        <v>correction to moh731/f1a for re-uploading</v>
      </c>
      <c r="E76" t="str">
        <f>IF(ISTEXT(PIVOTS!D124),PIVOTS!D124,"")</f>
        <v/>
      </c>
      <c r="F76" t="str">
        <f>IF(ISTEXT(PIVOTS!E124),PIVOTS!E124,"")</f>
        <v>HRIO</v>
      </c>
      <c r="G76" t="str">
        <f t="shared" si="10"/>
        <v xml:space="preserve">  documentation gap</v>
      </c>
      <c r="H76" t="str">
        <f t="shared" si="11"/>
        <v xml:space="preserve">  correction to moh731/f1a for re-uploading</v>
      </c>
      <c r="I76" t="str">
        <f t="shared" si="12"/>
        <v xml:space="preserve">  </v>
      </c>
      <c r="J76" t="str">
        <f t="shared" si="13"/>
        <v xml:space="preserve">  HRIO</v>
      </c>
    </row>
    <row r="77" spans="1:10">
      <c r="A77" t="str">
        <f>PIVOTS!A125</f>
        <v>4. TB register and MOH 736</v>
      </c>
      <c r="B77" t="str">
        <f>A77&amp;COUNTIFS($A$5:A77,A77)</f>
        <v>4. TB register and MOH 7364</v>
      </c>
      <c r="C77" t="str">
        <f>IF(ISTEXT(PIVOTS!B125),PIVOTS!B125,"")</f>
        <v>REPORTING GAP IN TB CASCADE</v>
      </c>
      <c r="D77" t="str">
        <f>IF(ISTEXT(PIVOTS!C125),PIVOTS!C125,"")</f>
        <v>CORRECTIONS TO BE MADE</v>
      </c>
      <c r="E77" t="str">
        <f>IF(ISTEXT(PIVOTS!D125),PIVOTS!D125,"")</f>
        <v>2 WEEKS</v>
      </c>
      <c r="F77" t="str">
        <f>IF(ISTEXT(PIVOTS!E125),PIVOTS!E125,"")</f>
        <v>FACILITY IN CHARGE</v>
      </c>
      <c r="G77" t="str">
        <f t="shared" si="10"/>
        <v xml:space="preserve">  documentation gap REPORTING GAP IN TB CASCADE</v>
      </c>
      <c r="H77" t="str">
        <f t="shared" si="11"/>
        <v xml:space="preserve">  correction to moh731/f1a for re-uploading CORRECTIONS TO BE MADE</v>
      </c>
      <c r="I77" t="str">
        <f t="shared" si="12"/>
        <v xml:space="preserve">   2 WEEKS</v>
      </c>
      <c r="J77" t="str">
        <f t="shared" si="13"/>
        <v xml:space="preserve">  HRIO FACILITY IN CHARGE</v>
      </c>
    </row>
    <row r="78" spans="1:10">
      <c r="A78" t="str">
        <f>PIVOTS!A126</f>
        <v>5. PrEP Register, Form 1a &amp; KHIS</v>
      </c>
      <c r="B78" t="str">
        <f>A78&amp;COUNTIFS($A$5:A78,A78)</f>
        <v>5. PrEP Register, Form 1a &amp; KHIS1</v>
      </c>
      <c r="C78" t="str">
        <f>IF(ISTEXT(PIVOTS!B126),PIVOTS!B126,"")</f>
        <v/>
      </c>
      <c r="D78" t="str">
        <f>IF(ISTEXT(PIVOTS!C126),PIVOTS!C126,"")</f>
        <v/>
      </c>
      <c r="E78" t="str">
        <f>IF(ISTEXT(PIVOTS!D126),PIVOTS!D126,"")</f>
        <v/>
      </c>
      <c r="F78" t="str">
        <f>IF(ISTEXT(PIVOTS!E126),PIVOTS!E126,"")</f>
        <v/>
      </c>
      <c r="G78" t="str">
        <f t="shared" si="10"/>
        <v/>
      </c>
      <c r="H78" t="str">
        <f t="shared" si="11"/>
        <v/>
      </c>
      <c r="I78" t="str">
        <f t="shared" si="12"/>
        <v/>
      </c>
      <c r="J78" t="str">
        <f t="shared" si="13"/>
        <v/>
      </c>
    </row>
    <row r="79" spans="1:10">
      <c r="A79" t="str">
        <f>PIVOTS!A127</f>
        <v>5. PrEP Register, Form 1a &amp; KHIS</v>
      </c>
      <c r="B79" t="str">
        <f>A79&amp;COUNTIFS($A$5:A79,A79)</f>
        <v>5. PrEP Register, Form 1a &amp; KHIS2</v>
      </c>
      <c r="C79" t="str">
        <f>IF(ISTEXT(PIVOTS!B127),PIVOTS!B127,"")</f>
        <v/>
      </c>
      <c r="D79" t="str">
        <f>IF(ISTEXT(PIVOTS!C127),PIVOTS!C127,"")</f>
        <v/>
      </c>
      <c r="E79" t="str">
        <f>IF(ISTEXT(PIVOTS!D127),PIVOTS!D127,"")</f>
        <v/>
      </c>
      <c r="F79" t="str">
        <f>IF(ISTEXT(PIVOTS!E127),PIVOTS!E127,"")</f>
        <v/>
      </c>
      <c r="G79" t="str">
        <f t="shared" si="10"/>
        <v xml:space="preserve"> </v>
      </c>
      <c r="H79" t="str">
        <f t="shared" si="11"/>
        <v xml:space="preserve"> </v>
      </c>
      <c r="I79" t="str">
        <f t="shared" si="12"/>
        <v xml:space="preserve"> </v>
      </c>
      <c r="J79" t="str">
        <f t="shared" si="13"/>
        <v xml:space="preserve"> </v>
      </c>
    </row>
    <row r="80" spans="1:10">
      <c r="A80" t="str">
        <f>PIVOTS!A128</f>
        <v>5. PrEP Register, Form 1a &amp; KHIS</v>
      </c>
      <c r="B80" t="str">
        <f>A80&amp;COUNTIFS($A$5:A80,A80)</f>
        <v>5. PrEP Register, Form 1a &amp; KHIS3</v>
      </c>
      <c r="C80" t="str">
        <f>IF(ISTEXT(PIVOTS!B128),PIVOTS!B128,"")</f>
        <v>Overreporting</v>
      </c>
      <c r="D80" t="str">
        <f>IF(ISTEXT(PIVOTS!C128),PIVOTS!C128,"")</f>
        <v>Update report</v>
      </c>
      <c r="E80" t="str">
        <f>IF(ISTEXT(PIVOTS!D128),PIVOTS!D128,"")</f>
        <v>Immediate</v>
      </c>
      <c r="F80" t="str">
        <f>IF(ISTEXT(PIVOTS!E128),PIVOTS!E128,"")</f>
        <v>HRIO</v>
      </c>
      <c r="G80" t="str">
        <f t="shared" si="10"/>
        <v xml:space="preserve">  Overreporting</v>
      </c>
      <c r="H80" t="str">
        <f t="shared" si="11"/>
        <v xml:space="preserve">  Update report</v>
      </c>
      <c r="I80" t="str">
        <f t="shared" si="12"/>
        <v xml:space="preserve">  Immediate</v>
      </c>
      <c r="J80" t="str">
        <f t="shared" si="13"/>
        <v xml:space="preserve">  HRIO</v>
      </c>
    </row>
    <row r="81" spans="1:10">
      <c r="A81" t="str">
        <f>PIVOTS!A129</f>
        <v>5. PrEP Register, Form 1a &amp; KHIS</v>
      </c>
      <c r="B81" t="str">
        <f>A81&amp;COUNTIFS($A$5:A81,A81)</f>
        <v>5. PrEP Register, Form 1a &amp; KHIS4</v>
      </c>
      <c r="C81" t="str">
        <f>IF(ISTEXT(PIVOTS!B129),PIVOTS!B129,"")</f>
        <v>PrEP DAR not available hence difficult to ascertain PrEP_CURR</v>
      </c>
      <c r="D81" t="str">
        <f>IF(ISTEXT(PIVOTS!C129),PIVOTS!C129,"")</f>
        <v>Providenew PrEP DAR</v>
      </c>
      <c r="E81" t="str">
        <f>IF(ISTEXT(PIVOTS!D129),PIVOTS!D129,"")</f>
        <v>26/8/2021</v>
      </c>
      <c r="F81" t="str">
        <f>IF(ISTEXT(PIVOTS!E129),PIVOTS!E129,"")</f>
        <v>Gregory</v>
      </c>
      <c r="G81" t="str">
        <f t="shared" si="10"/>
        <v xml:space="preserve">  Overreporting PrEP DAR not available hence difficult to ascertain PrEP_CURR</v>
      </c>
      <c r="H81" t="str">
        <f t="shared" si="11"/>
        <v xml:space="preserve">  Update report Providenew PrEP DAR</v>
      </c>
      <c r="I81" t="str">
        <f t="shared" si="12"/>
        <v xml:space="preserve">  Immediate 26/8/2021</v>
      </c>
      <c r="J81" t="str">
        <f t="shared" si="13"/>
        <v xml:space="preserve">  HRIO Gregory</v>
      </c>
    </row>
    <row r="82" spans="1:10">
      <c r="A82" t="str">
        <f>PIVOTS!A130</f>
        <v>5. PrEP Register, Form 1a &amp; KHIS</v>
      </c>
      <c r="B82" t="str">
        <f>A82&amp;COUNTIFS($A$5:A82,A82)</f>
        <v>5. PrEP Register, Form 1a &amp; KHIS5</v>
      </c>
      <c r="C82" t="str">
        <f>IF(ISTEXT(PIVOTS!B130),PIVOTS!B130,"")</f>
        <v>PrEP enrolment in KenyaEMR not done</v>
      </c>
      <c r="D82" t="str">
        <f>IF(ISTEXT(PIVOTS!C130),PIVOTS!C130,"")</f>
        <v>planned mentorship on enrollemnet and follow up</v>
      </c>
      <c r="E82" t="str">
        <f>IF(ISTEXT(PIVOTS!D130),PIVOTS!D130,"")</f>
        <v>26/08/2021</v>
      </c>
      <c r="F82" t="str">
        <f>IF(ISTEXT(PIVOTS!E130),PIVOTS!E130,"")</f>
        <v>MEA</v>
      </c>
      <c r="G82" t="str">
        <f t="shared" si="10"/>
        <v xml:space="preserve">  Overreporting PrEP DAR not available hence difficult to ascertain PrEP_CURR PrEP enrolment in KenyaEMR not done</v>
      </c>
      <c r="H82" t="str">
        <f t="shared" si="11"/>
        <v xml:space="preserve">  Update report Providenew PrEP DAR planned mentorship on enrollemnet and follow up</v>
      </c>
      <c r="I82" t="str">
        <f t="shared" si="12"/>
        <v xml:space="preserve">  Immediate 26/8/2021 26/08/2021</v>
      </c>
      <c r="J82" t="str">
        <f t="shared" si="13"/>
        <v xml:space="preserve">  HRIO Gregory MEA</v>
      </c>
    </row>
    <row r="83" spans="1:10">
      <c r="A83" t="str">
        <f>PIVOTS!A131</f>
        <v>5. PrEP Register, Form 1a &amp; KHIS</v>
      </c>
      <c r="B83" t="str">
        <f>A83&amp;COUNTIFS($A$5:A83,A83)</f>
        <v>5. PrEP Register, Form 1a &amp; KHIS6</v>
      </c>
      <c r="C83" t="str">
        <f>IF(ISTEXT(PIVOTS!B131),PIVOTS!B131,"")</f>
        <v>Underreporting</v>
      </c>
      <c r="D83" t="str">
        <f>IF(ISTEXT(PIVOTS!C131),PIVOTS!C131,"")</f>
        <v>Update report</v>
      </c>
      <c r="E83" t="str">
        <f>IF(ISTEXT(PIVOTS!D131),PIVOTS!D131,"")</f>
        <v>Immediate</v>
      </c>
      <c r="F83" t="str">
        <f>IF(ISTEXT(PIVOTS!E131),PIVOTS!E131,"")</f>
        <v>Ann</v>
      </c>
      <c r="G83" t="str">
        <f t="shared" si="10"/>
        <v xml:space="preserve">  Overreporting PrEP DAR not available hence difficult to ascertain PrEP_CURR PrEP enrolment in KenyaEMR not done Underreporting</v>
      </c>
      <c r="H83" t="str">
        <f t="shared" si="11"/>
        <v xml:space="preserve">  Update report Providenew PrEP DAR planned mentorship on enrollemnet and follow up Update report</v>
      </c>
      <c r="I83" t="str">
        <f t="shared" si="12"/>
        <v xml:space="preserve">  Immediate 26/8/2021 26/08/2021 Immediate</v>
      </c>
      <c r="J83" t="str">
        <f t="shared" si="13"/>
        <v xml:space="preserve">  HRIO Gregory MEA Ann</v>
      </c>
    </row>
    <row r="84" spans="1:10">
      <c r="A84" t="str">
        <f>PIVOTS!A132</f>
        <v>5. PrEP Register, Form 1a &amp; KHIS</v>
      </c>
      <c r="B84" t="str">
        <f>A84&amp;COUNTIFS($A$5:A84,A84)</f>
        <v>5. PrEP Register, Form 1a &amp; KHIS7</v>
      </c>
      <c r="C84" t="str">
        <f>IF(ISTEXT(PIVOTS!B132),PIVOTS!B132,"")</f>
        <v>Underreporting</v>
      </c>
      <c r="D84" t="str">
        <f>IF(ISTEXT(PIVOTS!C132),PIVOTS!C132,"")</f>
        <v>Update report</v>
      </c>
      <c r="E84" t="str">
        <f>IF(ISTEXT(PIVOTS!D132),PIVOTS!D132,"")</f>
        <v>Immediate</v>
      </c>
      <c r="F84" t="str">
        <f>IF(ISTEXT(PIVOTS!E132),PIVOTS!E132,"")</f>
        <v>Clinician</v>
      </c>
      <c r="G84" t="str">
        <f t="shared" si="10"/>
        <v xml:space="preserve">  Overreporting PrEP DAR not available hence difficult to ascertain PrEP_CURR PrEP enrolment in KenyaEMR not done Underreporting Underreporting</v>
      </c>
      <c r="H84" t="str">
        <f t="shared" si="11"/>
        <v xml:space="preserve">  Update report Providenew PrEP DAR planned mentorship on enrollemnet and follow up Update report Update report</v>
      </c>
      <c r="I84" t="str">
        <f t="shared" si="12"/>
        <v xml:space="preserve">  Immediate 26/8/2021 26/08/2021 Immediate Immediate</v>
      </c>
      <c r="J84" t="str">
        <f t="shared" si="13"/>
        <v xml:space="preserve">  HRIO Gregory MEA Ann Clinician</v>
      </c>
    </row>
    <row r="85" spans="1:10">
      <c r="A85" t="str">
        <f>PIVOTS!A133</f>
        <v>5. PrEP Register, Form 1a &amp; KHIS</v>
      </c>
      <c r="B85" t="str">
        <f>A85&amp;COUNTIFS($A$5:A85,A85)</f>
        <v>5. PrEP Register, Form 1a &amp; KHIS8</v>
      </c>
      <c r="C85" t="str">
        <f>IF(ISTEXT(PIVOTS!B133),PIVOTS!B133,"")</f>
        <v>Underreporting</v>
      </c>
      <c r="D85" t="str">
        <f>IF(ISTEXT(PIVOTS!C133),PIVOTS!C133,"")</f>
        <v>Update the report</v>
      </c>
      <c r="E85" t="str">
        <f>IF(ISTEXT(PIVOTS!D133),PIVOTS!D133,"")</f>
        <v>Immediate</v>
      </c>
      <c r="F85" t="str">
        <f>IF(ISTEXT(PIVOTS!E133),PIVOTS!E133,"")</f>
        <v>Clinician</v>
      </c>
      <c r="G85" t="str">
        <f t="shared" si="10"/>
        <v xml:space="preserve">  Overreporting PrEP DAR not available hence difficult to ascertain PrEP_CURR PrEP enrolment in KenyaEMR not done Underreporting Underreporting Underreporting</v>
      </c>
      <c r="H85" t="str">
        <f t="shared" si="11"/>
        <v xml:space="preserve">  Update report Providenew PrEP DAR planned mentorship on enrollemnet and follow up Update report Update report Update the report</v>
      </c>
      <c r="I85" t="str">
        <f t="shared" si="12"/>
        <v xml:space="preserve">  Immediate 26/8/2021 26/08/2021 Immediate Immediate Immediate</v>
      </c>
      <c r="J85" t="str">
        <f t="shared" si="13"/>
        <v xml:space="preserve">  HRIO Gregory MEA Ann Clinician Clinician</v>
      </c>
    </row>
    <row r="86" spans="1:10">
      <c r="A86" t="str">
        <f>PIVOTS!A134</f>
        <v>5. SGBV register MOH 365 and report MOH 364</v>
      </c>
      <c r="B86" t="str">
        <f>A86&amp;COUNTIFS($A$5:A86,A86)</f>
        <v>5. SGBV register MOH 365 and report MOH 3641</v>
      </c>
      <c r="C86" t="str">
        <f>IF(ISTEXT(PIVOTS!B134),PIVOTS!B134,"")</f>
        <v/>
      </c>
      <c r="D86" t="str">
        <f>IF(ISTEXT(PIVOTS!C134),PIVOTS!C134,"")</f>
        <v/>
      </c>
      <c r="E86" t="str">
        <f>IF(ISTEXT(PIVOTS!D134),PIVOTS!D134,"")</f>
        <v/>
      </c>
      <c r="F86" t="str">
        <f>IF(ISTEXT(PIVOTS!E134),PIVOTS!E134,"")</f>
        <v/>
      </c>
      <c r="G86" t="str">
        <f t="shared" si="10"/>
        <v/>
      </c>
      <c r="H86" t="str">
        <f t="shared" si="11"/>
        <v/>
      </c>
      <c r="I86" t="str">
        <f t="shared" si="12"/>
        <v/>
      </c>
      <c r="J86" t="str">
        <f t="shared" si="13"/>
        <v/>
      </c>
    </row>
    <row r="87" spans="1:10">
      <c r="A87" t="str">
        <f>PIVOTS!A135</f>
        <v>5. SGBV register MOH 365 and report MOH 365</v>
      </c>
      <c r="B87" t="str">
        <f>A87&amp;COUNTIFS($A$5:A87,A87)</f>
        <v>5. SGBV register MOH 365 and report MOH 3651</v>
      </c>
      <c r="C87" t="str">
        <f>IF(ISTEXT(PIVOTS!B135),PIVOTS!B135,"")</f>
        <v/>
      </c>
      <c r="D87" t="str">
        <f>IF(ISTEXT(PIVOTS!C135),PIVOTS!C135,"")</f>
        <v/>
      </c>
      <c r="E87" t="str">
        <f>IF(ISTEXT(PIVOTS!D135),PIVOTS!D135,"")</f>
        <v/>
      </c>
      <c r="F87" t="str">
        <f>IF(ISTEXT(PIVOTS!E135),PIVOTS!E135,"")</f>
        <v/>
      </c>
      <c r="G87" t="str">
        <f t="shared" si="10"/>
        <v/>
      </c>
      <c r="H87" t="str">
        <f t="shared" si="11"/>
        <v/>
      </c>
      <c r="I87" t="str">
        <f t="shared" si="12"/>
        <v/>
      </c>
      <c r="J87" t="str">
        <f t="shared" si="13"/>
        <v/>
      </c>
    </row>
    <row r="88" spans="1:10">
      <c r="A88" t="str">
        <f>PIVOTS!A136</f>
        <v>5. SGBV register MOH 365 and report MOH 367</v>
      </c>
      <c r="B88" t="str">
        <f>A88&amp;COUNTIFS($A$5:A88,A88)</f>
        <v>5. SGBV register MOH 365 and report MOH 3671</v>
      </c>
      <c r="C88" t="str">
        <f>IF(ISTEXT(PIVOTS!B136),PIVOTS!B136,"")</f>
        <v/>
      </c>
      <c r="D88" t="str">
        <f>IF(ISTEXT(PIVOTS!C136),PIVOTS!C136,"")</f>
        <v/>
      </c>
      <c r="E88" t="str">
        <f>IF(ISTEXT(PIVOTS!D136),PIVOTS!D136,"")</f>
        <v/>
      </c>
      <c r="F88" t="str">
        <f>IF(ISTEXT(PIVOTS!E136),PIVOTS!E136,"")</f>
        <v/>
      </c>
      <c r="G88" t="str">
        <f t="shared" si="10"/>
        <v/>
      </c>
      <c r="H88" t="str">
        <f t="shared" si="11"/>
        <v/>
      </c>
      <c r="I88" t="str">
        <f t="shared" si="12"/>
        <v/>
      </c>
      <c r="J88" t="str">
        <f t="shared" si="13"/>
        <v/>
      </c>
    </row>
    <row r="89" spans="1:10">
      <c r="A89" t="str">
        <f>PIVOTS!A137</f>
        <v>6. Cancer Screening Register &amp; Form 1a</v>
      </c>
      <c r="B89" t="str">
        <f>A89&amp;COUNTIFS($A$5:A89,A89)</f>
        <v>6. Cancer Screening Register &amp; Form 1a1</v>
      </c>
      <c r="C89" t="str">
        <f>IF(ISTEXT(PIVOTS!B137),PIVOTS!B137,"")</f>
        <v/>
      </c>
      <c r="D89" t="str">
        <f>IF(ISTEXT(PIVOTS!C137),PIVOTS!C137,"")</f>
        <v/>
      </c>
      <c r="E89" t="str">
        <f>IF(ISTEXT(PIVOTS!D137),PIVOTS!D137,"")</f>
        <v/>
      </c>
      <c r="F89" t="str">
        <f>IF(ISTEXT(PIVOTS!E137),PIVOTS!E137,"")</f>
        <v/>
      </c>
      <c r="G89" t="str">
        <f t="shared" si="10"/>
        <v/>
      </c>
      <c r="H89" t="str">
        <f t="shared" si="11"/>
        <v/>
      </c>
      <c r="I89" t="str">
        <f t="shared" si="12"/>
        <v/>
      </c>
      <c r="J89" t="str">
        <f t="shared" si="13"/>
        <v/>
      </c>
    </row>
    <row r="90" spans="1:10">
      <c r="A90" t="str">
        <f>PIVOTS!A138</f>
        <v>6. Cancer Screening Register &amp; Form 1a</v>
      </c>
      <c r="B90" t="str">
        <f>A90&amp;COUNTIFS($A$5:A90,A90)</f>
        <v>6. Cancer Screening Register &amp; Form 1a2</v>
      </c>
      <c r="C90" t="str">
        <f>IF(ISTEXT(PIVOTS!B138),PIVOTS!B138,"")</f>
        <v>cxca_pos reported was HIV negative client screened for cxca</v>
      </c>
      <c r="D90" t="str">
        <f>IF(ISTEXT(PIVOTS!C138),PIVOTS!C138,"")</f>
        <v>correct f1a</v>
      </c>
      <c r="E90" t="str">
        <f>IF(ISTEXT(PIVOTS!D138),PIVOTS!D138,"")</f>
        <v/>
      </c>
      <c r="F90" t="str">
        <f>IF(ISTEXT(PIVOTS!E138),PIVOTS!E138,"")</f>
        <v>CCC Nurse</v>
      </c>
      <c r="G90" t="str">
        <f t="shared" si="10"/>
        <v xml:space="preserve"> cxca_pos reported was HIV negative client screened for cxca</v>
      </c>
      <c r="H90" t="str">
        <f t="shared" si="11"/>
        <v xml:space="preserve"> correct f1a</v>
      </c>
      <c r="I90" t="str">
        <f t="shared" si="12"/>
        <v xml:space="preserve"> </v>
      </c>
      <c r="J90" t="str">
        <f t="shared" si="13"/>
        <v xml:space="preserve"> CCC Nurse</v>
      </c>
    </row>
    <row r="91" spans="1:10">
      <c r="A91" t="str">
        <f>PIVOTS!A139</f>
        <v>6. Cancer Screening Register &amp; Form 1a</v>
      </c>
      <c r="B91" t="str">
        <f>A91&amp;COUNTIFS($A$5:A91,A91)</f>
        <v>6. Cancer Screening Register &amp; Form 1a3</v>
      </c>
      <c r="C91" t="str">
        <f>IF(ISTEXT(PIVOTS!B139),PIVOTS!B139,"")</f>
        <v>Register not available at site, however, screening forms for all clients screened for CXCA are filled in one folder</v>
      </c>
      <c r="D91" t="str">
        <f>IF(ISTEXT(PIVOTS!C139),PIVOTS!C139,"")</f>
        <v xml:space="preserve">provide new cxca screening register </v>
      </c>
      <c r="E91" t="str">
        <f>IF(ISTEXT(PIVOTS!D139),PIVOTS!D139,"")</f>
        <v/>
      </c>
      <c r="F91" t="str">
        <f>IF(ISTEXT(PIVOTS!E139),PIVOTS!E139,"")</f>
        <v>Gregory</v>
      </c>
      <c r="G91" t="str">
        <f t="shared" si="10"/>
        <v xml:space="preserve"> cxca_pos reported was HIV negative client screened for cxca Register not available at site, however, screening forms for all clients screened for CXCA are filled in one folder</v>
      </c>
      <c r="H91" t="str">
        <f t="shared" si="11"/>
        <v xml:space="preserve"> correct f1a provide new cxca screening register </v>
      </c>
      <c r="I91" t="str">
        <f t="shared" si="12"/>
        <v xml:space="preserve">  </v>
      </c>
      <c r="J91" t="str">
        <f t="shared" si="13"/>
        <v xml:space="preserve"> CCC Nurse Gregory</v>
      </c>
    </row>
    <row r="92" spans="1:10">
      <c r="A92" t="str">
        <f>PIVOTS!A140</f>
        <v>6. Cancer Screening Register &amp; Form 1a</v>
      </c>
      <c r="B92" t="str">
        <f>A92&amp;COUNTIFS($A$5:A92,A92)</f>
        <v>6. Cancer Screening Register &amp; Form 1a4</v>
      </c>
      <c r="C92" t="str">
        <f>IF(ISTEXT(PIVOTS!B140),PIVOTS!B140,"")</f>
        <v xml:space="preserve">register not in use </v>
      </c>
      <c r="D92" t="str">
        <f>IF(ISTEXT(PIVOTS!C140),PIVOTS!C140,"")</f>
        <v>re-construct cxca register</v>
      </c>
      <c r="E92" t="str">
        <f>IF(ISTEXT(PIVOTS!D140),PIVOTS!D140,"")</f>
        <v>31/8/2021</v>
      </c>
      <c r="F92" t="str">
        <f>IF(ISTEXT(PIVOTS!E140),PIVOTS!E140,"")</f>
        <v>/Nurse</v>
      </c>
      <c r="G92" t="str">
        <f t="shared" si="10"/>
        <v xml:space="preserve"> cxca_pos reported was HIV negative client screened for cxca Register not available at site, however, screening forms for all clients screened for CXCA are filled in one folder register not in use </v>
      </c>
      <c r="H92" t="str">
        <f t="shared" si="11"/>
        <v xml:space="preserve"> correct f1a provide new cxca screening register  re-construct cxca register</v>
      </c>
      <c r="I92" t="str">
        <f t="shared" si="12"/>
        <v xml:space="preserve">   31/8/2021</v>
      </c>
      <c r="J92" t="str">
        <f t="shared" si="13"/>
        <v xml:space="preserve"> CCC Nurse Gregory /Nurse</v>
      </c>
    </row>
    <row r="93" spans="1:10">
      <c r="A93" t="str">
        <f>PIVOTS!A141</f>
        <v>6. Cancer Screening Register &amp; Form 1a</v>
      </c>
      <c r="B93" t="str">
        <f>A93&amp;COUNTIFS($A$5:A93,A93)</f>
        <v>6. Cancer Screening Register &amp; Form 1a5</v>
      </c>
      <c r="C93" t="str">
        <f>IF(ISTEXT(PIVOTS!B141),PIVOTS!B141,"")</f>
        <v xml:space="preserve">Register not updated at reporting time </v>
      </c>
      <c r="D93" t="str">
        <f>IF(ISTEXT(PIVOTS!C141),PIVOTS!C141,"")</f>
        <v>Correction made in F1a</v>
      </c>
      <c r="E93" t="str">
        <f>IF(ISTEXT(PIVOTS!D141),PIVOTS!D141,"")</f>
        <v xml:space="preserve">19th Aug </v>
      </c>
      <c r="F93" t="str">
        <f>IF(ISTEXT(PIVOTS!E141),PIVOTS!E141,"")</f>
        <v xml:space="preserve">Gregory </v>
      </c>
      <c r="G93" t="str">
        <f t="shared" si="10"/>
        <v xml:space="preserve"> cxca_pos reported was HIV negative client screened for cxca Register not available at site, however, screening forms for all clients screened for CXCA are filled in one folder register not in use  Register not updated at reporting time </v>
      </c>
      <c r="H93" t="str">
        <f t="shared" si="11"/>
        <v xml:space="preserve"> correct f1a provide new cxca screening register  re-construct cxca register Correction made in F1a</v>
      </c>
      <c r="I93" t="str">
        <f t="shared" si="12"/>
        <v xml:space="preserve">   31/8/2021 19th Aug </v>
      </c>
      <c r="J93" t="str">
        <f t="shared" si="13"/>
        <v xml:space="preserve"> CCC Nurse Gregory /Nurse Gregory </v>
      </c>
    </row>
    <row r="94" spans="1:10">
      <c r="A94" t="str">
        <f>PIVOTS!A142</f>
        <v>6. Cancer Screening Register &amp; Form 1a</v>
      </c>
      <c r="B94" t="str">
        <f>A94&amp;COUNTIFS($A$5:A94,A94)</f>
        <v>6. Cancer Screening Register &amp; Form 1a6</v>
      </c>
      <c r="C94" t="str">
        <f>IF(ISTEXT(PIVOTS!B142),PIVOTS!B142,"")</f>
        <v>The register not updated with patient status</v>
      </c>
      <c r="D94" t="str">
        <f>IF(ISTEXT(PIVOTS!C142),PIVOTS!C142,"")</f>
        <v>Update register</v>
      </c>
      <c r="E94" t="str">
        <f>IF(ISTEXT(PIVOTS!D142),PIVOTS!D142,"")</f>
        <v>Immediate</v>
      </c>
      <c r="F94" t="str">
        <f>IF(ISTEXT(PIVOTS!E142),PIVOTS!E142,"")</f>
        <v>Clinician</v>
      </c>
      <c r="G94" t="str">
        <f t="shared" si="10"/>
        <v xml:space="preserve"> cxca_pos reported was HIV negative client screened for cxca Register not available at site, however, screening forms for all clients screened for CXCA are filled in one folder register not in use  Register not updated at reporting time  The register not updated with patient status</v>
      </c>
      <c r="H94" t="str">
        <f t="shared" si="11"/>
        <v xml:space="preserve"> correct f1a provide new cxca screening register  re-construct cxca register Correction made in F1a Update register</v>
      </c>
      <c r="I94" t="str">
        <f t="shared" si="12"/>
        <v xml:space="preserve">   31/8/2021 19th Aug  Immediate</v>
      </c>
      <c r="J94" t="str">
        <f t="shared" si="13"/>
        <v xml:space="preserve"> CCC Nurse Gregory /Nurse Gregory  Clinician</v>
      </c>
    </row>
    <row r="95" spans="1:10">
      <c r="A95" t="str">
        <f>PIVOTS!A143</f>
        <v>6. Cancer Screening Register &amp; Form 1a</v>
      </c>
      <c r="B95" t="str">
        <f>A95&amp;COUNTIFS($A$5:A95,A95)</f>
        <v>6. Cancer Screening Register &amp; Form 1a7</v>
      </c>
      <c r="C95" t="str">
        <f>IF(ISTEXT(PIVOTS!B143),PIVOTS!B143,"")</f>
        <v>the variance was brought about by a HIV negative client screened for cxca</v>
      </c>
      <c r="D95" t="str">
        <f>IF(ISTEXT(PIVOTS!C143),PIVOTS!C143,"")</f>
        <v>correct f1a</v>
      </c>
      <c r="E95" t="str">
        <f>IF(ISTEXT(PIVOTS!D143),PIVOTS!D143,"")</f>
        <v/>
      </c>
      <c r="F95" t="str">
        <f>IF(ISTEXT(PIVOTS!E143),PIVOTS!E143,"")</f>
        <v>CCC Nurse</v>
      </c>
      <c r="G95" t="str">
        <f t="shared" si="10"/>
        <v xml:space="preserve"> cxca_pos reported was HIV negative client screened for cxca Register not available at site, however, screening forms for all clients screened for CXCA are filled in one folder register not in use  Register not updated at reporting time  The register not updated with patient status the variance was brought about by a HIV negative client screened for cxca</v>
      </c>
      <c r="H95" t="str">
        <f t="shared" si="11"/>
        <v xml:space="preserve"> correct f1a provide new cxca screening register  re-construct cxca register Correction made in F1a Update register correct f1a</v>
      </c>
      <c r="I95" t="str">
        <f t="shared" si="12"/>
        <v xml:space="preserve">   31/8/2021 19th Aug  Immediate </v>
      </c>
      <c r="J95" t="str">
        <f t="shared" si="13"/>
        <v xml:space="preserve"> CCC Nurse Gregory /Nurse Gregory  Clinician CCC Nurse</v>
      </c>
    </row>
    <row r="96" spans="1:10">
      <c r="A96" t="str">
        <f>PIVOTS!A144</f>
        <v>6. Cancer Screening Register &amp; Form 1a</v>
      </c>
      <c r="B96" t="str">
        <f>A96&amp;COUNTIFS($A$5:A96,A96)</f>
        <v>6. Cancer Screening Register &amp; Form 1a8</v>
      </c>
      <c r="C96" t="str">
        <f>IF(ISTEXT(PIVOTS!B144),PIVOTS!B144,"")</f>
        <v>Undereporting</v>
      </c>
      <c r="D96" t="str">
        <f>IF(ISTEXT(PIVOTS!C144),PIVOTS!C144,"")</f>
        <v>Upload report</v>
      </c>
      <c r="E96" t="str">
        <f>IF(ISTEXT(PIVOTS!D144),PIVOTS!D144,"")</f>
        <v>Immediate</v>
      </c>
      <c r="F96" t="str">
        <f>IF(ISTEXT(PIVOTS!E144),PIVOTS!E144,"")</f>
        <v>Clinician</v>
      </c>
      <c r="G96" t="str">
        <f t="shared" si="10"/>
        <v xml:space="preserve"> cxca_pos reported was HIV negative client screened for cxca Register not available at site, however, screening forms for all clients screened for CXCA are filled in one folder register not in use  Register not updated at reporting time  The register not updated with patient status the variance was brought about by a HIV negative client screened for cxca Undereporting</v>
      </c>
      <c r="H96" t="str">
        <f t="shared" si="11"/>
        <v xml:space="preserve"> correct f1a provide new cxca screening register  re-construct cxca register Correction made in F1a Update register correct f1a Upload report</v>
      </c>
      <c r="I96" t="str">
        <f t="shared" si="12"/>
        <v xml:space="preserve">   31/8/2021 19th Aug  Immediate  Immediate</v>
      </c>
      <c r="J96" t="str">
        <f t="shared" si="13"/>
        <v xml:space="preserve"> CCC Nurse Gregory /Nurse Gregory  Clinician CCC Nurse Clinician</v>
      </c>
    </row>
    <row r="97" spans="1:10">
      <c r="A97" t="str">
        <f>PIVOTS!A145</f>
        <v>6. Cancer Screening Register &amp; Form 1a</v>
      </c>
      <c r="B97" t="str">
        <f>A97&amp;COUNTIFS($A$5:A97,A97)</f>
        <v>6. Cancer Screening Register &amp; Form 1a9</v>
      </c>
      <c r="C97" t="str">
        <f>IF(ISTEXT(PIVOTS!B145),PIVOTS!B145,"")</f>
        <v>Underreporting</v>
      </c>
      <c r="D97" t="str">
        <f>IF(ISTEXT(PIVOTS!C145),PIVOTS!C145,"")</f>
        <v>Update report</v>
      </c>
      <c r="E97" t="str">
        <f>IF(ISTEXT(PIVOTS!D145),PIVOTS!D145,"")</f>
        <v>Immediate</v>
      </c>
      <c r="F97" t="str">
        <f>IF(ISTEXT(PIVOTS!E145),PIVOTS!E145,"")</f>
        <v>HRIO</v>
      </c>
      <c r="G97" t="str">
        <f t="shared" si="10"/>
        <v xml:space="preserve"> cxca_pos reported was HIV negative client screened for cxca Register not available at site, however, screening forms for all clients screened for CXCA are filled in one folder register not in use  Register not updated at reporting time  The register not updated with patient status the variance was brought about by a HIV negative client screened for cxca Undereporting Underreporting</v>
      </c>
      <c r="H97" t="str">
        <f t="shared" si="11"/>
        <v xml:space="preserve"> correct f1a provide new cxca screening register  re-construct cxca register Correction made in F1a Update register correct f1a Upload report Update report</v>
      </c>
      <c r="I97" t="str">
        <f t="shared" si="12"/>
        <v xml:space="preserve">   31/8/2021 19th Aug  Immediate  Immediate Immediate</v>
      </c>
      <c r="J97" t="str">
        <f t="shared" si="13"/>
        <v xml:space="preserve"> CCC Nurse Gregory /Nurse Gregory  Clinician CCC Nurse Clinician HRIO</v>
      </c>
    </row>
    <row r="98" spans="1:10">
      <c r="A98" t="str">
        <f>PIVOTS!A146</f>
        <v>6. Cancer Screening Register &amp; Form 1a</v>
      </c>
      <c r="B98" t="str">
        <f>A98&amp;COUNTIFS($A$5:A98,A98)</f>
        <v>6. Cancer Screening Register &amp; Form 1a10</v>
      </c>
      <c r="C98" t="str">
        <f>IF(ISTEXT(PIVOTS!B146),PIVOTS!B146,"")</f>
        <v>Underreporting</v>
      </c>
      <c r="D98" t="str">
        <f>IF(ISTEXT(PIVOTS!C146),PIVOTS!C146,"")</f>
        <v>Upload report</v>
      </c>
      <c r="E98" t="str">
        <f>IF(ISTEXT(PIVOTS!D146),PIVOTS!D146,"")</f>
        <v>Immediate</v>
      </c>
      <c r="F98" t="str">
        <f>IF(ISTEXT(PIVOTS!E146),PIVOTS!E146,"")</f>
        <v>Berlin</v>
      </c>
      <c r="G98" t="str">
        <f t="shared" si="10"/>
        <v xml:space="preserve"> cxca_pos reported was HIV negative client screened for cxca Register not available at site, however, screening forms for all clients screened for CXCA are filled in one folder register not in use  Register not updated at reporting time  The register not updated with patient status the variance was brought about by a HIV negative client screened for cxca Undereporting Underreporting Underreporting</v>
      </c>
      <c r="H98" t="str">
        <f t="shared" si="11"/>
        <v xml:space="preserve"> correct f1a provide new cxca screening register  re-construct cxca register Correction made in F1a Update register correct f1a Upload report Update report Upload report</v>
      </c>
      <c r="I98" t="str">
        <f t="shared" si="12"/>
        <v xml:space="preserve">   31/8/2021 19th Aug  Immediate  Immediate Immediate Immediate</v>
      </c>
      <c r="J98" t="str">
        <f t="shared" si="13"/>
        <v xml:space="preserve"> CCC Nurse Gregory /Nurse Gregory  Clinician CCC Nurse Clinician HRIO Berlin</v>
      </c>
    </row>
    <row r="99" spans="1:10">
      <c r="A99">
        <f>PIVOTS!A147</f>
        <v>0</v>
      </c>
      <c r="B99" t="str">
        <f>A99&amp;COUNTIFS($A$5:A99,A99)</f>
        <v>01</v>
      </c>
      <c r="C99" t="str">
        <f>IF(ISTEXT(PIVOTS!B147),PIVOTS!B147,"")</f>
        <v/>
      </c>
      <c r="D99" t="str">
        <f>IF(ISTEXT(PIVOTS!C147),PIVOTS!C147,"")</f>
        <v/>
      </c>
      <c r="E99" t="str">
        <f>IF(ISTEXT(PIVOTS!D147),PIVOTS!D147,"")</f>
        <v/>
      </c>
      <c r="F99" t="str">
        <f>IF(ISTEXT(PIVOTS!E147),PIVOTS!E147,"")</f>
        <v/>
      </c>
      <c r="G99" t="str">
        <f t="shared" si="10"/>
        <v/>
      </c>
      <c r="H99" t="str">
        <f t="shared" si="11"/>
        <v/>
      </c>
      <c r="I99" t="str">
        <f t="shared" si="12"/>
        <v/>
      </c>
      <c r="J99" t="str">
        <f t="shared" si="13"/>
        <v/>
      </c>
    </row>
    <row r="100" spans="1:10">
      <c r="A100">
        <f>PIVOTS!A148</f>
        <v>0</v>
      </c>
      <c r="B100" t="str">
        <f>A100&amp;COUNTIFS($A$5:A100,A100)</f>
        <v>02</v>
      </c>
      <c r="C100" t="str">
        <f>IF(ISTEXT(PIVOTS!B148),PIVOTS!B148,"")</f>
        <v/>
      </c>
      <c r="D100" t="str">
        <f>IF(ISTEXT(PIVOTS!C148),PIVOTS!C148,"")</f>
        <v/>
      </c>
      <c r="E100" t="str">
        <f>IF(ISTEXT(PIVOTS!D148),PIVOTS!D148,"")</f>
        <v/>
      </c>
      <c r="F100" t="str">
        <f>IF(ISTEXT(PIVOTS!E148),PIVOTS!E148,"")</f>
        <v/>
      </c>
      <c r="G100" t="str">
        <f t="shared" si="10"/>
        <v xml:space="preserve"> </v>
      </c>
      <c r="H100" t="str">
        <f t="shared" si="11"/>
        <v xml:space="preserve"> </v>
      </c>
      <c r="I100" t="str">
        <f t="shared" si="12"/>
        <v xml:space="preserve"> </v>
      </c>
      <c r="J100" t="str">
        <f t="shared" si="13"/>
        <v xml:space="preserve"> </v>
      </c>
    </row>
    <row r="101" spans="1:10">
      <c r="A101">
        <f>PIVOTS!A149</f>
        <v>0</v>
      </c>
      <c r="B101" t="str">
        <f>A101&amp;COUNTIFS($A$5:A101,A101)</f>
        <v>03</v>
      </c>
      <c r="C101" t="str">
        <f>IF(ISTEXT(PIVOTS!B149),PIVOTS!B149,"")</f>
        <v/>
      </c>
      <c r="D101" t="str">
        <f>IF(ISTEXT(PIVOTS!C149),PIVOTS!C149,"")</f>
        <v/>
      </c>
      <c r="E101" t="str">
        <f>IF(ISTEXT(PIVOTS!D149),PIVOTS!D149,"")</f>
        <v/>
      </c>
      <c r="F101" t="str">
        <f>IF(ISTEXT(PIVOTS!E149),PIVOTS!E149,"")</f>
        <v/>
      </c>
      <c r="G101" t="str">
        <f t="shared" si="10"/>
        <v xml:space="preserve">  </v>
      </c>
      <c r="H101" t="str">
        <f t="shared" si="11"/>
        <v xml:space="preserve">  </v>
      </c>
      <c r="I101" t="str">
        <f t="shared" si="12"/>
        <v xml:space="preserve">  </v>
      </c>
      <c r="J101" t="str">
        <f t="shared" si="13"/>
        <v xml:space="preserve">  </v>
      </c>
    </row>
    <row r="102" spans="1:10">
      <c r="A102">
        <f>PIVOTS!A150</f>
        <v>0</v>
      </c>
      <c r="B102" t="str">
        <f>A102&amp;COUNTIFS($A$5:A102,A102)</f>
        <v>04</v>
      </c>
      <c r="C102" t="str">
        <f>IF(ISTEXT(PIVOTS!B150),PIVOTS!B150,"")</f>
        <v/>
      </c>
      <c r="D102" t="str">
        <f>IF(ISTEXT(PIVOTS!C150),PIVOTS!C150,"")</f>
        <v/>
      </c>
      <c r="E102" t="str">
        <f>IF(ISTEXT(PIVOTS!D150),PIVOTS!D150,"")</f>
        <v/>
      </c>
      <c r="F102" t="str">
        <f>IF(ISTEXT(PIVOTS!E150),PIVOTS!E150,"")</f>
        <v/>
      </c>
      <c r="G102" t="str">
        <f t="shared" si="10"/>
        <v xml:space="preserve">   </v>
      </c>
      <c r="H102" t="str">
        <f t="shared" si="11"/>
        <v xml:space="preserve">   </v>
      </c>
      <c r="I102" t="str">
        <f t="shared" si="12"/>
        <v xml:space="preserve">   </v>
      </c>
      <c r="J102" t="str">
        <f t="shared" si="13"/>
        <v xml:space="preserve">   </v>
      </c>
    </row>
    <row r="103" spans="1:10">
      <c r="A103">
        <f>PIVOTS!A151</f>
        <v>0</v>
      </c>
      <c r="B103" t="str">
        <f>A103&amp;COUNTIFS($A$5:A103,A103)</f>
        <v>05</v>
      </c>
      <c r="C103" t="str">
        <f>IF(ISTEXT(PIVOTS!B151),PIVOTS!B151,"")</f>
        <v/>
      </c>
      <c r="D103" t="str">
        <f>IF(ISTEXT(PIVOTS!C151),PIVOTS!C151,"")</f>
        <v/>
      </c>
      <c r="E103" t="str">
        <f>IF(ISTEXT(PIVOTS!D151),PIVOTS!D151,"")</f>
        <v/>
      </c>
      <c r="F103" t="str">
        <f>IF(ISTEXT(PIVOTS!E151),PIVOTS!E151,"")</f>
        <v/>
      </c>
      <c r="G103" t="str">
        <f t="shared" si="10"/>
        <v xml:space="preserve">    </v>
      </c>
      <c r="H103" t="str">
        <f t="shared" si="11"/>
        <v xml:space="preserve">    </v>
      </c>
      <c r="I103" t="str">
        <f t="shared" si="12"/>
        <v xml:space="preserve">    </v>
      </c>
      <c r="J103" t="str">
        <f t="shared" si="13"/>
        <v xml:space="preserve">    </v>
      </c>
    </row>
    <row r="104" spans="1:10">
      <c r="A104">
        <f>PIVOTS!A152</f>
        <v>0</v>
      </c>
      <c r="B104" t="str">
        <f>A104&amp;COUNTIFS($A$5:A104,A104)</f>
        <v>06</v>
      </c>
      <c r="C104" t="str">
        <f>IF(ISTEXT(PIVOTS!B152),PIVOTS!B152,"")</f>
        <v/>
      </c>
      <c r="D104" t="str">
        <f>IF(ISTEXT(PIVOTS!C152),PIVOTS!C152,"")</f>
        <v/>
      </c>
      <c r="E104" t="str">
        <f>IF(ISTEXT(PIVOTS!D152),PIVOTS!D152,"")</f>
        <v/>
      </c>
      <c r="F104" t="str">
        <f>IF(ISTEXT(PIVOTS!E152),PIVOTS!E152,"")</f>
        <v/>
      </c>
      <c r="G104" t="str">
        <f t="shared" si="10"/>
        <v xml:space="preserve">     </v>
      </c>
      <c r="H104" t="str">
        <f t="shared" si="11"/>
        <v xml:space="preserve">     </v>
      </c>
      <c r="I104" t="str">
        <f t="shared" si="12"/>
        <v xml:space="preserve">     </v>
      </c>
      <c r="J104" t="str">
        <f t="shared" si="13"/>
        <v xml:space="preserve">     </v>
      </c>
    </row>
    <row r="105" spans="1:10">
      <c r="A105">
        <f>PIVOTS!A153</f>
        <v>0</v>
      </c>
      <c r="B105" t="str">
        <f>A105&amp;COUNTIFS($A$5:A105,A105)</f>
        <v>07</v>
      </c>
      <c r="C105" t="str">
        <f>IF(ISTEXT(PIVOTS!B153),PIVOTS!B153,"")</f>
        <v/>
      </c>
      <c r="D105" t="str">
        <f>IF(ISTEXT(PIVOTS!C153),PIVOTS!C153,"")</f>
        <v/>
      </c>
      <c r="E105" t="str">
        <f>IF(ISTEXT(PIVOTS!D153),PIVOTS!D153,"")</f>
        <v/>
      </c>
      <c r="F105" t="str">
        <f>IF(ISTEXT(PIVOTS!E153),PIVOTS!E153,"")</f>
        <v/>
      </c>
      <c r="G105" t="str">
        <f t="shared" si="10"/>
        <v xml:space="preserve">      </v>
      </c>
      <c r="H105" t="str">
        <f t="shared" si="11"/>
        <v xml:space="preserve">      </v>
      </c>
      <c r="I105" t="str">
        <f t="shared" si="12"/>
        <v xml:space="preserve">      </v>
      </c>
      <c r="J105" t="str">
        <f t="shared" si="13"/>
        <v xml:space="preserve">      </v>
      </c>
    </row>
    <row r="106" spans="1:10">
      <c r="A106">
        <f>PIVOTS!A154</f>
        <v>0</v>
      </c>
      <c r="B106" t="str">
        <f>A106&amp;COUNTIFS($A$5:A106,A106)</f>
        <v>08</v>
      </c>
      <c r="C106" t="str">
        <f>IF(ISTEXT(PIVOTS!B154),PIVOTS!B154,"")</f>
        <v/>
      </c>
      <c r="D106" t="str">
        <f>IF(ISTEXT(PIVOTS!C154),PIVOTS!C154,"")</f>
        <v/>
      </c>
      <c r="E106" t="str">
        <f>IF(ISTEXT(PIVOTS!D154),PIVOTS!D154,"")</f>
        <v/>
      </c>
      <c r="F106" t="str">
        <f>IF(ISTEXT(PIVOTS!E154),PIVOTS!E154,"")</f>
        <v/>
      </c>
      <c r="G106" t="str">
        <f t="shared" si="10"/>
        <v xml:space="preserve">       </v>
      </c>
      <c r="H106" t="str">
        <f t="shared" si="11"/>
        <v xml:space="preserve">       </v>
      </c>
      <c r="I106" t="str">
        <f t="shared" si="12"/>
        <v xml:space="preserve">       </v>
      </c>
      <c r="J106" t="str">
        <f t="shared" si="13"/>
        <v xml:space="preserve">       </v>
      </c>
    </row>
    <row r="107" spans="1:10">
      <c r="A107">
        <f>PIVOTS!A155</f>
        <v>0</v>
      </c>
      <c r="B107" t="str">
        <f>A107&amp;COUNTIFS($A$5:A107,A107)</f>
        <v>09</v>
      </c>
      <c r="C107" t="str">
        <f>IF(ISTEXT(PIVOTS!B155),PIVOTS!B155,"")</f>
        <v/>
      </c>
      <c r="D107" t="str">
        <f>IF(ISTEXT(PIVOTS!C155),PIVOTS!C155,"")</f>
        <v/>
      </c>
      <c r="E107" t="str">
        <f>IF(ISTEXT(PIVOTS!D155),PIVOTS!D155,"")</f>
        <v/>
      </c>
      <c r="F107" t="str">
        <f>IF(ISTEXT(PIVOTS!E155),PIVOTS!E155,"")</f>
        <v/>
      </c>
      <c r="G107" t="str">
        <f t="shared" si="10"/>
        <v xml:space="preserve">        </v>
      </c>
      <c r="H107" t="str">
        <f t="shared" si="11"/>
        <v xml:space="preserve">        </v>
      </c>
      <c r="I107" t="str">
        <f t="shared" si="12"/>
        <v xml:space="preserve">        </v>
      </c>
      <c r="J107" t="str">
        <f t="shared" si="13"/>
        <v xml:space="preserve">        </v>
      </c>
    </row>
    <row r="108" spans="1:10">
      <c r="A108">
        <f>PIVOTS!A156</f>
        <v>0</v>
      </c>
      <c r="B108" t="str">
        <f>A108&amp;COUNTIFS($A$5:A108,A108)</f>
        <v>010</v>
      </c>
      <c r="C108" t="str">
        <f>IF(ISTEXT(PIVOTS!B156),PIVOTS!B156,"")</f>
        <v/>
      </c>
      <c r="D108" t="str">
        <f>IF(ISTEXT(PIVOTS!C156),PIVOTS!C156,"")</f>
        <v/>
      </c>
      <c r="E108" t="str">
        <f>IF(ISTEXT(PIVOTS!D156),PIVOTS!D156,"")</f>
        <v/>
      </c>
      <c r="F108" t="str">
        <f>IF(ISTEXT(PIVOTS!E156),PIVOTS!E156,"")</f>
        <v/>
      </c>
      <c r="G108" t="str">
        <f t="shared" si="10"/>
        <v xml:space="preserve">         </v>
      </c>
      <c r="H108" t="str">
        <f t="shared" si="11"/>
        <v xml:space="preserve">         </v>
      </c>
      <c r="I108" t="str">
        <f t="shared" si="12"/>
        <v xml:space="preserve">         </v>
      </c>
      <c r="J108" t="str">
        <f t="shared" si="13"/>
        <v xml:space="preserve">         </v>
      </c>
    </row>
    <row r="109" spans="1:10">
      <c r="A109">
        <f>PIVOTS!A157</f>
        <v>0</v>
      </c>
      <c r="B109" t="str">
        <f>A109&amp;COUNTIFS($A$5:A109,A109)</f>
        <v>011</v>
      </c>
      <c r="C109" t="str">
        <f>IF(ISTEXT(PIVOTS!B157),PIVOTS!B157,"")</f>
        <v/>
      </c>
      <c r="D109" t="str">
        <f>IF(ISTEXT(PIVOTS!C157),PIVOTS!C157,"")</f>
        <v/>
      </c>
      <c r="E109" t="str">
        <f>IF(ISTEXT(PIVOTS!D157),PIVOTS!D157,"")</f>
        <v/>
      </c>
      <c r="F109" t="str">
        <f>IF(ISTEXT(PIVOTS!E157),PIVOTS!E157,"")</f>
        <v/>
      </c>
      <c r="G109" t="str">
        <f t="shared" si="10"/>
        <v xml:space="preserve">          </v>
      </c>
      <c r="H109" t="str">
        <f t="shared" si="11"/>
        <v xml:space="preserve">          </v>
      </c>
      <c r="I109" t="str">
        <f t="shared" si="12"/>
        <v xml:space="preserve">          </v>
      </c>
      <c r="J109" t="str">
        <f t="shared" si="13"/>
        <v xml:space="preserve">          </v>
      </c>
    </row>
    <row r="110" spans="1:10">
      <c r="A110">
        <f>PIVOTS!A158</f>
        <v>0</v>
      </c>
      <c r="B110" t="str">
        <f>A110&amp;COUNTIFS($A$5:A110,A110)</f>
        <v>012</v>
      </c>
      <c r="C110" t="str">
        <f>IF(ISTEXT(PIVOTS!B158),PIVOTS!B158,"")</f>
        <v/>
      </c>
      <c r="D110" t="str">
        <f>IF(ISTEXT(PIVOTS!C158),PIVOTS!C158,"")</f>
        <v/>
      </c>
      <c r="E110" t="str">
        <f>IF(ISTEXT(PIVOTS!D158),PIVOTS!D158,"")</f>
        <v/>
      </c>
      <c r="F110" t="str">
        <f>IF(ISTEXT(PIVOTS!E158),PIVOTS!E158,"")</f>
        <v/>
      </c>
      <c r="G110" t="str">
        <f t="shared" si="10"/>
        <v xml:space="preserve">           </v>
      </c>
      <c r="H110" t="str">
        <f t="shared" si="11"/>
        <v xml:space="preserve">           </v>
      </c>
      <c r="I110" t="str">
        <f t="shared" si="12"/>
        <v xml:space="preserve">           </v>
      </c>
      <c r="J110" t="str">
        <f t="shared" si="13"/>
        <v xml:space="preserve">           </v>
      </c>
    </row>
    <row r="111" spans="1:10">
      <c r="A111">
        <f>PIVOTS!A159</f>
        <v>0</v>
      </c>
      <c r="B111" t="str">
        <f>A111&amp;COUNTIFS($A$5:A111,A111)</f>
        <v>013</v>
      </c>
      <c r="C111" t="str">
        <f>IF(ISTEXT(PIVOTS!B159),PIVOTS!B159,"")</f>
        <v/>
      </c>
      <c r="D111" t="str">
        <f>IF(ISTEXT(PIVOTS!C159),PIVOTS!C159,"")</f>
        <v/>
      </c>
      <c r="E111" t="str">
        <f>IF(ISTEXT(PIVOTS!D159),PIVOTS!D159,"")</f>
        <v/>
      </c>
      <c r="F111" t="str">
        <f>IF(ISTEXT(PIVOTS!E159),PIVOTS!E159,"")</f>
        <v/>
      </c>
      <c r="G111" t="str">
        <f t="shared" si="10"/>
        <v xml:space="preserve">            </v>
      </c>
      <c r="H111" t="str">
        <f t="shared" si="11"/>
        <v xml:space="preserve">            </v>
      </c>
      <c r="I111" t="str">
        <f t="shared" si="12"/>
        <v xml:space="preserve">            </v>
      </c>
      <c r="J111" t="str">
        <f t="shared" si="13"/>
        <v xml:space="preserve">            </v>
      </c>
    </row>
    <row r="112" spans="1:10">
      <c r="A112">
        <f>PIVOTS!A160</f>
        <v>0</v>
      </c>
      <c r="B112" t="str">
        <f>A112&amp;COUNTIFS($A$5:A112,A112)</f>
        <v>014</v>
      </c>
      <c r="C112" t="str">
        <f>IF(ISTEXT(PIVOTS!B160),PIVOTS!B160,"")</f>
        <v/>
      </c>
      <c r="D112" t="str">
        <f>IF(ISTEXT(PIVOTS!C160),PIVOTS!C160,"")</f>
        <v/>
      </c>
      <c r="E112" t="str">
        <f>IF(ISTEXT(PIVOTS!D160),PIVOTS!D160,"")</f>
        <v/>
      </c>
      <c r="F112" t="str">
        <f>IF(ISTEXT(PIVOTS!E160),PIVOTS!E160,"")</f>
        <v/>
      </c>
      <c r="G112" t="str">
        <f t="shared" si="10"/>
        <v xml:space="preserve">             </v>
      </c>
      <c r="H112" t="str">
        <f t="shared" si="11"/>
        <v xml:space="preserve">             </v>
      </c>
      <c r="I112" t="str">
        <f t="shared" si="12"/>
        <v xml:space="preserve">             </v>
      </c>
      <c r="J112" t="str">
        <f t="shared" si="13"/>
        <v xml:space="preserve">             </v>
      </c>
    </row>
    <row r="113" spans="1:10">
      <c r="A113">
        <f>PIVOTS!A161</f>
        <v>0</v>
      </c>
      <c r="B113" t="str">
        <f>A113&amp;COUNTIFS($A$5:A113,A113)</f>
        <v>015</v>
      </c>
      <c r="C113" t="str">
        <f>IF(ISTEXT(PIVOTS!B161),PIVOTS!B161,"")</f>
        <v/>
      </c>
      <c r="D113" t="str">
        <f>IF(ISTEXT(PIVOTS!C161),PIVOTS!C161,"")</f>
        <v/>
      </c>
      <c r="E113" t="str">
        <f>IF(ISTEXT(PIVOTS!D161),PIVOTS!D161,"")</f>
        <v/>
      </c>
      <c r="F113" t="str">
        <f>IF(ISTEXT(PIVOTS!E161),PIVOTS!E161,"")</f>
        <v/>
      </c>
      <c r="G113" t="str">
        <f t="shared" si="10"/>
        <v xml:space="preserve">              </v>
      </c>
      <c r="H113" t="str">
        <f t="shared" si="11"/>
        <v xml:space="preserve">              </v>
      </c>
      <c r="I113" t="str">
        <f t="shared" si="12"/>
        <v xml:space="preserve">              </v>
      </c>
      <c r="J113" t="str">
        <f t="shared" si="13"/>
        <v xml:space="preserve">              </v>
      </c>
    </row>
    <row r="114" spans="1:10">
      <c r="A114">
        <f>PIVOTS!A162</f>
        <v>0</v>
      </c>
      <c r="B114" t="str">
        <f>A114&amp;COUNTIFS($A$5:A114,A114)</f>
        <v>016</v>
      </c>
      <c r="C114" t="str">
        <f>IF(ISTEXT(PIVOTS!B162),PIVOTS!B162,"")</f>
        <v/>
      </c>
      <c r="D114" t="str">
        <f>IF(ISTEXT(PIVOTS!C162),PIVOTS!C162,"")</f>
        <v/>
      </c>
      <c r="E114" t="str">
        <f>IF(ISTEXT(PIVOTS!D162),PIVOTS!D162,"")</f>
        <v/>
      </c>
      <c r="F114" t="str">
        <f>IF(ISTEXT(PIVOTS!E162),PIVOTS!E162,"")</f>
        <v/>
      </c>
      <c r="G114" t="str">
        <f t="shared" si="10"/>
        <v xml:space="preserve">               </v>
      </c>
      <c r="H114" t="str">
        <f t="shared" si="11"/>
        <v xml:space="preserve">               </v>
      </c>
      <c r="I114" t="str">
        <f t="shared" si="12"/>
        <v xml:space="preserve">               </v>
      </c>
      <c r="J114" t="str">
        <f t="shared" si="13"/>
        <v xml:space="preserve">               </v>
      </c>
    </row>
    <row r="115" spans="1:10">
      <c r="A115">
        <f>PIVOTS!A163</f>
        <v>0</v>
      </c>
      <c r="B115" t="str">
        <f>A115&amp;COUNTIFS($A$5:A115,A115)</f>
        <v>017</v>
      </c>
      <c r="C115" t="str">
        <f>IF(ISTEXT(PIVOTS!B163),PIVOTS!B163,"")</f>
        <v/>
      </c>
      <c r="D115" t="str">
        <f>IF(ISTEXT(PIVOTS!C163),PIVOTS!C163,"")</f>
        <v/>
      </c>
      <c r="E115" t="str">
        <f>IF(ISTEXT(PIVOTS!D163),PIVOTS!D163,"")</f>
        <v/>
      </c>
      <c r="F115" t="str">
        <f>IF(ISTEXT(PIVOTS!E163),PIVOTS!E163,"")</f>
        <v/>
      </c>
      <c r="G115" t="str">
        <f t="shared" si="10"/>
        <v xml:space="preserve">                </v>
      </c>
      <c r="H115" t="str">
        <f t="shared" si="11"/>
        <v xml:space="preserve">                </v>
      </c>
      <c r="I115" t="str">
        <f t="shared" si="12"/>
        <v xml:space="preserve">                </v>
      </c>
      <c r="J115" t="str">
        <f t="shared" si="13"/>
        <v xml:space="preserve">                </v>
      </c>
    </row>
    <row r="116" spans="1:10">
      <c r="A116">
        <f>PIVOTS!A164</f>
        <v>0</v>
      </c>
      <c r="B116" t="str">
        <f>A116&amp;COUNTIFS($A$5:A116,A116)</f>
        <v>018</v>
      </c>
      <c r="C116" t="str">
        <f>IF(ISTEXT(PIVOTS!B164),PIVOTS!B164,"")</f>
        <v/>
      </c>
      <c r="D116" t="str">
        <f>IF(ISTEXT(PIVOTS!C164),PIVOTS!C164,"")</f>
        <v/>
      </c>
      <c r="E116" t="str">
        <f>IF(ISTEXT(PIVOTS!D164),PIVOTS!D164,"")</f>
        <v/>
      </c>
      <c r="F116" t="str">
        <f>IF(ISTEXT(PIVOTS!E164),PIVOTS!E164,"")</f>
        <v/>
      </c>
      <c r="G116" t="str">
        <f t="shared" si="10"/>
        <v xml:space="preserve">                 </v>
      </c>
      <c r="H116" t="str">
        <f t="shared" si="11"/>
        <v xml:space="preserve">                 </v>
      </c>
      <c r="I116" t="str">
        <f t="shared" si="12"/>
        <v xml:space="preserve">                 </v>
      </c>
      <c r="J116" t="str">
        <f t="shared" si="13"/>
        <v xml:space="preserve">                 </v>
      </c>
    </row>
    <row r="117" spans="1:10">
      <c r="A117">
        <f>PIVOTS!A165</f>
        <v>0</v>
      </c>
      <c r="B117" t="str">
        <f>A117&amp;COUNTIFS($A$5:A117,A117)</f>
        <v>019</v>
      </c>
      <c r="C117" t="str">
        <f>IF(ISTEXT(PIVOTS!B165),PIVOTS!B165,"")</f>
        <v/>
      </c>
      <c r="D117" t="str">
        <f>IF(ISTEXT(PIVOTS!C165),PIVOTS!C165,"")</f>
        <v/>
      </c>
      <c r="E117" t="str">
        <f>IF(ISTEXT(PIVOTS!D165),PIVOTS!D165,"")</f>
        <v/>
      </c>
      <c r="F117" t="str">
        <f>IF(ISTEXT(PIVOTS!E165),PIVOTS!E165,"")</f>
        <v/>
      </c>
      <c r="G117" t="str">
        <f t="shared" si="10"/>
        <v xml:space="preserve">                  </v>
      </c>
      <c r="H117" t="str">
        <f t="shared" si="11"/>
        <v xml:space="preserve">                  </v>
      </c>
      <c r="I117" t="str">
        <f t="shared" si="12"/>
        <v xml:space="preserve">                  </v>
      </c>
      <c r="J117" t="str">
        <f t="shared" si="13"/>
        <v xml:space="preserve">                  </v>
      </c>
    </row>
    <row r="118" spans="1:10">
      <c r="A118">
        <f>PIVOTS!A166</f>
        <v>0</v>
      </c>
      <c r="B118" t="str">
        <f>A118&amp;COUNTIFS($A$5:A118,A118)</f>
        <v>020</v>
      </c>
      <c r="C118" t="str">
        <f>IF(ISTEXT(PIVOTS!B166),PIVOTS!B166,"")</f>
        <v/>
      </c>
      <c r="D118" t="str">
        <f>IF(ISTEXT(PIVOTS!C166),PIVOTS!C166,"")</f>
        <v/>
      </c>
      <c r="E118" t="str">
        <f>IF(ISTEXT(PIVOTS!D166),PIVOTS!D166,"")</f>
        <v/>
      </c>
      <c r="F118" t="str">
        <f>IF(ISTEXT(PIVOTS!E166),PIVOTS!E166,"")</f>
        <v/>
      </c>
      <c r="G118" t="str">
        <f t="shared" si="10"/>
        <v xml:space="preserve">                   </v>
      </c>
      <c r="H118" t="str">
        <f t="shared" si="11"/>
        <v xml:space="preserve">                   </v>
      </c>
      <c r="I118" t="str">
        <f t="shared" si="12"/>
        <v xml:space="preserve">                   </v>
      </c>
      <c r="J118" t="str">
        <f t="shared" si="13"/>
        <v xml:space="preserve">                   </v>
      </c>
    </row>
    <row r="119" spans="1:10">
      <c r="A119">
        <f>PIVOTS!A167</f>
        <v>0</v>
      </c>
      <c r="B119" t="str">
        <f>A119&amp;COUNTIFS($A$5:A119,A119)</f>
        <v>021</v>
      </c>
      <c r="C119" t="str">
        <f>IF(ISTEXT(PIVOTS!B167),PIVOTS!B167,"")</f>
        <v/>
      </c>
      <c r="D119" t="str">
        <f>IF(ISTEXT(PIVOTS!C167),PIVOTS!C167,"")</f>
        <v/>
      </c>
      <c r="E119" t="str">
        <f>IF(ISTEXT(PIVOTS!D167),PIVOTS!D167,"")</f>
        <v/>
      </c>
      <c r="F119" t="str">
        <f>IF(ISTEXT(PIVOTS!E167),PIVOTS!E167,"")</f>
        <v/>
      </c>
      <c r="G119" t="str">
        <f t="shared" si="10"/>
        <v xml:space="preserve">                    </v>
      </c>
      <c r="H119" t="str">
        <f t="shared" si="11"/>
        <v xml:space="preserve">                    </v>
      </c>
      <c r="I119" t="str">
        <f t="shared" si="12"/>
        <v xml:space="preserve">                    </v>
      </c>
      <c r="J119" t="str">
        <f t="shared" si="13"/>
        <v xml:space="preserve">                    </v>
      </c>
    </row>
    <row r="120" spans="1:10">
      <c r="A120">
        <f>PIVOTS!A168</f>
        <v>0</v>
      </c>
      <c r="B120" t="str">
        <f>A120&amp;COUNTIFS($A$5:A120,A120)</f>
        <v>022</v>
      </c>
      <c r="C120" t="str">
        <f>IF(ISTEXT(PIVOTS!B168),PIVOTS!B168,"")</f>
        <v/>
      </c>
      <c r="D120" t="str">
        <f>IF(ISTEXT(PIVOTS!C168),PIVOTS!C168,"")</f>
        <v/>
      </c>
      <c r="E120" t="str">
        <f>IF(ISTEXT(PIVOTS!D168),PIVOTS!D168,"")</f>
        <v/>
      </c>
      <c r="F120" t="str">
        <f>IF(ISTEXT(PIVOTS!E168),PIVOTS!E168,"")</f>
        <v/>
      </c>
      <c r="G120" t="str">
        <f t="shared" si="10"/>
        <v xml:space="preserve">                     </v>
      </c>
      <c r="H120" t="str">
        <f t="shared" si="11"/>
        <v xml:space="preserve">                     </v>
      </c>
      <c r="I120" t="str">
        <f t="shared" si="12"/>
        <v xml:space="preserve">                     </v>
      </c>
      <c r="J120" t="str">
        <f t="shared" si="13"/>
        <v xml:space="preserve">                     </v>
      </c>
    </row>
    <row r="121" spans="1:10">
      <c r="A121">
        <f>PIVOTS!A169</f>
        <v>0</v>
      </c>
      <c r="B121" t="str">
        <f>A121&amp;COUNTIFS($A$5:A121,A121)</f>
        <v>023</v>
      </c>
      <c r="C121" t="str">
        <f>IF(ISTEXT(PIVOTS!B169),PIVOTS!B169,"")</f>
        <v/>
      </c>
      <c r="D121" t="str">
        <f>IF(ISTEXT(PIVOTS!C169),PIVOTS!C169,"")</f>
        <v/>
      </c>
      <c r="E121" t="str">
        <f>IF(ISTEXT(PIVOTS!D169),PIVOTS!D169,"")</f>
        <v/>
      </c>
      <c r="F121" t="str">
        <f>IF(ISTEXT(PIVOTS!E169),PIVOTS!E169,"")</f>
        <v/>
      </c>
      <c r="G121" t="str">
        <f t="shared" si="10"/>
        <v xml:space="preserve">                      </v>
      </c>
      <c r="H121" t="str">
        <f t="shared" si="11"/>
        <v xml:space="preserve">                      </v>
      </c>
      <c r="I121" t="str">
        <f t="shared" si="12"/>
        <v xml:space="preserve">                      </v>
      </c>
      <c r="J121" t="str">
        <f t="shared" si="13"/>
        <v xml:space="preserve">                      </v>
      </c>
    </row>
    <row r="122" spans="1:10">
      <c r="A122">
        <f>PIVOTS!A170</f>
        <v>0</v>
      </c>
      <c r="B122" t="str">
        <f>A122&amp;COUNTIFS($A$5:A122,A122)</f>
        <v>024</v>
      </c>
      <c r="C122" t="str">
        <f>IF(ISTEXT(PIVOTS!B170),PIVOTS!B170,"")</f>
        <v/>
      </c>
      <c r="D122" t="str">
        <f>IF(ISTEXT(PIVOTS!C170),PIVOTS!C170,"")</f>
        <v/>
      </c>
      <c r="E122" t="str">
        <f>IF(ISTEXT(PIVOTS!D170),PIVOTS!D170,"")</f>
        <v/>
      </c>
      <c r="F122" t="str">
        <f>IF(ISTEXT(PIVOTS!E170),PIVOTS!E170,"")</f>
        <v/>
      </c>
      <c r="G122" t="str">
        <f t="shared" si="10"/>
        <v xml:space="preserve">                       </v>
      </c>
      <c r="H122" t="str">
        <f t="shared" si="11"/>
        <v xml:space="preserve">                       </v>
      </c>
      <c r="I122" t="str">
        <f t="shared" si="12"/>
        <v xml:space="preserve">                       </v>
      </c>
      <c r="J122" t="str">
        <f t="shared" si="13"/>
        <v xml:space="preserve">                       </v>
      </c>
    </row>
    <row r="123" spans="1:10">
      <c r="A123">
        <f>PIVOTS!A171</f>
        <v>0</v>
      </c>
      <c r="B123" t="str">
        <f>A123&amp;COUNTIFS($A$5:A123,A123)</f>
        <v>025</v>
      </c>
      <c r="C123" t="str">
        <f>IF(ISTEXT(PIVOTS!B171),PIVOTS!B171,"")</f>
        <v/>
      </c>
      <c r="D123" t="str">
        <f>IF(ISTEXT(PIVOTS!C171),PIVOTS!C171,"")</f>
        <v/>
      </c>
      <c r="E123" t="str">
        <f>IF(ISTEXT(PIVOTS!D171),PIVOTS!D171,"")</f>
        <v/>
      </c>
      <c r="F123" t="str">
        <f>IF(ISTEXT(PIVOTS!E171),PIVOTS!E171,"")</f>
        <v/>
      </c>
      <c r="G123" t="str">
        <f t="shared" si="10"/>
        <v xml:space="preserve">                        </v>
      </c>
      <c r="H123" t="str">
        <f t="shared" si="11"/>
        <v xml:space="preserve">                        </v>
      </c>
      <c r="I123" t="str">
        <f t="shared" si="12"/>
        <v xml:space="preserve">                        </v>
      </c>
      <c r="J123" t="str">
        <f t="shared" si="13"/>
        <v xml:space="preserve">                        </v>
      </c>
    </row>
    <row r="124" spans="1:10">
      <c r="A124">
        <f>PIVOTS!A172</f>
        <v>0</v>
      </c>
      <c r="B124" t="str">
        <f>A124&amp;COUNTIFS($A$5:A124,A124)</f>
        <v>026</v>
      </c>
      <c r="C124" t="str">
        <f>IF(ISTEXT(PIVOTS!B172),PIVOTS!B172,"")</f>
        <v/>
      </c>
      <c r="D124" t="str">
        <f>IF(ISTEXT(PIVOTS!C172),PIVOTS!C172,"")</f>
        <v/>
      </c>
      <c r="E124" t="str">
        <f>IF(ISTEXT(PIVOTS!D172),PIVOTS!D172,"")</f>
        <v/>
      </c>
      <c r="F124" t="str">
        <f>IF(ISTEXT(PIVOTS!E172),PIVOTS!E172,"")</f>
        <v/>
      </c>
      <c r="G124" t="str">
        <f t="shared" si="10"/>
        <v xml:space="preserve">                         </v>
      </c>
      <c r="H124" t="str">
        <f t="shared" si="11"/>
        <v xml:space="preserve">                         </v>
      </c>
      <c r="I124" t="str">
        <f t="shared" si="12"/>
        <v xml:space="preserve">                         </v>
      </c>
      <c r="J124" t="str">
        <f t="shared" si="13"/>
        <v xml:space="preserve">                         </v>
      </c>
    </row>
    <row r="125" spans="1:10">
      <c r="A125">
        <f>PIVOTS!A173</f>
        <v>0</v>
      </c>
      <c r="B125" t="str">
        <f>A125&amp;COUNTIFS($A$5:A125,A125)</f>
        <v>027</v>
      </c>
      <c r="C125" t="str">
        <f>IF(ISTEXT(PIVOTS!B173),PIVOTS!B173,"")</f>
        <v/>
      </c>
      <c r="D125" t="str">
        <f>IF(ISTEXT(PIVOTS!C173),PIVOTS!C173,"")</f>
        <v/>
      </c>
      <c r="E125" t="str">
        <f>IF(ISTEXT(PIVOTS!D173),PIVOTS!D173,"")</f>
        <v/>
      </c>
      <c r="F125" t="str">
        <f>IF(ISTEXT(PIVOTS!E173),PIVOTS!E173,"")</f>
        <v/>
      </c>
      <c r="G125" t="str">
        <f t="shared" si="10"/>
        <v xml:space="preserve">                          </v>
      </c>
      <c r="H125" t="str">
        <f t="shared" si="11"/>
        <v xml:space="preserve">                          </v>
      </c>
      <c r="I125" t="str">
        <f t="shared" si="12"/>
        <v xml:space="preserve">                          </v>
      </c>
      <c r="J125" t="str">
        <f t="shared" si="13"/>
        <v xml:space="preserve">                          </v>
      </c>
    </row>
    <row r="126" spans="1:10">
      <c r="A126">
        <f>PIVOTS!A174</f>
        <v>0</v>
      </c>
      <c r="B126" t="str">
        <f>A126&amp;COUNTIFS($A$5:A126,A126)</f>
        <v>028</v>
      </c>
      <c r="C126" t="str">
        <f>IF(ISTEXT(PIVOTS!B174),PIVOTS!B174,"")</f>
        <v/>
      </c>
      <c r="D126" t="str">
        <f>IF(ISTEXT(PIVOTS!C174),PIVOTS!C174,"")</f>
        <v/>
      </c>
      <c r="E126" t="str">
        <f>IF(ISTEXT(PIVOTS!D174),PIVOTS!D174,"")</f>
        <v/>
      </c>
      <c r="F126" t="str">
        <f>IF(ISTEXT(PIVOTS!E174),PIVOTS!E174,"")</f>
        <v/>
      </c>
      <c r="G126" t="str">
        <f t="shared" si="10"/>
        <v xml:space="preserve">                           </v>
      </c>
      <c r="H126" t="str">
        <f t="shared" si="11"/>
        <v xml:space="preserve">                           </v>
      </c>
      <c r="I126" t="str">
        <f t="shared" si="12"/>
        <v xml:space="preserve">                           </v>
      </c>
      <c r="J126" t="str">
        <f t="shared" si="13"/>
        <v xml:space="preserve">                           </v>
      </c>
    </row>
    <row r="127" spans="1:10">
      <c r="A127">
        <f>PIVOTS!A175</f>
        <v>0</v>
      </c>
      <c r="B127" t="str">
        <f>A127&amp;COUNTIFS($A$5:A127,A127)</f>
        <v>029</v>
      </c>
      <c r="C127" t="str">
        <f>IF(ISTEXT(PIVOTS!B175),PIVOTS!B175,"")</f>
        <v/>
      </c>
      <c r="D127" t="str">
        <f>IF(ISTEXT(PIVOTS!C175),PIVOTS!C175,"")</f>
        <v/>
      </c>
      <c r="E127" t="str">
        <f>IF(ISTEXT(PIVOTS!D175),PIVOTS!D175,"")</f>
        <v/>
      </c>
      <c r="F127" t="str">
        <f>IF(ISTEXT(PIVOTS!E175),PIVOTS!E175,"")</f>
        <v/>
      </c>
      <c r="G127" t="str">
        <f t="shared" si="10"/>
        <v xml:space="preserve">                            </v>
      </c>
      <c r="H127" t="str">
        <f t="shared" si="11"/>
        <v xml:space="preserve">                            </v>
      </c>
      <c r="I127" t="str">
        <f t="shared" si="12"/>
        <v xml:space="preserve">                            </v>
      </c>
      <c r="J127" t="str">
        <f t="shared" si="13"/>
        <v xml:space="preserve">                            </v>
      </c>
    </row>
    <row r="128" spans="1:10">
      <c r="A128">
        <f>PIVOTS!A176</f>
        <v>0</v>
      </c>
      <c r="B128" t="str">
        <f>A128&amp;COUNTIFS($A$5:A128,A128)</f>
        <v>030</v>
      </c>
      <c r="C128" t="str">
        <f>IF(ISTEXT(PIVOTS!B176),PIVOTS!B176,"")</f>
        <v/>
      </c>
      <c r="D128" t="str">
        <f>IF(ISTEXT(PIVOTS!C176),PIVOTS!C176,"")</f>
        <v/>
      </c>
      <c r="E128" t="str">
        <f>IF(ISTEXT(PIVOTS!D176),PIVOTS!D176,"")</f>
        <v/>
      </c>
      <c r="F128" t="str">
        <f>IF(ISTEXT(PIVOTS!E176),PIVOTS!E176,"")</f>
        <v/>
      </c>
      <c r="G128" t="str">
        <f t="shared" si="10"/>
        <v xml:space="preserve">                             </v>
      </c>
      <c r="H128" t="str">
        <f t="shared" si="11"/>
        <v xml:space="preserve">                             </v>
      </c>
      <c r="I128" t="str">
        <f t="shared" si="12"/>
        <v xml:space="preserve">                             </v>
      </c>
      <c r="J128" t="str">
        <f t="shared" si="13"/>
        <v xml:space="preserve">                             </v>
      </c>
    </row>
    <row r="129" spans="1:10">
      <c r="A129">
        <f>PIVOTS!A177</f>
        <v>0</v>
      </c>
      <c r="B129" t="str">
        <f>A129&amp;COUNTIFS($A$5:A129,A129)</f>
        <v>031</v>
      </c>
      <c r="C129" t="str">
        <f>IF(ISTEXT(PIVOTS!B177),PIVOTS!B177,"")</f>
        <v/>
      </c>
      <c r="D129" t="str">
        <f>IF(ISTEXT(PIVOTS!C177),PIVOTS!C177,"")</f>
        <v/>
      </c>
      <c r="E129" t="str">
        <f>IF(ISTEXT(PIVOTS!D177),PIVOTS!D177,"")</f>
        <v/>
      </c>
      <c r="F129" t="str">
        <f>IF(ISTEXT(PIVOTS!E177),PIVOTS!E177,"")</f>
        <v/>
      </c>
      <c r="G129" t="str">
        <f t="shared" si="10"/>
        <v xml:space="preserve">                              </v>
      </c>
      <c r="H129" t="str">
        <f t="shared" si="11"/>
        <v xml:space="preserve">                              </v>
      </c>
      <c r="I129" t="str">
        <f t="shared" si="12"/>
        <v xml:space="preserve">                              </v>
      </c>
      <c r="J129" t="str">
        <f t="shared" si="13"/>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T35"/>
  <sheetViews>
    <sheetView showGridLines="0" tabSelected="1" topLeftCell="A2" zoomScale="70" zoomScaleNormal="70" zoomScaleSheetLayoutView="80" workbookViewId="0">
      <pane xSplit="6" ySplit="9" topLeftCell="G11" activePane="bottomRight" state="frozen"/>
      <selection activeCell="A2" sqref="A2"/>
      <selection pane="topRight" activeCell="G2" sqref="G2"/>
      <selection pane="bottomLeft" activeCell="A11" sqref="A11"/>
      <selection pane="bottomRight" activeCell="H11" sqref="H11"/>
    </sheetView>
  </sheetViews>
  <sheetFormatPr defaultColWidth="9.140625" defaultRowHeight="12.75"/>
  <cols>
    <col min="1" max="1" width="1.28515625" style="1" customWidth="1"/>
    <col min="2" max="2" width="17.7109375" style="35" bestFit="1" customWidth="1"/>
    <col min="3" max="3" width="25.28515625" style="1" bestFit="1" customWidth="1"/>
    <col min="4" max="4" width="11.5703125" style="1" bestFit="1" customWidth="1"/>
    <col min="5" max="5" width="15.5703125" style="1" bestFit="1" customWidth="1"/>
    <col min="6" max="6" width="38" style="1" bestFit="1" customWidth="1"/>
    <col min="7" max="7" width="9.5703125" style="55" bestFit="1" customWidth="1"/>
    <col min="8" max="11" width="9.140625" style="55" bestFit="1" customWidth="1"/>
    <col min="12" max="12" width="17.7109375" style="1" bestFit="1" customWidth="1"/>
    <col min="13" max="13" width="14.140625" style="1" customWidth="1"/>
    <col min="14" max="14" width="13" style="1" customWidth="1"/>
    <col min="15" max="15" width="49.5703125" style="1" customWidth="1"/>
    <col min="16" max="16" width="45.85546875" style="1" customWidth="1"/>
    <col min="17" max="17" width="40.7109375" style="1" customWidth="1"/>
    <col min="18" max="18" width="56.5703125" style="1" customWidth="1"/>
    <col min="19" max="19" width="17.42578125" style="1" customWidth="1"/>
    <col min="20" max="20" width="54.5703125" style="1" customWidth="1"/>
    <col min="21" max="16384" width="9.140625" style="1"/>
  </cols>
  <sheetData>
    <row r="1" spans="2:20" s="6" customFormat="1" ht="6.75" hidden="1" customHeight="1">
      <c r="B1" s="34"/>
      <c r="G1" s="54"/>
      <c r="H1" s="54"/>
      <c r="I1" s="54"/>
      <c r="J1" s="54"/>
      <c r="K1" s="54"/>
    </row>
    <row r="2" spans="2:20" ht="31.5" customHeight="1"/>
    <row r="3" spans="2:20" s="7" customFormat="1" ht="87" customHeight="1">
      <c r="B3" s="36"/>
      <c r="G3" s="56"/>
      <c r="H3" s="56"/>
      <c r="I3" s="56"/>
      <c r="J3" s="56"/>
      <c r="K3" s="56"/>
    </row>
    <row r="4" spans="2:20" ht="45" customHeight="1"/>
    <row r="5" spans="2:20" s="19" customFormat="1" ht="49.5" customHeight="1">
      <c r="B5" s="35"/>
      <c r="C5" s="90" t="s">
        <v>317</v>
      </c>
      <c r="D5" s="90"/>
      <c r="E5" s="90"/>
      <c r="F5" s="90"/>
      <c r="G5" s="90"/>
      <c r="H5" s="90"/>
      <c r="I5" s="90"/>
      <c r="J5" s="90"/>
      <c r="K5" s="90"/>
      <c r="L5" s="90"/>
      <c r="M5" s="90"/>
      <c r="N5" s="90"/>
      <c r="O5" s="90"/>
      <c r="P5" s="90"/>
      <c r="Q5" s="90"/>
      <c r="R5" s="90"/>
      <c r="S5" s="90"/>
    </row>
    <row r="6" spans="2:20" s="19" customFormat="1" ht="36" customHeight="1" thickBot="1">
      <c r="B6" s="35"/>
      <c r="C6" s="20" t="s">
        <v>311</v>
      </c>
      <c r="D6" s="87" t="str">
        <f>PIVOTS!L2</f>
        <v>(All)</v>
      </c>
      <c r="E6" s="87"/>
      <c r="F6" s="20" t="s">
        <v>313</v>
      </c>
      <c r="G6" s="88" t="str">
        <f>PIVOTS!L3</f>
        <v>(All)</v>
      </c>
      <c r="H6" s="88"/>
      <c r="I6" s="88"/>
      <c r="J6" s="57"/>
      <c r="K6" s="55"/>
      <c r="L6" s="20" t="s">
        <v>312</v>
      </c>
      <c r="M6" s="89" t="str">
        <f>PIVOTS!L4</f>
        <v>(All)</v>
      </c>
      <c r="N6" s="89"/>
      <c r="O6" s="89"/>
      <c r="P6" s="20" t="s">
        <v>314</v>
      </c>
      <c r="Q6" s="22" t="str">
        <f>PIVOTS!L5</f>
        <v>(All)</v>
      </c>
      <c r="R6" s="21"/>
    </row>
    <row r="7" spans="2:20" s="19" customFormat="1" ht="9.75" customHeight="1" thickBot="1">
      <c r="B7" s="35"/>
      <c r="G7" s="55"/>
      <c r="H7" s="55"/>
      <c r="I7" s="55"/>
      <c r="J7" s="55"/>
      <c r="K7" s="55"/>
    </row>
    <row r="8" spans="2:20" ht="18.75" customHeight="1">
      <c r="B8" s="69"/>
      <c r="C8" s="70"/>
      <c r="D8" s="70"/>
      <c r="E8" s="70"/>
      <c r="F8" s="71"/>
      <c r="G8" s="106" t="s">
        <v>15</v>
      </c>
      <c r="H8" s="107"/>
      <c r="I8" s="110" t="s">
        <v>16</v>
      </c>
      <c r="J8" s="110"/>
      <c r="K8" s="111"/>
      <c r="L8" s="91" t="s">
        <v>17</v>
      </c>
      <c r="M8" s="94" t="s">
        <v>55</v>
      </c>
      <c r="N8" s="103" t="s">
        <v>48</v>
      </c>
      <c r="O8" s="97" t="s">
        <v>54</v>
      </c>
      <c r="P8" s="98"/>
      <c r="Q8" s="98"/>
      <c r="R8" s="98"/>
      <c r="S8" s="98"/>
      <c r="T8" s="99"/>
    </row>
    <row r="9" spans="2:20" ht="7.5" customHeight="1" thickBot="1">
      <c r="B9" s="72"/>
      <c r="C9" s="73"/>
      <c r="D9" s="73"/>
      <c r="E9" s="73"/>
      <c r="F9" s="74"/>
      <c r="G9" s="108"/>
      <c r="H9" s="109"/>
      <c r="I9" s="112"/>
      <c r="J9" s="112"/>
      <c r="K9" s="113"/>
      <c r="L9" s="92"/>
      <c r="M9" s="95"/>
      <c r="N9" s="104"/>
      <c r="O9" s="100"/>
      <c r="P9" s="101"/>
      <c r="Q9" s="101"/>
      <c r="R9" s="101"/>
      <c r="S9" s="101"/>
      <c r="T9" s="102"/>
    </row>
    <row r="10" spans="2:20" ht="33.75" customHeight="1" thickBot="1">
      <c r="B10" s="51" t="s">
        <v>3</v>
      </c>
      <c r="C10" s="52" t="s">
        <v>11</v>
      </c>
      <c r="D10" s="52" t="s">
        <v>12</v>
      </c>
      <c r="E10" s="52" t="s">
        <v>13</v>
      </c>
      <c r="F10" s="53" t="s">
        <v>14</v>
      </c>
      <c r="G10" s="58" t="s">
        <v>18</v>
      </c>
      <c r="H10" s="58" t="s">
        <v>19</v>
      </c>
      <c r="I10" s="58" t="s">
        <v>20</v>
      </c>
      <c r="J10" s="58" t="s">
        <v>5</v>
      </c>
      <c r="K10" s="58" t="s">
        <v>21</v>
      </c>
      <c r="L10" s="93"/>
      <c r="M10" s="96"/>
      <c r="N10" s="105"/>
      <c r="O10" s="50" t="s">
        <v>49</v>
      </c>
      <c r="P10" s="50" t="s">
        <v>50</v>
      </c>
      <c r="Q10" s="50" t="s">
        <v>51</v>
      </c>
      <c r="R10" s="50" t="s">
        <v>52</v>
      </c>
      <c r="S10" s="50" t="s">
        <v>53</v>
      </c>
      <c r="T10" s="50" t="s">
        <v>56</v>
      </c>
    </row>
    <row r="11" spans="2:20" ht="66.75" customHeight="1">
      <c r="B11" s="116" t="s">
        <v>22</v>
      </c>
      <c r="C11" s="118" t="s">
        <v>23</v>
      </c>
      <c r="D11" s="37" t="s">
        <v>24</v>
      </c>
      <c r="E11" s="38" t="s">
        <v>25</v>
      </c>
      <c r="F11" s="49" t="s">
        <v>26</v>
      </c>
      <c r="G11" s="59">
        <f>Mapping!D3</f>
        <v>17977</v>
      </c>
      <c r="H11" s="59">
        <f>Mapping!E3</f>
        <v>2871</v>
      </c>
      <c r="I11" s="59">
        <f>Mapping!F3</f>
        <v>20530</v>
      </c>
      <c r="J11" s="60">
        <f>Mapping!G3</f>
        <v>19713</v>
      </c>
      <c r="K11" s="61">
        <f>Mapping!H3</f>
        <v>17539</v>
      </c>
      <c r="L11" s="83">
        <f t="shared" ref="L11:L20" si="0">IFERROR((K11)/G11,"")</f>
        <v>0.97563553429381988</v>
      </c>
      <c r="M11" s="75"/>
      <c r="N11" s="76"/>
      <c r="O11" s="122" t="str">
        <f>Workplan_Data!T3</f>
        <v>Data entry error DISCREPANCY IN TOTAL TESTED CLIENTS AND NUMBER POS documentation gap- NO DATA ENTRY IN KHIS no data in the KHI Overreporting Partner tested at PMTCT not included Under reporting of HTS Pos Underreporting VARIANCE IN POS IDENTIFIED variance in total hts testet variance in total pos VARIANCE IN TOTAL TESTED VARIANCE IN TOTAL TESTED VARIANCE IN TOTAL TESTED varriance in total tested</v>
      </c>
      <c r="P11" s="124" t="str">
        <f>Workplan_Data!U3</f>
        <v>Update KHIS FOLLOW UP TO BE DONE mentorship offered and reports corrected for re upload FOLLOW UP TO BE DONE FOLLOW UP TO BE DONE FOR THE ENTRIES TO BE DONE Update report Update report Update report Update report TO BE CORRECTED recount from the register accounting for the pos CORRECT THE VARIANCE recount data from hts register TO BE CORRECTED correction to be done</v>
      </c>
      <c r="Q11" s="124" t="str">
        <f>Workplan_Data!V3</f>
        <v>31/8/2021 17/8/2021 1 WEEK 1 WEEK Immediate Immediately Immediate Immediate 3DAYS before 15th sep Immediately 3DAYS before 15th sep 3 DAYS 2 days</v>
      </c>
      <c r="R11" s="124" t="str">
        <f>Workplan_Data!W3</f>
        <v>Data entry error DISCREPANCY IN TOTAL TESTED CLIENTS AND NUMBER POS documentation gap- NO DATA ENTRY IN KHIS no data in the KHI Overreporting Partner tested at PMTCT not included Under reporting of HTS Pos Underreporting VARIANCE IN POS IDENTIFIED variance in total hts testet variance in total pos VARIANCE IN TOTAL TESTED VARIANCE IN TOTAL TESTED VARIANCE IN TOTAL TESTED varriance in total tested</v>
      </c>
      <c r="S11" s="118"/>
      <c r="T11" s="144" t="str">
        <f>TRIM(IFERROR(VLOOKUP(Q6,PIVOTS!$AA$4:$AB$13,2),""))</f>
        <v>Data entry error documentation gap- Overreporting Partner tested at PMTCT not included Underreporting variance in total hts testet VARIANCE IN TOTAL TESTED Discrepancy in the TX CURR data entry gap in khis MORE STARTED ON ART IN THE EMR wrong reporting on TX cURR 2 ANC clients were not added to the total clients tested but indicated ND Double reporting of a client No KP in the register reporting gap- did not report ANC2 Undereporting use of codes in col.x,y VARIANCE IN FIRST ANC VISITS No TB case Overreporting reporting gap Under reported Tb cases data incopleteness documentation gap REPORTING GAP IN TB CASCADE Overreporting PrEP enrolment in KenyaEMR not done Underreporting cxca_pos reported was HIV negative client screened for cxca register not in use Register not updated at reporting time the variance was brought about by a HIV negative client screened for cxca Undereporting Underreporting DISCREPANCY IN TOTAL TESTED CLIENTS AND NUMBER POS NO DATA ENTRY IN KHIS no data in the KHI Under reporting of HTS Pos VARIANCE IN POS IDENTIFIED VARIANCE IN TOTAL TESTED DISCREPANCY IN TX CURR Underreporting variance in tx curr all clients tested but indicated as ND DOCUMENTATION OF THE POS CLIENT use of codes in col.x,y VARIANCE IN TOTAL TESTED No TB client in that month No TB client in that month PrEP DAR not available hence difficult to ascertain PrEP_CURR Underreporting Register not available at site, however, screening forms for all clients screened for CXCA are filled in one folder The register not updated with patient status Underreporting variance in total pos varriance in total tested variance in tx curr variance on kp</v>
      </c>
    </row>
    <row r="12" spans="2:20" ht="91.5" customHeight="1">
      <c r="B12" s="117"/>
      <c r="C12" s="115"/>
      <c r="D12" s="2" t="s">
        <v>24</v>
      </c>
      <c r="E12" s="3" t="s">
        <v>27</v>
      </c>
      <c r="F12" s="39" t="s">
        <v>28</v>
      </c>
      <c r="G12" s="62">
        <f>Mapping!D4</f>
        <v>456</v>
      </c>
      <c r="H12" s="62">
        <f>Mapping!E4</f>
        <v>24</v>
      </c>
      <c r="I12" s="62">
        <f>Mapping!F4</f>
        <v>515</v>
      </c>
      <c r="J12" s="63">
        <f>Mapping!G4</f>
        <v>487</v>
      </c>
      <c r="K12" s="64">
        <f>Mapping!H4</f>
        <v>441</v>
      </c>
      <c r="L12" s="84">
        <f t="shared" si="0"/>
        <v>0.96710526315789469</v>
      </c>
      <c r="M12" s="77"/>
      <c r="N12" s="78"/>
      <c r="O12" s="123"/>
      <c r="P12" s="125"/>
      <c r="Q12" s="125"/>
      <c r="R12" s="125"/>
      <c r="S12" s="148"/>
      <c r="T12" s="144"/>
    </row>
    <row r="13" spans="2:20" ht="49.5" customHeight="1">
      <c r="B13" s="119" t="s">
        <v>29</v>
      </c>
      <c r="C13" s="115" t="s">
        <v>30</v>
      </c>
      <c r="D13" s="2" t="s">
        <v>24</v>
      </c>
      <c r="E13" s="3" t="s">
        <v>31</v>
      </c>
      <c r="F13" s="40" t="s">
        <v>32</v>
      </c>
      <c r="G13" s="62">
        <f>Mapping!D5</f>
        <v>504</v>
      </c>
      <c r="H13" s="62">
        <f>Mapping!E5</f>
        <v>342</v>
      </c>
      <c r="I13" s="62">
        <f>Mapping!F5</f>
        <v>627</v>
      </c>
      <c r="J13" s="63">
        <f>Mapping!G5</f>
        <v>602</v>
      </c>
      <c r="K13" s="64">
        <f>Mapping!H5</f>
        <v>540</v>
      </c>
      <c r="L13" s="84">
        <f t="shared" si="0"/>
        <v>1.0714285714285714</v>
      </c>
      <c r="M13" s="77"/>
      <c r="N13" s="78"/>
      <c r="O13" s="121"/>
      <c r="P13" s="120" t="str">
        <f>Workplan_Data!U4</f>
        <v>Underreporting client reported in june F1A2021 correct by adding the defaulters and foward to the subcounty HRIO for updating to DHIS ACCOUNT FOR 1 PATIENT folow up with schrio for correction FOLLOW UP ON NUMBER STARTED ON ART Upload report correction to be done FOLLOW UP TO BE DONE Reconstructd the DAR</v>
      </c>
      <c r="Q13" s="120" t="str">
        <f>Workplan_Data!V4</f>
        <v>Upload report immeadiately IMMEDIATLEY 2DAYS Immediate 2 DAYS 3 DAYS immeadiately</v>
      </c>
      <c r="R13" s="120" t="str">
        <f>Workplan_Data!W4</f>
        <v>Discrepancy in the TX CURR data DISCREPANCY IN TX CURR entry gap in khis MORE STARTED ON ART IN THE EMR Underreporting variance in tx curr variance in tx curr wrong reporting on TX cURR</v>
      </c>
      <c r="S13" s="120"/>
      <c r="T13" s="144"/>
    </row>
    <row r="14" spans="2:20" ht="55.5" customHeight="1">
      <c r="B14" s="119"/>
      <c r="C14" s="115"/>
      <c r="D14" s="2" t="s">
        <v>24</v>
      </c>
      <c r="E14" s="3" t="s">
        <v>33</v>
      </c>
      <c r="F14" s="40" t="s">
        <v>34</v>
      </c>
      <c r="G14" s="62">
        <f>Mapping!D6</f>
        <v>21479</v>
      </c>
      <c r="H14" s="62">
        <f>Mapping!E6</f>
        <v>34144</v>
      </c>
      <c r="I14" s="62">
        <f>Mapping!F6</f>
        <v>52179</v>
      </c>
      <c r="J14" s="63">
        <f>Mapping!G6</f>
        <v>51336</v>
      </c>
      <c r="K14" s="64">
        <f>Mapping!H6</f>
        <v>44036</v>
      </c>
      <c r="L14" s="84">
        <f t="shared" si="0"/>
        <v>2.0501885562642581</v>
      </c>
      <c r="M14" s="77"/>
      <c r="N14" s="78"/>
      <c r="O14" s="121"/>
      <c r="P14" s="120"/>
      <c r="Q14" s="120"/>
      <c r="R14" s="120"/>
      <c r="S14" s="120"/>
      <c r="T14" s="144"/>
    </row>
    <row r="15" spans="2:20" ht="38.25">
      <c r="B15" s="119"/>
      <c r="C15" s="120" t="s">
        <v>35</v>
      </c>
      <c r="D15" s="4" t="s">
        <v>24</v>
      </c>
      <c r="E15" s="5" t="s">
        <v>6</v>
      </c>
      <c r="F15" s="41" t="s">
        <v>36</v>
      </c>
      <c r="G15" s="62">
        <f>Mapping!D7</f>
        <v>2668</v>
      </c>
      <c r="H15" s="62">
        <f>Mapping!E7</f>
        <v>3726</v>
      </c>
      <c r="I15" s="62">
        <f>Mapping!F7</f>
        <v>0</v>
      </c>
      <c r="J15" s="63">
        <f>Mapping!G7</f>
        <v>1591</v>
      </c>
      <c r="K15" s="64">
        <f>Mapping!H7</f>
        <v>1591</v>
      </c>
      <c r="L15" s="84">
        <f t="shared" si="0"/>
        <v>0.59632683658170915</v>
      </c>
      <c r="M15" s="77"/>
      <c r="N15" s="78"/>
      <c r="O15" s="121"/>
      <c r="P15" s="120"/>
      <c r="Q15" s="120"/>
      <c r="R15" s="120"/>
      <c r="S15" s="120"/>
      <c r="T15" s="144"/>
    </row>
    <row r="16" spans="2:20" ht="51">
      <c r="B16" s="119"/>
      <c r="C16" s="120"/>
      <c r="D16" s="4" t="s">
        <v>24</v>
      </c>
      <c r="E16" s="5" t="s">
        <v>7</v>
      </c>
      <c r="F16" s="41" t="s">
        <v>37</v>
      </c>
      <c r="G16" s="62">
        <f>Mapping!D8</f>
        <v>2514</v>
      </c>
      <c r="H16" s="62">
        <f>Mapping!E8</f>
        <v>3584</v>
      </c>
      <c r="I16" s="62">
        <f>Mapping!F8</f>
        <v>0</v>
      </c>
      <c r="J16" s="63">
        <f>Mapping!G8</f>
        <v>1536</v>
      </c>
      <c r="K16" s="64">
        <f>Mapping!H8</f>
        <v>1536</v>
      </c>
      <c r="L16" s="84">
        <f t="shared" si="0"/>
        <v>0.61097852028639621</v>
      </c>
      <c r="M16" s="77"/>
      <c r="N16" s="78"/>
      <c r="O16" s="121"/>
      <c r="P16" s="120"/>
      <c r="Q16" s="120"/>
      <c r="R16" s="120"/>
      <c r="S16" s="120"/>
      <c r="T16" s="144"/>
    </row>
    <row r="17" spans="2:20" ht="37.5" customHeight="1">
      <c r="B17" s="129" t="s">
        <v>38</v>
      </c>
      <c r="C17" s="115" t="s">
        <v>39</v>
      </c>
      <c r="D17" s="115" t="s">
        <v>24</v>
      </c>
      <c r="E17" s="25" t="s">
        <v>40</v>
      </c>
      <c r="F17" s="39" t="s">
        <v>41</v>
      </c>
      <c r="G17" s="62">
        <f>Mapping!D9</f>
        <v>5502</v>
      </c>
      <c r="H17" s="62">
        <f>Mapping!E9</f>
        <v>637</v>
      </c>
      <c r="I17" s="62">
        <f>Mapping!F9</f>
        <v>5785</v>
      </c>
      <c r="J17" s="63">
        <f>Mapping!G9</f>
        <v>5480</v>
      </c>
      <c r="K17" s="64">
        <f>Mapping!H9</f>
        <v>4889</v>
      </c>
      <c r="L17" s="84">
        <f t="shared" si="0"/>
        <v>0.88858596873864049</v>
      </c>
      <c r="M17" s="77"/>
      <c r="N17" s="78"/>
      <c r="O17" s="136" t="str">
        <f>Workplan_Data!T6</f>
        <v>2 ANC clients were not added to the total all clients tested but indicated as ND clients tested but indicated ND DOCUMENTATION OF THE POS CLIENT Double reporting of a client No KP in the register reporting gap- did not report ANC2 Undereporting use of codes in col.x,y use of codes in col.x,y VARIANCE IN FIRST ANC VISITS VARIANCE IN TOTAL TESTED variance on kp</v>
      </c>
      <c r="P17" s="126" t="str">
        <f>Workplan_Data!U6</f>
        <v>Update report correction made in the register corrected ACCOUNT FOR THE 1 POS CLIENT Update report Update report reporting mentorship done and reports corrected Update the report mentorship done mentorship done TO BE CORRECTED ACCOUNTING FOR THE 6 CLIENTS FOLLOW UP TO BE DONE</v>
      </c>
      <c r="Q17" s="126" t="str">
        <f>Workplan_Data!V6</f>
        <v>Immediate 19/8/2021 19/8/2021 Immediately Immediately Immediate 16/8/2021 Immediate 19/8/2021 19/8/2021 2DAYS 2DAYS 1 WEEK</v>
      </c>
      <c r="R17" s="126" t="str">
        <f>Workplan_Data!W6</f>
        <v>2 ANC clients were not added to the total all clients tested but indicated as ND clients tested but indicated ND DOCUMENTATION OF THE POS CLIENT Double reporting of a client No KP in the register reporting gap- did not report ANC2 Undereporting use of codes in col.x,y use of codes in col.x,y VARIANCE IN FIRST ANC VISITS VARIANCE IN TOTAL TESTED variance on kp</v>
      </c>
      <c r="S17" s="149"/>
      <c r="T17" s="144"/>
    </row>
    <row r="18" spans="2:20" ht="44.25" customHeight="1">
      <c r="B18" s="129"/>
      <c r="C18" s="115"/>
      <c r="D18" s="115"/>
      <c r="E18" s="25" t="s">
        <v>9</v>
      </c>
      <c r="F18" s="40" t="s">
        <v>42</v>
      </c>
      <c r="G18" s="62">
        <f>Mapping!D10</f>
        <v>5195</v>
      </c>
      <c r="H18" s="62">
        <f>Mapping!E10</f>
        <v>621</v>
      </c>
      <c r="I18" s="62">
        <f>Mapping!F10</f>
        <v>5718</v>
      </c>
      <c r="J18" s="63">
        <f>Mapping!G10</f>
        <v>5435</v>
      </c>
      <c r="K18" s="64">
        <f>Mapping!H10</f>
        <v>4833</v>
      </c>
      <c r="L18" s="84">
        <f t="shared" si="0"/>
        <v>0.93031761308950911</v>
      </c>
      <c r="M18" s="77"/>
      <c r="N18" s="78"/>
      <c r="O18" s="137"/>
      <c r="P18" s="127"/>
      <c r="Q18" s="127"/>
      <c r="R18" s="127"/>
      <c r="S18" s="150"/>
      <c r="T18" s="144"/>
    </row>
    <row r="19" spans="2:20" ht="37.5" customHeight="1">
      <c r="B19" s="129"/>
      <c r="C19" s="115"/>
      <c r="D19" s="115"/>
      <c r="E19" s="25" t="s">
        <v>43</v>
      </c>
      <c r="F19" s="40" t="s">
        <v>44</v>
      </c>
      <c r="G19" s="62">
        <f>Mapping!D14</f>
        <v>54</v>
      </c>
      <c r="H19" s="62">
        <f>Mapping!E14</f>
        <v>6</v>
      </c>
      <c r="I19" s="62">
        <f>Mapping!F14</f>
        <v>63</v>
      </c>
      <c r="J19" s="63">
        <f>Mapping!G14</f>
        <v>61</v>
      </c>
      <c r="K19" s="64">
        <f>Mapping!H14</f>
        <v>53</v>
      </c>
      <c r="L19" s="84">
        <f t="shared" si="0"/>
        <v>0.98148148148148151</v>
      </c>
      <c r="M19" s="77"/>
      <c r="N19" s="78"/>
      <c r="O19" s="137"/>
      <c r="P19" s="127"/>
      <c r="Q19" s="127"/>
      <c r="R19" s="127"/>
      <c r="S19" s="150"/>
      <c r="T19" s="144"/>
    </row>
    <row r="20" spans="2:20" ht="34.9" customHeight="1">
      <c r="B20" s="129"/>
      <c r="C20" s="115"/>
      <c r="D20" s="115"/>
      <c r="E20" s="115" t="s">
        <v>8</v>
      </c>
      <c r="F20" s="40" t="s">
        <v>45</v>
      </c>
      <c r="G20" s="62">
        <f>Mapping!D13</f>
        <v>94</v>
      </c>
      <c r="H20" s="62">
        <f>Mapping!E13</f>
        <v>13</v>
      </c>
      <c r="I20" s="62">
        <f>Mapping!F13</f>
        <v>99</v>
      </c>
      <c r="J20" s="63">
        <f>Mapping!G13</f>
        <v>98</v>
      </c>
      <c r="K20" s="64">
        <f>Mapping!H13</f>
        <v>91</v>
      </c>
      <c r="L20" s="84">
        <f t="shared" si="0"/>
        <v>0.96808510638297873</v>
      </c>
      <c r="M20" s="77"/>
      <c r="N20" s="78"/>
      <c r="O20" s="137"/>
      <c r="P20" s="127"/>
      <c r="Q20" s="127"/>
      <c r="R20" s="127"/>
      <c r="S20" s="150"/>
      <c r="T20" s="144"/>
    </row>
    <row r="21" spans="2:20" ht="36.75" customHeight="1">
      <c r="B21" s="129"/>
      <c r="C21" s="115"/>
      <c r="D21" s="115"/>
      <c r="E21" s="115"/>
      <c r="F21" s="40" t="s">
        <v>46</v>
      </c>
      <c r="G21" s="62">
        <f>Mapping!D15</f>
        <v>56</v>
      </c>
      <c r="H21" s="62">
        <f>Mapping!E15</f>
        <v>6</v>
      </c>
      <c r="I21" s="62">
        <f>Mapping!F15</f>
        <v>67</v>
      </c>
      <c r="J21" s="63">
        <f>Mapping!G15</f>
        <v>65</v>
      </c>
      <c r="K21" s="64">
        <f>Mapping!H15</f>
        <v>57</v>
      </c>
      <c r="L21" s="84">
        <f>IFERROR((K21)/G21,"")</f>
        <v>1.0178571428571428</v>
      </c>
      <c r="M21" s="77"/>
      <c r="N21" s="78"/>
      <c r="O21" s="137"/>
      <c r="P21" s="127"/>
      <c r="Q21" s="127"/>
      <c r="R21" s="127"/>
      <c r="S21" s="150"/>
      <c r="T21" s="144"/>
    </row>
    <row r="22" spans="2:20" ht="35.25" customHeight="1">
      <c r="B22" s="48"/>
      <c r="C22" s="25"/>
      <c r="D22" s="25"/>
      <c r="E22" s="115"/>
      <c r="F22" s="42" t="s">
        <v>47</v>
      </c>
      <c r="G22" s="62">
        <f>G20+G21</f>
        <v>150</v>
      </c>
      <c r="H22" s="62">
        <f t="shared" ref="H22:K22" si="1">H20+H21</f>
        <v>19</v>
      </c>
      <c r="I22" s="62">
        <f t="shared" si="1"/>
        <v>166</v>
      </c>
      <c r="J22" s="63">
        <f t="shared" si="1"/>
        <v>163</v>
      </c>
      <c r="K22" s="64">
        <f t="shared" si="1"/>
        <v>148</v>
      </c>
      <c r="L22" s="84">
        <f t="shared" ref="L22:L28" si="2">IFERROR((K22)/G22,"")</f>
        <v>0.98666666666666669</v>
      </c>
      <c r="M22" s="77"/>
      <c r="N22" s="78"/>
      <c r="O22" s="138"/>
      <c r="P22" s="128"/>
      <c r="Q22" s="128"/>
      <c r="R22" s="128"/>
      <c r="S22" s="151"/>
      <c r="T22" s="144"/>
    </row>
    <row r="23" spans="2:20" ht="30.75" customHeight="1">
      <c r="B23" s="139" t="s">
        <v>57</v>
      </c>
      <c r="C23" s="140" t="s">
        <v>58</v>
      </c>
      <c r="D23" s="114" t="s">
        <v>24</v>
      </c>
      <c r="E23" s="26" t="s">
        <v>59</v>
      </c>
      <c r="F23" s="43" t="s">
        <v>60</v>
      </c>
      <c r="G23" s="62">
        <f>Mapping!D19</f>
        <v>258</v>
      </c>
      <c r="H23" s="65">
        <f>Mapping!E19</f>
        <v>41</v>
      </c>
      <c r="I23" s="65">
        <f>Mapping!F19</f>
        <v>258</v>
      </c>
      <c r="J23" s="66">
        <f>Mapping!G19</f>
        <v>250</v>
      </c>
      <c r="K23" s="66">
        <f>Mapping!H19</f>
        <v>253</v>
      </c>
      <c r="L23" s="84">
        <f t="shared" si="2"/>
        <v>0.98062015503875966</v>
      </c>
      <c r="M23" s="79"/>
      <c r="N23" s="80"/>
      <c r="O23" s="146" t="str">
        <f>Workplan_Data!T10</f>
        <v/>
      </c>
      <c r="P23" s="147" t="str">
        <f>Workplan_Data!U10</f>
        <v/>
      </c>
      <c r="Q23" s="147" t="str">
        <f>Workplan_Data!V10</f>
        <v/>
      </c>
      <c r="R23" s="147" t="str">
        <f>Workplan_Data!W10</f>
        <v/>
      </c>
      <c r="S23" s="114"/>
      <c r="T23" s="144"/>
    </row>
    <row r="24" spans="2:20" ht="30.75" customHeight="1">
      <c r="B24" s="139"/>
      <c r="C24" s="140"/>
      <c r="D24" s="114"/>
      <c r="E24" s="26" t="s">
        <v>61</v>
      </c>
      <c r="F24" s="43" t="s">
        <v>62</v>
      </c>
      <c r="G24" s="65">
        <f>Mapping!D20</f>
        <v>39</v>
      </c>
      <c r="H24" s="65">
        <f>Mapping!E20</f>
        <v>5</v>
      </c>
      <c r="I24" s="65">
        <f>Mapping!F20</f>
        <v>39</v>
      </c>
      <c r="J24" s="66">
        <f>Mapping!G20</f>
        <v>37</v>
      </c>
      <c r="K24" s="66">
        <f>Mapping!H20</f>
        <v>38</v>
      </c>
      <c r="L24" s="84">
        <f t="shared" si="2"/>
        <v>0.97435897435897434</v>
      </c>
      <c r="M24" s="79"/>
      <c r="N24" s="80"/>
      <c r="O24" s="146"/>
      <c r="P24" s="147"/>
      <c r="Q24" s="147"/>
      <c r="R24" s="147"/>
      <c r="S24" s="114"/>
      <c r="T24" s="144"/>
    </row>
    <row r="25" spans="2:20" ht="30.75" customHeight="1">
      <c r="B25" s="139"/>
      <c r="C25" s="140"/>
      <c r="D25" s="114"/>
      <c r="E25" s="24" t="s">
        <v>63</v>
      </c>
      <c r="F25" s="43" t="s">
        <v>64</v>
      </c>
      <c r="G25" s="65">
        <f>Mapping!D24</f>
        <v>14</v>
      </c>
      <c r="H25" s="65">
        <f>Mapping!E24</f>
        <v>1</v>
      </c>
      <c r="I25" s="65">
        <f>Mapping!F24</f>
        <v>12</v>
      </c>
      <c r="J25" s="66">
        <f>Mapping!G24</f>
        <v>13</v>
      </c>
      <c r="K25" s="66">
        <f>Mapping!H24</f>
        <v>12</v>
      </c>
      <c r="L25" s="84">
        <f t="shared" si="2"/>
        <v>0.8571428571428571</v>
      </c>
      <c r="M25" s="79"/>
      <c r="N25" s="80"/>
      <c r="O25" s="146"/>
      <c r="P25" s="147"/>
      <c r="Q25" s="147"/>
      <c r="R25" s="147"/>
      <c r="S25" s="114"/>
      <c r="T25" s="144"/>
    </row>
    <row r="26" spans="2:20" ht="30.75" customHeight="1">
      <c r="B26" s="139"/>
      <c r="C26" s="140"/>
      <c r="D26" s="114"/>
      <c r="E26" s="141" t="s">
        <v>65</v>
      </c>
      <c r="F26" s="43" t="s">
        <v>66</v>
      </c>
      <c r="G26" s="65">
        <f>Mapping!D25</f>
        <v>39</v>
      </c>
      <c r="H26" s="65">
        <f>Mapping!E25</f>
        <v>5</v>
      </c>
      <c r="I26" s="65">
        <f>Mapping!F25</f>
        <v>38</v>
      </c>
      <c r="J26" s="66">
        <f>Mapping!G25</f>
        <v>37</v>
      </c>
      <c r="K26" s="66">
        <f>Mapping!H25</f>
        <v>38</v>
      </c>
      <c r="L26" s="84">
        <f t="shared" si="2"/>
        <v>0.97435897435897434</v>
      </c>
      <c r="M26" s="79"/>
      <c r="N26" s="80"/>
      <c r="O26" s="146"/>
      <c r="P26" s="147"/>
      <c r="Q26" s="147"/>
      <c r="R26" s="147"/>
      <c r="S26" s="114"/>
      <c r="T26" s="144"/>
    </row>
    <row r="27" spans="2:20" ht="30.75" customHeight="1">
      <c r="B27" s="139"/>
      <c r="C27" s="140"/>
      <c r="D27" s="114"/>
      <c r="E27" s="142"/>
      <c r="F27" s="43" t="s">
        <v>67</v>
      </c>
      <c r="G27" s="65">
        <f>Mapping!D26</f>
        <v>9</v>
      </c>
      <c r="H27" s="65">
        <f>Mapping!E26</f>
        <v>1</v>
      </c>
      <c r="I27" s="65">
        <f>Mapping!F26</f>
        <v>10</v>
      </c>
      <c r="J27" s="66">
        <f>Mapping!G26</f>
        <v>8</v>
      </c>
      <c r="K27" s="66">
        <f>Mapping!H26</f>
        <v>8</v>
      </c>
      <c r="L27" s="84">
        <f t="shared" si="2"/>
        <v>0.88888888888888884</v>
      </c>
      <c r="M27" s="79"/>
      <c r="N27" s="80"/>
      <c r="O27" s="146"/>
      <c r="P27" s="147"/>
      <c r="Q27" s="147"/>
      <c r="R27" s="147"/>
      <c r="S27" s="114"/>
      <c r="T27" s="144"/>
    </row>
    <row r="28" spans="2:20" ht="30.75" customHeight="1">
      <c r="B28" s="139"/>
      <c r="C28" s="140"/>
      <c r="D28" s="114"/>
      <c r="E28" s="143"/>
      <c r="F28" s="44" t="s">
        <v>47</v>
      </c>
      <c r="G28" s="65">
        <f>G26+G27</f>
        <v>48</v>
      </c>
      <c r="H28" s="65">
        <f t="shared" ref="H28:K28" si="3">H26+H27</f>
        <v>6</v>
      </c>
      <c r="I28" s="65">
        <f t="shared" si="3"/>
        <v>48</v>
      </c>
      <c r="J28" s="66">
        <f t="shared" si="3"/>
        <v>45</v>
      </c>
      <c r="K28" s="66">
        <f t="shared" si="3"/>
        <v>46</v>
      </c>
      <c r="L28" s="84">
        <f t="shared" si="2"/>
        <v>0.95833333333333337</v>
      </c>
      <c r="M28" s="79"/>
      <c r="N28" s="80"/>
      <c r="O28" s="146"/>
      <c r="P28" s="147"/>
      <c r="Q28" s="147"/>
      <c r="R28" s="147"/>
      <c r="S28" s="114"/>
      <c r="T28" s="144"/>
    </row>
    <row r="29" spans="2:20" ht="34.5" customHeight="1">
      <c r="B29" s="130" t="s">
        <v>68</v>
      </c>
      <c r="C29" s="133" t="s">
        <v>69</v>
      </c>
      <c r="D29" s="133" t="s">
        <v>24</v>
      </c>
      <c r="E29" s="24" t="s">
        <v>70</v>
      </c>
      <c r="F29" s="43" t="s">
        <v>71</v>
      </c>
      <c r="G29" s="65">
        <f>Mapping!D28</f>
        <v>612</v>
      </c>
      <c r="H29" s="65">
        <f>Mapping!E28</f>
        <v>87</v>
      </c>
      <c r="I29" s="65">
        <f>Mapping!F28</f>
        <v>0</v>
      </c>
      <c r="J29" s="66">
        <f>Mapping!G28</f>
        <v>266</v>
      </c>
      <c r="K29" s="66">
        <f>Mapping!H28</f>
        <v>596</v>
      </c>
      <c r="L29" s="84">
        <f t="shared" ref="L29:L35" si="4">IFERROR((K29)/G29,"")</f>
        <v>0.97385620915032678</v>
      </c>
      <c r="M29" s="79"/>
      <c r="N29" s="80"/>
      <c r="O29" s="160" t="str">
        <f>Workplan_Data!T13</f>
        <v>Overreporting PrEP DAR not available hence difficult to ascertain PrEP_CURR PrEP enrolment in KenyaEMR not done Underreporting Underreporting Underreporting</v>
      </c>
      <c r="P29" s="152" t="str">
        <f>Workplan_Data!U13</f>
        <v>Update report Providenew PrEP DAR planned mentorship on enrollemnet and follow up Update report Update report Update the report</v>
      </c>
      <c r="Q29" s="152" t="str">
        <f>Workplan_Data!V13</f>
        <v>Immediate 26/8/2021 26/08/2021 Immediate Immediate Immediate</v>
      </c>
      <c r="R29" s="152" t="str">
        <f>Workplan_Data!W13</f>
        <v>Overreporting PrEP DAR not available hence difficult to ascertain PrEP_CURR PrEP enrolment in KenyaEMR not done Underreporting Underreporting Underreporting</v>
      </c>
      <c r="S29" s="133"/>
      <c r="T29" s="144"/>
    </row>
    <row r="30" spans="2:20" ht="36.75" customHeight="1">
      <c r="B30" s="132"/>
      <c r="C30" s="135"/>
      <c r="D30" s="135"/>
      <c r="E30" s="24" t="s">
        <v>72</v>
      </c>
      <c r="F30" s="45" t="s">
        <v>73</v>
      </c>
      <c r="G30" s="65">
        <f>Mapping!D29</f>
        <v>2437</v>
      </c>
      <c r="H30" s="65">
        <f>Mapping!E29</f>
        <v>239</v>
      </c>
      <c r="I30" s="65">
        <f>Mapping!F29</f>
        <v>0</v>
      </c>
      <c r="J30" s="66">
        <f>Mapping!G29</f>
        <v>1302</v>
      </c>
      <c r="K30" s="66">
        <f>Mapping!H29</f>
        <v>2343</v>
      </c>
      <c r="L30" s="84">
        <f t="shared" si="4"/>
        <v>0.96142798522773898</v>
      </c>
      <c r="M30" s="79"/>
      <c r="N30" s="80"/>
      <c r="O30" s="162"/>
      <c r="P30" s="156"/>
      <c r="Q30" s="156"/>
      <c r="R30" s="156"/>
      <c r="S30" s="135"/>
      <c r="T30" s="144"/>
    </row>
    <row r="31" spans="2:20" ht="25.5">
      <c r="B31" s="130" t="s">
        <v>74</v>
      </c>
      <c r="C31" s="133" t="s">
        <v>75</v>
      </c>
      <c r="D31" s="133" t="s">
        <v>24</v>
      </c>
      <c r="E31" s="133" t="s">
        <v>74</v>
      </c>
      <c r="F31" s="43" t="s">
        <v>76</v>
      </c>
      <c r="G31" s="65">
        <f>Mapping!D30</f>
        <v>0</v>
      </c>
      <c r="H31" s="65">
        <f>Mapping!E30</f>
        <v>0</v>
      </c>
      <c r="I31" s="65">
        <f>Mapping!F30</f>
        <v>0</v>
      </c>
      <c r="J31" s="66">
        <f>Mapping!G30</f>
        <v>0</v>
      </c>
      <c r="K31" s="66">
        <f>Mapping!H30</f>
        <v>0</v>
      </c>
      <c r="L31" s="84" t="str">
        <f t="shared" si="4"/>
        <v/>
      </c>
      <c r="M31" s="79"/>
      <c r="N31" s="80"/>
      <c r="O31" s="160" t="str">
        <f>Workplan_Data!T14</f>
        <v/>
      </c>
      <c r="P31" s="152" t="str">
        <f>Workplan_Data!U14</f>
        <v/>
      </c>
      <c r="Q31" s="152" t="str">
        <f>Workplan_Data!V14</f>
        <v/>
      </c>
      <c r="R31" s="152" t="str">
        <f>Workplan_Data!W14</f>
        <v/>
      </c>
      <c r="S31" s="133"/>
      <c r="T31" s="144"/>
    </row>
    <row r="32" spans="2:20" ht="38.25">
      <c r="B32" s="131"/>
      <c r="C32" s="134"/>
      <c r="D32" s="134"/>
      <c r="E32" s="134"/>
      <c r="F32" s="43" t="s">
        <v>77</v>
      </c>
      <c r="G32" s="65">
        <f>Mapping!D31</f>
        <v>0</v>
      </c>
      <c r="H32" s="65">
        <f>Mapping!E31</f>
        <v>0</v>
      </c>
      <c r="I32" s="65">
        <f>Mapping!F31</f>
        <v>0</v>
      </c>
      <c r="J32" s="66">
        <f>Mapping!G31</f>
        <v>0</v>
      </c>
      <c r="K32" s="66">
        <f>Mapping!H31</f>
        <v>0</v>
      </c>
      <c r="L32" s="84" t="str">
        <f t="shared" si="4"/>
        <v/>
      </c>
      <c r="M32" s="79"/>
      <c r="N32" s="80"/>
      <c r="O32" s="161"/>
      <c r="P32" s="155"/>
      <c r="Q32" s="155"/>
      <c r="R32" s="155"/>
      <c r="S32" s="134"/>
      <c r="T32" s="144"/>
    </row>
    <row r="33" spans="2:20" ht="33.4" customHeight="1">
      <c r="B33" s="132"/>
      <c r="C33" s="135"/>
      <c r="D33" s="135"/>
      <c r="E33" s="135"/>
      <c r="F33" s="43" t="s">
        <v>78</v>
      </c>
      <c r="G33" s="65">
        <f>Mapping!D32</f>
        <v>0</v>
      </c>
      <c r="H33" s="65">
        <f>Mapping!E32</f>
        <v>0</v>
      </c>
      <c r="I33" s="65">
        <f>Mapping!F32</f>
        <v>0</v>
      </c>
      <c r="J33" s="66">
        <f>Mapping!G32</f>
        <v>0</v>
      </c>
      <c r="K33" s="66">
        <f>Mapping!H32</f>
        <v>0</v>
      </c>
      <c r="L33" s="84" t="str">
        <f t="shared" si="4"/>
        <v/>
      </c>
      <c r="M33" s="79"/>
      <c r="N33" s="80"/>
      <c r="O33" s="162"/>
      <c r="P33" s="156"/>
      <c r="Q33" s="156"/>
      <c r="R33" s="156"/>
      <c r="S33" s="135"/>
      <c r="T33" s="144"/>
    </row>
    <row r="34" spans="2:20" ht="54.75" customHeight="1">
      <c r="B34" s="130" t="s">
        <v>79</v>
      </c>
      <c r="C34" s="133" t="s">
        <v>80</v>
      </c>
      <c r="D34" s="158" t="s">
        <v>24</v>
      </c>
      <c r="E34" s="133" t="s">
        <v>10</v>
      </c>
      <c r="F34" s="46" t="s">
        <v>81</v>
      </c>
      <c r="G34" s="65">
        <f>Mapping!D33</f>
        <v>936</v>
      </c>
      <c r="H34" s="65">
        <f>Mapping!E33</f>
        <v>224</v>
      </c>
      <c r="I34" s="65">
        <f>Mapping!F33</f>
        <v>0</v>
      </c>
      <c r="J34" s="66">
        <f>Mapping!G33</f>
        <v>750</v>
      </c>
      <c r="K34" s="66">
        <f>Mapping!H33</f>
        <v>936</v>
      </c>
      <c r="L34" s="84">
        <f t="shared" si="4"/>
        <v>1</v>
      </c>
      <c r="M34" s="79"/>
      <c r="N34" s="80"/>
      <c r="O34" s="160" t="str">
        <f>Workplan_Data!T17</f>
        <v>cxca_pos reported was HIV negative client screened for cxca Register not available at site, however, screening forms for all clients screened for CXCA are filled in one folder register not in use Register not updated at reporting time The register not updated with patient status the variance was brought about by a HIV negative client screened for cxca Undereporting Underreporting Underreporting</v>
      </c>
      <c r="P34" s="152" t="str">
        <f>Workplan_Data!U17</f>
        <v>correct f1a provide new cxca screening register re-construct cxca register Correction made in F1a Update register correct f1a Upload report Update report Upload report</v>
      </c>
      <c r="Q34" s="152" t="str">
        <f>Workplan_Data!V17</f>
        <v>31/8/2021 19th Aug Immediate Immediate Immediate Immediate</v>
      </c>
      <c r="R34" s="152" t="str">
        <f>Workplan_Data!W17</f>
        <v>cxca_pos reported was HIV negative client screened for cxca Register not available at site, however, screening forms for all clients screened for CXCA are filled in one folder register not in use Register not updated at reporting time The register not updated with patient status the variance was brought about by a HIV negative client screened for cxca Undereporting Underreporting Underreporting</v>
      </c>
      <c r="S34" s="133"/>
      <c r="T34" s="144"/>
    </row>
    <row r="35" spans="2:20" ht="66.75" customHeight="1" thickBot="1">
      <c r="B35" s="157"/>
      <c r="C35" s="154"/>
      <c r="D35" s="159"/>
      <c r="E35" s="154"/>
      <c r="F35" s="47" t="s">
        <v>82</v>
      </c>
      <c r="G35" s="67">
        <f>Mapping!D34</f>
        <v>19</v>
      </c>
      <c r="H35" s="67">
        <f>Mapping!E34</f>
        <v>1</v>
      </c>
      <c r="I35" s="67">
        <f>Mapping!F34</f>
        <v>0</v>
      </c>
      <c r="J35" s="68">
        <f>Mapping!G34</f>
        <v>6</v>
      </c>
      <c r="K35" s="68">
        <f>Mapping!H34</f>
        <v>19</v>
      </c>
      <c r="L35" s="84">
        <f t="shared" si="4"/>
        <v>1</v>
      </c>
      <c r="M35" s="81"/>
      <c r="N35" s="82"/>
      <c r="O35" s="163"/>
      <c r="P35" s="153"/>
      <c r="Q35" s="153"/>
      <c r="R35" s="153"/>
      <c r="S35" s="154"/>
      <c r="T35" s="145"/>
    </row>
  </sheetData>
  <mergeCells count="70">
    <mergeCell ref="S31:S33"/>
    <mergeCell ref="O29:O30"/>
    <mergeCell ref="P29:P30"/>
    <mergeCell ref="Q29:Q30"/>
    <mergeCell ref="R29:R30"/>
    <mergeCell ref="S29:S30"/>
    <mergeCell ref="B34:B35"/>
    <mergeCell ref="C34:C35"/>
    <mergeCell ref="D34:D35"/>
    <mergeCell ref="E34:E35"/>
    <mergeCell ref="O31:O33"/>
    <mergeCell ref="O34:O35"/>
    <mergeCell ref="T11:T35"/>
    <mergeCell ref="O23:O28"/>
    <mergeCell ref="P23:P28"/>
    <mergeCell ref="Q23:Q28"/>
    <mergeCell ref="R23:R28"/>
    <mergeCell ref="R11:R12"/>
    <mergeCell ref="S11:S12"/>
    <mergeCell ref="R17:R22"/>
    <mergeCell ref="S17:S22"/>
    <mergeCell ref="P34:P35"/>
    <mergeCell ref="Q34:Q35"/>
    <mergeCell ref="R34:R35"/>
    <mergeCell ref="S34:S35"/>
    <mergeCell ref="P31:P33"/>
    <mergeCell ref="Q31:Q33"/>
    <mergeCell ref="R31:R33"/>
    <mergeCell ref="Q17:Q22"/>
    <mergeCell ref="B17:B21"/>
    <mergeCell ref="C17:C21"/>
    <mergeCell ref="B31:B33"/>
    <mergeCell ref="C31:C33"/>
    <mergeCell ref="D31:D33"/>
    <mergeCell ref="E31:E33"/>
    <mergeCell ref="B29:B30"/>
    <mergeCell ref="C29:C30"/>
    <mergeCell ref="D29:D30"/>
    <mergeCell ref="O17:O22"/>
    <mergeCell ref="P17:P22"/>
    <mergeCell ref="B23:B28"/>
    <mergeCell ref="C23:C28"/>
    <mergeCell ref="D23:D28"/>
    <mergeCell ref="E26:E28"/>
    <mergeCell ref="S23:S28"/>
    <mergeCell ref="D17:D21"/>
    <mergeCell ref="E20:E22"/>
    <mergeCell ref="B11:B12"/>
    <mergeCell ref="C11:C12"/>
    <mergeCell ref="B13:B16"/>
    <mergeCell ref="C13:C14"/>
    <mergeCell ref="C15:C16"/>
    <mergeCell ref="O13:O16"/>
    <mergeCell ref="P13:P16"/>
    <mergeCell ref="Q13:Q16"/>
    <mergeCell ref="R13:R16"/>
    <mergeCell ref="S13:S16"/>
    <mergeCell ref="O11:O12"/>
    <mergeCell ref="P11:P12"/>
    <mergeCell ref="Q11:Q12"/>
    <mergeCell ref="D6:E6"/>
    <mergeCell ref="G6:I6"/>
    <mergeCell ref="M6:O6"/>
    <mergeCell ref="C5:S5"/>
    <mergeCell ref="L8:L10"/>
    <mergeCell ref="M8:M10"/>
    <mergeCell ref="O8:T9"/>
    <mergeCell ref="N8:N10"/>
    <mergeCell ref="G8:H9"/>
    <mergeCell ref="I8:K9"/>
  </mergeCells>
  <conditionalFormatting sqref="L11:L28">
    <cfRule type="cellIs" dxfId="4" priority="5" operator="between">
      <formula>-5%</formula>
      <formula>5%</formula>
    </cfRule>
  </conditionalFormatting>
  <conditionalFormatting sqref="L29:L35">
    <cfRule type="cellIs" dxfId="1" priority="2" operator="between">
      <formula>-5%</formula>
      <formula>5%</formula>
    </cfRule>
  </conditionalFormatting>
  <pageMargins left="0.2" right="0.2" top="0.25" bottom="0.25" header="0.3" footer="0.3"/>
  <pageSetup paperSize="9" scale="31" fitToHeight="0" orientation="landscape" horizontalDpi="4294967295" verticalDpi="4294967295" r:id="rId1"/>
  <ignoredErrors>
    <ignoredError sqref="G11:K35 L11:L19 L21 L29" unlockedFormula="1"/>
  </ignoredErrors>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8309405049E84A9D48961A5164936D" ma:contentTypeVersion="9" ma:contentTypeDescription="Create a new document." ma:contentTypeScope="" ma:versionID="8500941643d3a3762b29dbc966027c8a">
  <xsd:schema xmlns:xsd="http://www.w3.org/2001/XMLSchema" xmlns:xs="http://www.w3.org/2001/XMLSchema" xmlns:p="http://schemas.microsoft.com/office/2006/metadata/properties" xmlns:ns3="ab52464f-371a-4570-822a-6ba35ee58680" targetNamespace="http://schemas.microsoft.com/office/2006/metadata/properties" ma:root="true" ma:fieldsID="f1a80fdd2c5687d158b0af3c5e8ca047" ns3:_="">
    <xsd:import namespace="ab52464f-371a-4570-822a-6ba35ee5868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2464f-371a-4570-822a-6ba35ee586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EA4C11-D718-4A9F-BFBF-A89909C6CAAD}">
  <ds:schemaRefs>
    <ds:schemaRef ds:uri="http://schemas.microsoft.com/sharepoint/v3/contenttype/forms"/>
  </ds:schemaRefs>
</ds:datastoreItem>
</file>

<file path=customXml/itemProps2.xml><?xml version="1.0" encoding="utf-8"?>
<ds:datastoreItem xmlns:ds="http://schemas.openxmlformats.org/officeDocument/2006/customXml" ds:itemID="{19167B28-2ACE-4FA5-99E6-ADA1559C7A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2464f-371a-4570-822a-6ba35ee58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4ABAE7-0D64-4DF1-8598-D648FEFBC917}">
  <ds:schemaRefs>
    <ds:schemaRef ds:uri="http://purl.org/dc/elements/1.1/"/>
    <ds:schemaRef ds:uri="ab52464f-371a-4570-822a-6ba35ee58680"/>
    <ds:schemaRef ds:uri="http://schemas.microsoft.com/office/infopath/2007/PartnerControls"/>
    <ds:schemaRef ds:uri="http://schemas.microsoft.com/office/2006/metadata/properties"/>
    <ds:schemaRef ds:uri="http://schemas.openxmlformats.org/package/2006/metadata/core-properties"/>
    <ds:schemaRef ds:uri="http://purl.org/dc/dcmitype/"/>
    <ds:schemaRef ds:uri="http://schemas.microsoft.com/office/2006/documentManagement/types"/>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rawdata</vt:lpstr>
      <vt:lpstr>Mapping</vt:lpstr>
      <vt:lpstr>PIVOTS</vt:lpstr>
      <vt:lpstr>Workplan_Data</vt:lpstr>
      <vt:lpstr>VERIFICATION SUMMARY</vt:lpstr>
      <vt:lpstr>'VERIFICATION 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Developers</cp:lastModifiedBy>
  <cp:lastPrinted>2021-11-03T06:11:31Z</cp:lastPrinted>
  <dcterms:created xsi:type="dcterms:W3CDTF">2021-07-19T13:35:17Z</dcterms:created>
  <dcterms:modified xsi:type="dcterms:W3CDTF">2021-11-22T16:01:53Z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2021-10-07T11:51:45Z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78b397fb-2567-4bc8-8f0c-ef4d1d044cfa</vt:lpwstr>
  </property>
  <property fmtid="{D5CDD505-2E9C-101B-9397-08002B2CF9AE}" pid="8" name="MSIP_Label_ea60d57e-af5b-4752-ac57-3e4f28ca11dc_ContentBits">
    <vt:lpwstr>0</vt:lpwstr>
  </property>
  <property fmtid="{D5CDD505-2E9C-101B-9397-08002B2CF9AE}" pid="9" name="ContentTypeId">
    <vt:lpwstr>0x010100448309405049E84A9D48961A5164936D</vt:lpwstr>
  </property>
  <property fmtid="{D5CDD505-2E9C-101B-9397-08002B2CF9AE}" pid="10" name="WorkbookGuid">
    <vt:lpwstr>fab2f0e6-3dd2-469a-ab84-a4cb4afb429d</vt:lpwstr>
  </property>
</Properties>
</file>