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eofreyNyabuto\NetbeansProjects\InternalSystem\web\"/>
    </mc:Choice>
  </mc:AlternateContent>
  <xr:revisionPtr revIDLastSave="0" documentId="13_ncr:1_{B41C8B61-4EDB-4CEC-A3B3-5793FF950179}" xr6:coauthVersionLast="41" xr6:coauthVersionMax="41" xr10:uidLastSave="{00000000-0000-0000-0000-000000000000}"/>
  <workbookProtection workbookAlgorithmName="SHA-512" workbookHashValue="a4gUMdZCGkDDzElfhkvI/brsAlzI4GhD8wwWIVFJCtcL8IfIwqWYpVjV2Q6nijKW2ipnQ8sfmugbKli0802lfw==" workbookSaltValue="1iepslPG5jc+WSQINC8vKA==" workbookSpinCount="100000" lockStructure="1"/>
  <bookViews>
    <workbookView xWindow="-120" yWindow="-120" windowWidth="29040" windowHeight="15840" activeTab="1" xr2:uid="{1C7A72A4-46D5-4130-84F6-E2BF1F1A15D0}"/>
  </bookViews>
  <sheets>
    <sheet name="InstructionsForm1A" sheetId="3" r:id="rId1"/>
    <sheet name="AgeSexSummaryForm1A" sheetId="1" r:id="rId2"/>
  </sheets>
  <definedNames>
    <definedName name="_xlnm.Print_Area" localSheetId="1">AgeSexSummaryForm1A!$A$1:$AF$167</definedName>
    <definedName name="_xlnm.Print_Area" localSheetId="0">InstructionsForm1A!$A$1:$F$141</definedName>
    <definedName name="_xlnm.Print_Titles" localSheetId="1">AgeSexSummaryForm1A!$1:$1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24" i="1" l="1"/>
  <c r="AC123" i="1"/>
  <c r="AC122" i="1"/>
  <c r="AC106" i="1"/>
  <c r="AF40" i="1" l="1"/>
  <c r="AF48" i="1"/>
  <c r="AF68" i="1"/>
  <c r="AF83" i="1"/>
  <c r="AF104" i="1"/>
  <c r="AF155" i="1"/>
  <c r="AE20" i="1"/>
  <c r="AE144" i="1"/>
  <c r="AE143" i="1"/>
  <c r="AE140" i="1"/>
  <c r="AE50" i="1" l="1"/>
  <c r="AE139" i="1"/>
  <c r="AD40" i="1"/>
  <c r="AD104" i="1"/>
  <c r="AD155" i="1"/>
  <c r="AC155" i="1"/>
  <c r="AC151" i="1"/>
  <c r="AC144" i="1"/>
  <c r="AC143" i="1"/>
  <c r="AC140" i="1"/>
  <c r="AC139" i="1"/>
  <c r="AC132" i="1"/>
  <c r="AC130" i="1"/>
  <c r="AC128" i="1"/>
  <c r="AC126" i="1"/>
  <c r="AC118" i="1"/>
  <c r="AC117" i="1"/>
  <c r="AC115" i="1"/>
  <c r="AC113" i="1"/>
  <c r="AC111" i="1"/>
  <c r="AC109" i="1"/>
  <c r="AC108" i="1"/>
  <c r="AC104" i="1"/>
  <c r="AC96" i="1"/>
  <c r="AC90" i="1"/>
  <c r="AC71" i="1"/>
  <c r="AC69" i="1"/>
  <c r="AC50" i="1"/>
  <c r="AC48" i="1"/>
  <c r="AB149" i="1" l="1"/>
  <c r="AB150" i="1"/>
  <c r="AB151" i="1"/>
  <c r="AB148" i="1"/>
  <c r="AB156" i="1"/>
  <c r="AB157" i="1"/>
  <c r="AB158" i="1"/>
  <c r="AB159" i="1"/>
  <c r="AB160" i="1"/>
  <c r="AB161" i="1"/>
  <c r="AB162" i="1"/>
  <c r="AB163" i="1"/>
  <c r="AB164" i="1"/>
  <c r="AB165" i="1"/>
  <c r="AB155"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B104" i="1"/>
  <c r="AB84" i="1"/>
  <c r="AC84" i="1" s="1"/>
  <c r="AD83" i="1" s="1"/>
  <c r="AB85" i="1"/>
  <c r="AB86" i="1"/>
  <c r="AB87" i="1"/>
  <c r="AB88" i="1"/>
  <c r="AB89" i="1"/>
  <c r="AB90" i="1"/>
  <c r="AB91" i="1"/>
  <c r="AB92" i="1"/>
  <c r="AB93" i="1"/>
  <c r="AB94" i="1"/>
  <c r="AB95" i="1"/>
  <c r="AB96" i="1"/>
  <c r="AB97" i="1"/>
  <c r="AB98" i="1"/>
  <c r="AB99" i="1"/>
  <c r="AB100" i="1"/>
  <c r="AB83" i="1"/>
  <c r="AB44" i="1"/>
  <c r="AB41" i="1"/>
  <c r="AB42" i="1"/>
  <c r="AB43" i="1"/>
  <c r="AB40" i="1"/>
  <c r="AB49" i="1"/>
  <c r="AB50" i="1"/>
  <c r="AB51" i="1"/>
  <c r="AB52" i="1"/>
  <c r="AB53" i="1"/>
  <c r="AC53" i="1" s="1"/>
  <c r="AD48" i="1" s="1"/>
  <c r="AB54" i="1"/>
  <c r="AB55" i="1"/>
  <c r="AB56" i="1"/>
  <c r="AB57" i="1"/>
  <c r="AB58" i="1"/>
  <c r="AB59" i="1"/>
  <c r="AB60" i="1"/>
  <c r="AB61" i="1"/>
  <c r="AB62" i="1"/>
  <c r="AB48" i="1"/>
  <c r="AB69" i="1"/>
  <c r="AB70" i="1"/>
  <c r="AB71" i="1"/>
  <c r="AB72" i="1"/>
  <c r="AB73" i="1"/>
  <c r="AB74" i="1"/>
  <c r="AB75" i="1"/>
  <c r="AB76" i="1"/>
  <c r="AB77" i="1"/>
  <c r="AB78" i="1"/>
  <c r="AB79" i="1"/>
  <c r="AB68" i="1"/>
  <c r="AE137" i="1" l="1"/>
  <c r="AF137" i="1" s="1"/>
  <c r="AC68" i="1"/>
  <c r="AD68" i="1" s="1"/>
  <c r="AC70" i="1"/>
  <c r="AE142" i="1"/>
  <c r="AE138" i="1"/>
  <c r="AE123" i="1"/>
  <c r="AE148" i="1"/>
  <c r="AC149" i="1"/>
  <c r="AC148" i="1"/>
  <c r="AD148" i="1" s="1"/>
  <c r="AC138" i="1"/>
  <c r="AC142" i="1"/>
  <c r="AC125" i="1"/>
  <c r="AC94" i="1"/>
  <c r="E35" i="1"/>
  <c r="F35" i="1"/>
  <c r="G35" i="1"/>
  <c r="H35" i="1"/>
  <c r="I35" i="1"/>
  <c r="J35" i="1"/>
  <c r="K35" i="1"/>
  <c r="L35" i="1"/>
  <c r="M35" i="1"/>
  <c r="N35" i="1"/>
  <c r="O35" i="1"/>
  <c r="P35" i="1"/>
  <c r="Q35" i="1"/>
  <c r="R35" i="1"/>
  <c r="S35" i="1"/>
  <c r="T35" i="1"/>
  <c r="U35" i="1"/>
  <c r="V35" i="1"/>
  <c r="W35" i="1"/>
  <c r="X35" i="1"/>
  <c r="Y35" i="1"/>
  <c r="Z35" i="1"/>
  <c r="AA35" i="1"/>
  <c r="D35" i="1"/>
  <c r="AA36" i="1"/>
  <c r="E36" i="1"/>
  <c r="F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B20" i="1"/>
  <c r="AE19" i="1" s="1"/>
  <c r="AB21" i="1"/>
  <c r="AB22" i="1"/>
  <c r="AB23" i="1"/>
  <c r="AB24" i="1"/>
  <c r="AB25" i="1"/>
  <c r="AB26" i="1"/>
  <c r="AB27" i="1"/>
  <c r="AB28" i="1"/>
  <c r="AB29" i="1"/>
  <c r="AB30" i="1"/>
  <c r="AB31" i="1"/>
  <c r="AB32" i="1"/>
  <c r="AE31" i="1" s="1"/>
  <c r="AB33" i="1"/>
  <c r="AB34" i="1"/>
  <c r="AB8" i="1"/>
  <c r="AB9" i="1"/>
  <c r="AB10" i="1"/>
  <c r="AB11" i="1"/>
  <c r="AB12" i="1"/>
  <c r="AB13" i="1"/>
  <c r="AC19" i="1" l="1"/>
  <c r="AE27" i="1"/>
  <c r="AC27" i="1"/>
  <c r="AE23" i="1"/>
  <c r="AC23" i="1"/>
  <c r="AE33" i="1"/>
  <c r="AC33" i="1"/>
  <c r="AE29" i="1"/>
  <c r="AC29" i="1"/>
  <c r="AE21" i="1"/>
  <c r="AC21" i="1"/>
  <c r="AE17" i="1"/>
  <c r="AC17" i="1"/>
  <c r="AC8" i="1"/>
  <c r="AE25" i="1"/>
  <c r="AC25" i="1"/>
  <c r="AF122" i="1"/>
  <c r="AE149" i="1"/>
  <c r="AF148" i="1" s="1"/>
  <c r="AE12" i="1"/>
  <c r="AC12" i="1"/>
  <c r="AE35" i="1"/>
  <c r="AC10" i="1"/>
  <c r="AE36" i="1"/>
  <c r="AC31" i="1"/>
  <c r="AD137" i="1"/>
  <c r="AD122" i="1"/>
  <c r="AB35" i="1"/>
  <c r="AB36" i="1"/>
  <c r="AF8" i="1" l="1"/>
  <c r="AC35" i="1"/>
  <c r="AD8" i="1" s="1"/>
</calcChain>
</file>

<file path=xl/sharedStrings.xml><?xml version="1.0" encoding="utf-8"?>
<sst xmlns="http://schemas.openxmlformats.org/spreadsheetml/2006/main" count="1302" uniqueCount="642">
  <si>
    <t>County______________________</t>
  </si>
  <si>
    <t>Ward_______________</t>
  </si>
  <si>
    <t>MFL code___________</t>
  </si>
  <si>
    <t>Facility______________________</t>
  </si>
  <si>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</si>
  <si>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</si>
  <si>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</si>
  <si>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</si>
  <si>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</si>
  <si>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</si>
  <si>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</si>
  <si>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</si>
  <si>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</si>
  <si>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</si>
  <si>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</si>
  <si>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</si>
  <si>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</si>
  <si>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</si>
  <si>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</si>
  <si>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</si>
  <si>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</si>
  <si>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</si>
  <si>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</si>
  <si>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</si>
  <si>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</si>
  <si>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</si>
  <si>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</si>
  <si>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</si>
  <si>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</si>
  <si>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</si>
  <si>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</si>
  <si>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</si>
  <si>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</si>
  <si>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</si>
  <si>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</si>
  <si>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</si>
  <si>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</si>
  <si>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</si>
  <si>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</si>
  <si>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</si>
  <si>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</si>
  <si>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</si>
  <si>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</si>
  <si>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</si>
  <si>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</si>
  <si>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</si>
  <si>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</si>
  <si>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</si>
  <si>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</si>
  <si>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</si>
  <si>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</si>
  <si>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</si>
  <si>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</si>
  <si>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</si>
  <si>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</si>
  <si>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</si>
  <si>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</si>
  <si>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</si>
  <si>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</si>
  <si>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</si>
  <si>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</si>
  <si>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</si>
  <si>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</si>
  <si>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</si>
  <si>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</si>
  <si>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</si>
  <si>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</si>
  <si>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</si>
  <si>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</si>
  <si>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</si>
  <si>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</si>
  <si>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</si>
  <si>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</si>
  <si>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</si>
  <si>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</si>
  <si>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</si>
  <si>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</si>
  <si>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</si>
  <si>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</si>
  <si>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</si>
  <si>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</si>
  <si>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</si>
  <si>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</si>
  <si>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</si>
  <si>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</si>
  <si>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</si>
  <si>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</si>
  <si>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</si>
  <si>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</si>
  <si>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 count of patients transferred to another health facility, but the patient transfer was not previously documented at the originating health facility; this is also known as a “silent transfer.”</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</si>
  <si>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</si>
  <si>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</si>
  <si>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</si>
  <si>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</si>
  <si>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</si>
  <si>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</si>
  <si>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</si>
  <si>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patients where no attempt was made to trace the patient during the reporting period.</t>
  </si>
  <si>
    <t>A count of patients where exhaustive attempts (e.g., phone calls, home visits, triangulation with other health facilities) were made to locate the patient, but patient was still not located through these efforts.</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</si>
  <si>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</si>
  <si>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</si>
  <si>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</si>
  <si>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</si>
  <si>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</si>
  <si>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</si>
  <si>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</si>
  <si>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</si>
  <si>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</si>
  <si>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</si>
  <si>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</si>
  <si>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</si>
  <si>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</si>
  <si>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</si>
  <si>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</si>
  <si>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</si>
  <si>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</si>
  <si>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</si>
  <si>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</si>
  <si>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</si>
  <si>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</si>
  <si>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</si>
  <si>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</si>
  <si>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</si>
  <si>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</si>
  <si>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</si>
  <si>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</si>
  <si>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</si>
  <si>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</si>
  <si>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</si>
  <si>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</si>
  <si>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Prepared by:  ____________________________                Date: _______________________________</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</si>
  <si>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</si>
  <si>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</si>
  <si>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</si>
  <si>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</si>
  <si>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</si>
  <si>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</si>
  <si>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</si>
  <si>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</si>
  <si>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</si>
  <si>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</si>
  <si>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</si>
  <si>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</si>
  <si>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</si>
  <si>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</si>
  <si>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r>
      <t>Infant Prophylaxis</t>
    </r>
    <r>
      <rPr>
        <i/>
        <sz val="50"/>
        <color theme="1"/>
        <rFont val="Calibri"/>
        <family val="2"/>
        <scheme val="minor"/>
      </rPr>
      <t xml:space="preserve"> (use  mother's age for reporting)</t>
    </r>
  </si>
  <si>
    <r>
      <t xml:space="preserve">Cause of  death (COD) </t>
    </r>
    <r>
      <rPr>
        <b/>
        <i/>
        <sz val="50"/>
        <color theme="1"/>
        <rFont val="Calibri"/>
        <family val="2"/>
        <scheme val="minor"/>
      </rPr>
      <t>Optional</t>
    </r>
  </si>
  <si>
    <t>Signature:  ____________________________________</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</si>
  <si>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</si>
  <si>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</si>
  <si>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</si>
  <si>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</si>
  <si>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</si>
  <si>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</si>
  <si>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</si>
  <si>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</si>
  <si>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</si>
  <si>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</si>
  <si>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</si>
  <si>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</si>
  <si>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</si>
  <si>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</si>
  <si>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</si>
  <si>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</si>
  <si>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</si>
  <si>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</si>
  <si>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</si>
  <si>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</si>
  <si>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</si>
  <si>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</si>
  <si>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</si>
  <si>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</si>
  <si>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</si>
  <si>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</si>
  <si>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</si>
  <si>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</si>
  <si>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</si>
  <si>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</si>
  <si>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</si>
  <si>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</si>
  <si>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</si>
  <si>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</si>
  <si>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</si>
  <si>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</si>
  <si>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</si>
  <si>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</si>
  <si>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</si>
  <si>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</si>
  <si>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</si>
  <si>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</si>
  <si>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</si>
  <si>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</si>
  <si>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</si>
  <si>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</si>
  <si>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</si>
  <si>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</si>
  <si>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</si>
  <si>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</si>
  <si>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</si>
  <si>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</si>
  <si>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</si>
  <si>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</si>
  <si>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</si>
  <si>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</si>
  <si>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</si>
  <si>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</si>
  <si>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</si>
  <si>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</si>
  <si>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</si>
  <si>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</si>
  <si>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</si>
  <si>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</si>
  <si>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</si>
  <si>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</si>
  <si>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</si>
  <si>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</si>
  <si>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</si>
  <si>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</si>
  <si>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</si>
  <si>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</si>
  <si>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</si>
  <si>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</si>
  <si>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</si>
  <si>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</si>
  <si>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</si>
  <si>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</si>
  <si>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</si>
  <si>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</si>
  <si>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</si>
  <si>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</si>
  <si>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</si>
  <si>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</si>
  <si>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</si>
  <si>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</si>
  <si>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</si>
  <si>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</si>
  <si>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</si>
  <si>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</si>
  <si>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</si>
  <si>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</si>
  <si>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</si>
  <si>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</si>
  <si>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</si>
  <si>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</si>
  <si>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</si>
  <si>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</si>
  <si>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</si>
  <si>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</si>
  <si>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</si>
  <si>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</si>
  <si>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</si>
  <si>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</si>
  <si>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</si>
  <si>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</si>
  <si>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</si>
  <si>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</si>
  <si>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</si>
  <si>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</si>
  <si>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</si>
  <si>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</si>
  <si>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</si>
  <si>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</si>
  <si>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</si>
  <si>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</si>
  <si>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</si>
  <si>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</si>
  <si>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</si>
  <si>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</si>
  <si>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</si>
  <si>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</si>
  <si>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</si>
  <si>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</si>
  <si>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</si>
  <si>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</si>
  <si>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</si>
  <si>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</si>
  <si>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</si>
  <si>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</si>
  <si>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</si>
  <si>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</si>
  <si>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</si>
  <si>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</si>
  <si>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</si>
  <si>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</si>
  <si>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</si>
  <si>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</si>
  <si>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</si>
  <si>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</si>
  <si>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</si>
  <si>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</si>
  <si>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</si>
  <si>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</si>
  <si>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</si>
  <si>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</si>
  <si>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</si>
  <si>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</si>
  <si>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</si>
  <si>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</si>
  <si>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</si>
  <si>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</si>
  <si>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</si>
  <si>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</si>
  <si>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</si>
  <si>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</si>
  <si>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</si>
  <si>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</si>
  <si>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</si>
  <si>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</si>
  <si>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</si>
  <si>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</si>
  <si>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</si>
  <si>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</si>
  <si>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</si>
  <si>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</si>
  <si>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</si>
  <si>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</si>
  <si>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</si>
  <si>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</si>
  <si>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</si>
  <si>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</si>
  <si>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</si>
  <si>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</si>
  <si>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</si>
  <si>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</si>
  <si>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</si>
  <si>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</si>
  <si>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</si>
  <si>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</si>
  <si>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</si>
  <si>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</si>
  <si>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</si>
  <si>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</si>
  <si>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</si>
  <si>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</si>
  <si>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</si>
  <si>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</si>
  <si>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</si>
  <si>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</si>
  <si>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</si>
  <si>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</si>
  <si>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</si>
  <si>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</si>
  <si>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</si>
  <si>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</si>
  <si>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</si>
  <si>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</si>
  <si>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</si>
  <si>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</si>
  <si>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</si>
  <si>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</si>
  <si>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</si>
  <si>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</si>
  <si>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</si>
  <si>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</si>
  <si>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</si>
  <si>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</si>
  <si>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</si>
  <si>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</si>
  <si>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</si>
  <si>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</si>
  <si>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</si>
  <si>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</si>
  <si>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</si>
  <si>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</si>
  <si>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</si>
  <si>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</si>
  <si>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</si>
  <si>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</si>
  <si>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</si>
  <si>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</si>
  <si>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</si>
  <si>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</si>
  <si>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</si>
  <si>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</si>
  <si>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</si>
  <si>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</si>
  <si>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</si>
  <si>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</si>
  <si>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</si>
  <si>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</si>
  <si>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</si>
  <si>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</si>
  <si>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</si>
  <si>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</si>
  <si>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</si>
  <si>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</si>
  <si>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</si>
  <si>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</si>
  <si>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</si>
  <si>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</si>
  <si>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</si>
  <si>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</si>
  <si>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</si>
  <si>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</si>
  <si>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</si>
  <si>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</si>
  <si>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</si>
  <si>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</si>
  <si>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</si>
  <si>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</si>
  <si>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</si>
  <si>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</si>
  <si>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</si>
  <si>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</si>
  <si>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</si>
  <si>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</si>
  <si>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</si>
  <si>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</si>
  <si>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</si>
  <si>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</si>
  <si>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</si>
  <si>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</si>
  <si>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</si>
  <si>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</si>
  <si>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</si>
  <si>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</si>
  <si>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</si>
  <si>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</si>
  <si>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F08-02</t>
  </si>
  <si>
    <t>F08-03</t>
  </si>
  <si>
    <t>F08-04</t>
  </si>
  <si>
    <t>F08-05</t>
  </si>
  <si>
    <t>F08-06</t>
  </si>
  <si>
    <t>F08-07</t>
  </si>
  <si>
    <t>F08-08</t>
  </si>
  <si>
    <t>F08-09</t>
  </si>
  <si>
    <t>F08-10</t>
  </si>
  <si>
    <t>F08-11</t>
  </si>
  <si>
    <t>Defaulter tracing register  colm "w"</t>
  </si>
  <si>
    <t>Defaulter tracing register  colm "v"</t>
  </si>
  <si>
    <t xml:space="preserve">Previously undocumented patient transfer (confirmed)                                     </t>
  </si>
  <si>
    <t xml:space="preserve">Traced patient (unable to locate) </t>
  </si>
  <si>
    <t>Defaulter tracing register  colm "o" to "s"</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</si>
  <si>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</si>
  <si>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</si>
  <si>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</si>
  <si>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</si>
  <si>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</si>
  <si>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</si>
  <si>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</si>
  <si>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</si>
  <si>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</si>
  <si>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</si>
  <si>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</si>
  <si>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</si>
  <si>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</si>
  <si>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</si>
  <si>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</si>
  <si>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</si>
  <si>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r>
      <t xml:space="preserve">Index testing register, </t>
    </r>
    <r>
      <rPr>
        <b/>
        <sz val="22"/>
        <color theme="1"/>
        <rFont val="Calibri"/>
        <family val="2"/>
        <scheme val="minor"/>
      </rPr>
      <t>colm "d"</t>
    </r>
  </si>
  <si>
    <r>
      <t xml:space="preserve">Index testing register, colm </t>
    </r>
    <r>
      <rPr>
        <b/>
        <sz val="22"/>
        <color theme="1"/>
        <rFont val="Calibri"/>
        <family val="2"/>
        <scheme val="minor"/>
      </rPr>
      <t>"d" vs "I"</t>
    </r>
  </si>
  <si>
    <r>
      <t xml:space="preserve"> F</t>
    </r>
    <r>
      <rPr>
        <b/>
        <sz val="22"/>
        <color theme="1"/>
        <rFont val="Calibri"/>
        <family val="2"/>
        <scheme val="minor"/>
      </rPr>
      <t>01-03</t>
    </r>
  </si>
  <si>
    <r>
      <t xml:space="preserve">This is a count of contacts provided by the index client as a result of accepting index testing services.  </t>
    </r>
    <r>
      <rPr>
        <b/>
        <sz val="22"/>
        <color theme="1"/>
        <rFont val="Calibri"/>
        <family val="2"/>
        <scheme val="minor"/>
      </rPr>
      <t>Note:</t>
    </r>
    <r>
      <rPr>
        <sz val="22"/>
        <color theme="1"/>
        <rFont val="Calibri"/>
        <family val="2"/>
        <scheme val="minor"/>
      </rPr>
      <t xml:space="preserve"> contacts are only sexual partners, biological children/parents, and anyone with whom a needle was shared.</t>
    </r>
  </si>
  <si>
    <r>
      <t xml:space="preserve">Index testing register, </t>
    </r>
    <r>
      <rPr>
        <b/>
        <sz val="22"/>
        <color theme="1"/>
        <rFont val="Calibri"/>
        <family val="2"/>
        <scheme val="minor"/>
      </rPr>
      <t>colm "I"</t>
    </r>
  </si>
  <si>
    <r>
      <t xml:space="preserve">Index testing register, </t>
    </r>
    <r>
      <rPr>
        <b/>
        <sz val="22"/>
        <color theme="1"/>
        <rFont val="Calibri"/>
        <family val="2"/>
        <scheme val="minor"/>
      </rPr>
      <t>colm "0"</t>
    </r>
  </si>
  <si>
    <r>
      <t xml:space="preserve">Index testing register, </t>
    </r>
    <r>
      <rPr>
        <b/>
        <sz val="22"/>
        <color theme="1"/>
        <rFont val="Calibri"/>
        <family val="2"/>
        <scheme val="minor"/>
      </rPr>
      <t>colm "u"</t>
    </r>
  </si>
  <si>
    <r>
      <t xml:space="preserve">Index testing register, </t>
    </r>
    <r>
      <rPr>
        <b/>
        <sz val="22"/>
        <color theme="1"/>
        <rFont val="Calibri"/>
        <family val="2"/>
        <scheme val="minor"/>
      </rPr>
      <t>colm "v"</t>
    </r>
  </si>
  <si>
    <r>
      <t xml:space="preserve">Index testing register, </t>
    </r>
    <r>
      <rPr>
        <b/>
        <sz val="22"/>
        <color theme="1"/>
        <rFont val="Calibri"/>
        <family val="2"/>
        <scheme val="minor"/>
      </rPr>
      <t>colm "s"</t>
    </r>
  </si>
  <si>
    <r>
      <t xml:space="preserve">HTS Lab register </t>
    </r>
    <r>
      <rPr>
        <b/>
        <sz val="22"/>
        <color theme="1"/>
        <rFont val="Calibri"/>
        <family val="2"/>
        <scheme val="minor"/>
      </rPr>
      <t>colm "Y"</t>
    </r>
  </si>
  <si>
    <r>
      <t>This is a count of VMMC clients who received HIV positive results at the facility after the HIV test. It is a subset of</t>
    </r>
    <r>
      <rPr>
        <b/>
        <sz val="22"/>
        <color theme="1"/>
        <rFont val="Calibri"/>
        <family val="2"/>
        <scheme val="minor"/>
      </rPr>
      <t xml:space="preserve"> F01-26 above</t>
    </r>
  </si>
  <si>
    <r>
      <t xml:space="preserve">Assessed for HIV risk             </t>
    </r>
    <r>
      <rPr>
        <b/>
        <sz val="22"/>
        <color theme="1"/>
        <rFont val="Calibri"/>
        <family val="2"/>
        <scheme val="minor"/>
      </rPr>
      <t xml:space="preserve">   </t>
    </r>
  </si>
  <si>
    <r>
      <t xml:space="preserve">Elligible for PrEP                     </t>
    </r>
    <r>
      <rPr>
        <b/>
        <sz val="22"/>
        <color theme="1"/>
        <rFont val="Calibri"/>
        <family val="2"/>
        <scheme val="minor"/>
      </rPr>
      <t xml:space="preserve">  </t>
    </r>
  </si>
  <si>
    <r>
      <t xml:space="preserve">Initiated (new) on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</si>
  <si>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</si>
  <si>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</si>
  <si>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</si>
  <si>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PrEP register      colm "I" </t>
    </r>
    <r>
      <rPr>
        <i/>
        <sz val="22"/>
        <color theme="1"/>
        <rFont val="Calibri"/>
        <family val="2"/>
        <scheme val="minor"/>
      </rPr>
      <t>(count of blanks)</t>
    </r>
  </si>
  <si>
    <r>
      <t xml:space="preserve">Declined                                </t>
    </r>
    <r>
      <rPr>
        <b/>
        <sz val="22"/>
        <color theme="1"/>
        <rFont val="Calibri"/>
        <family val="2"/>
        <scheme val="minor"/>
      </rPr>
      <t xml:space="preserve">    </t>
    </r>
  </si>
  <si>
    <r>
      <t xml:space="preserve">PrEP register      colm "I", </t>
    </r>
    <r>
      <rPr>
        <i/>
        <sz val="22"/>
        <color theme="1"/>
        <rFont val="Calibri"/>
        <family val="2"/>
        <scheme val="minor"/>
      </rPr>
      <t>count of declined</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</si>
  <si>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</si>
  <si>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</si>
  <si>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</si>
  <si>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</si>
  <si>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New on ART                               </t>
    </r>
    <r>
      <rPr>
        <b/>
        <sz val="22"/>
        <rFont val="Calibri"/>
        <family val="2"/>
        <scheme val="minor"/>
      </rPr>
      <t>[F03-05]</t>
    </r>
  </si>
  <si>
    <r>
      <t xml:space="preserve">Previously on ART                     </t>
    </r>
    <r>
      <rPr>
        <b/>
        <sz val="22"/>
        <rFont val="Calibri"/>
        <family val="2"/>
        <scheme val="minor"/>
      </rPr>
      <t>[F03-06]</t>
    </r>
  </si>
  <si>
    <r>
      <t xml:space="preserve">New on ART                               </t>
    </r>
    <r>
      <rPr>
        <b/>
        <sz val="22"/>
        <rFont val="Calibri"/>
        <family val="2"/>
        <scheme val="minor"/>
      </rPr>
      <t>[F03-07]</t>
    </r>
  </si>
  <si>
    <r>
      <t xml:space="preserve">Previously on ART                   </t>
    </r>
    <r>
      <rPr>
        <b/>
        <sz val="22"/>
        <rFont val="Calibri"/>
        <family val="2"/>
        <scheme val="minor"/>
      </rPr>
      <t xml:space="preserve">  [F03-08]</t>
    </r>
  </si>
  <si>
    <r>
      <t xml:space="preserve">New on ART                               </t>
    </r>
    <r>
      <rPr>
        <b/>
        <sz val="22"/>
        <rFont val="Calibri"/>
        <family val="2"/>
        <scheme val="minor"/>
      </rPr>
      <t>[F03-09]</t>
    </r>
  </si>
  <si>
    <r>
      <t xml:space="preserve">Previously on ART                     </t>
    </r>
    <r>
      <rPr>
        <b/>
        <sz val="22"/>
        <rFont val="Calibri"/>
        <family val="2"/>
        <scheme val="minor"/>
      </rPr>
      <t xml:space="preserve"> [F03-10]</t>
    </r>
  </si>
  <si>
    <r>
      <t xml:space="preserve">New on ART                               </t>
    </r>
    <r>
      <rPr>
        <b/>
        <sz val="22"/>
        <rFont val="Calibri"/>
        <family val="2"/>
        <scheme val="minor"/>
      </rPr>
      <t>[F03-11]</t>
    </r>
  </si>
  <si>
    <r>
      <t xml:space="preserve">Previously on ART                      </t>
    </r>
    <r>
      <rPr>
        <b/>
        <sz val="22"/>
        <rFont val="Calibri"/>
        <family val="2"/>
        <scheme val="minor"/>
      </rPr>
      <t>[F03-12]</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</si>
  <si>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</si>
  <si>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</si>
  <si>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</si>
  <si>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</si>
  <si>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</si>
  <si>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</si>
  <si>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</si>
  <si>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</si>
  <si>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Rape survivors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</si>
  <si>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</si>
  <si>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</si>
  <si>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This is a count of those who were intiated on PEP three months ago and have completed the prophylaxis. It is a subset of </t>
    </r>
    <r>
      <rPr>
        <b/>
        <sz val="22"/>
        <color theme="1"/>
        <rFont val="Calibri"/>
        <family val="2"/>
        <scheme val="minor"/>
      </rPr>
      <t>F05-12 above</t>
    </r>
  </si>
  <si>
    <r>
      <t xml:space="preserve">No. seroconverted </t>
    </r>
    <r>
      <rPr>
        <b/>
        <sz val="22"/>
        <color theme="1"/>
        <rFont val="Calibri"/>
        <family val="2"/>
        <scheme val="minor"/>
      </rPr>
      <t xml:space="preserve"> </t>
    </r>
  </si>
  <si>
    <r>
      <t xml:space="preserve">New ANC clients                </t>
    </r>
    <r>
      <rPr>
        <b/>
        <sz val="22"/>
        <rFont val="Calibri"/>
        <family val="2"/>
        <scheme val="minor"/>
      </rPr>
      <t xml:space="preserve">       </t>
    </r>
  </si>
  <si>
    <r>
      <t>Known Positive at 1</t>
    </r>
    <r>
      <rPr>
        <vertAlign val="superscript"/>
        <sz val="22"/>
        <color theme="1"/>
        <rFont val="Calibri"/>
        <family val="2"/>
        <scheme val="minor"/>
      </rPr>
      <t>st</t>
    </r>
    <r>
      <rPr>
        <sz val="22"/>
        <color theme="1"/>
        <rFont val="Calibri"/>
        <family val="2"/>
        <scheme val="minor"/>
      </rPr>
      <t xml:space="preserve"> ANC        </t>
    </r>
  </si>
  <si>
    <r>
      <t xml:space="preserve">Initial test at ANC2                  </t>
    </r>
    <r>
      <rPr>
        <b/>
        <sz val="22"/>
        <color theme="1"/>
        <rFont val="Calibri"/>
        <family val="2"/>
        <scheme val="minor"/>
      </rPr>
      <t xml:space="preserve"> </t>
    </r>
  </si>
  <si>
    <r>
      <t xml:space="preserve">This is a count of pregnant women who take </t>
    </r>
    <r>
      <rPr>
        <b/>
        <sz val="22"/>
        <color theme="1"/>
        <rFont val="Calibri"/>
        <family val="2"/>
        <scheme val="minor"/>
      </rPr>
      <t>firs</t>
    </r>
    <r>
      <rPr>
        <sz val="22"/>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</si>
  <si>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22"/>
        <color theme="1"/>
        <rFont val="Calibri"/>
        <family val="2"/>
        <scheme val="minor"/>
      </rPr>
      <t>first knew their HIV positive status at any time during the pregnancy post 1st ANC</t>
    </r>
    <r>
      <rPr>
        <sz val="22"/>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</si>
  <si>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22"/>
        <color theme="1"/>
        <rFont val="Calibri"/>
        <family val="2"/>
        <scheme val="minor"/>
      </rPr>
      <t xml:space="preserve"> first during labour &amp; delivery</t>
    </r>
    <r>
      <rPr>
        <sz val="22"/>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</si>
  <si>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22"/>
        <color theme="1"/>
        <rFont val="Calibri"/>
        <family val="2"/>
        <scheme val="minor"/>
      </rPr>
      <t>first within six weeks postnatal.</t>
    </r>
    <r>
      <rPr>
        <sz val="22"/>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</si>
  <si>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22"/>
        <color theme="1"/>
        <rFont val="Calibri"/>
        <family val="2"/>
        <scheme val="minor"/>
      </rPr>
      <t>F06-11 above</t>
    </r>
  </si>
  <si>
    <r>
      <t>On HAART at 1</t>
    </r>
    <r>
      <rPr>
        <vertAlign val="superscript"/>
        <sz val="22"/>
        <color theme="1"/>
        <rFont val="Calibri"/>
        <family val="2"/>
        <scheme val="minor"/>
      </rPr>
      <t>st</t>
    </r>
    <r>
      <rPr>
        <sz val="22"/>
        <color theme="1"/>
        <rFont val="Calibri"/>
        <family val="2"/>
        <scheme val="minor"/>
      </rPr>
      <t xml:space="preserve"> ANC</t>
    </r>
  </si>
  <si>
    <r>
      <t xml:space="preserve">Currently on ART (All)             </t>
    </r>
    <r>
      <rPr>
        <b/>
        <sz val="22"/>
        <color theme="1"/>
        <rFont val="Calibri"/>
        <family val="2"/>
        <scheme val="minor"/>
      </rPr>
      <t xml:space="preserve"> </t>
    </r>
  </si>
  <si>
    <r>
      <t>Did not attempt to trace patient</t>
    </r>
    <r>
      <rPr>
        <b/>
        <sz val="22"/>
        <color theme="1"/>
        <rFont val="Calibri"/>
        <family val="2"/>
        <scheme val="minor"/>
      </rPr>
      <t xml:space="preserve">   </t>
    </r>
  </si>
  <si>
    <r>
      <t xml:space="preserve">Cause of  death (COD) </t>
    </r>
    <r>
      <rPr>
        <b/>
        <i/>
        <sz val="22"/>
        <color theme="1"/>
        <rFont val="Calibri"/>
        <family val="2"/>
        <scheme val="minor"/>
      </rPr>
      <t>Optional</t>
    </r>
  </si>
  <si>
    <t xml:space="preserve">                                         </t>
  </si>
  <si>
    <t xml:space="preserve">Index accepted index testing services </t>
  </si>
  <si>
    <t>Code</t>
  </si>
  <si>
    <t xml:space="preserve">Contacts elicited </t>
  </si>
  <si>
    <t xml:space="preserve">Known Positive      </t>
  </si>
  <si>
    <r>
      <t xml:space="preserve">Tested       </t>
    </r>
    <r>
      <rPr>
        <b/>
        <sz val="50"/>
        <color theme="1"/>
        <rFont val="Calibri"/>
        <family val="2"/>
        <scheme val="minor"/>
      </rPr>
      <t xml:space="preserve"> </t>
    </r>
  </si>
  <si>
    <t xml:space="preserve">Positive         </t>
  </si>
  <si>
    <r>
      <t xml:space="preserve">Linked          </t>
    </r>
    <r>
      <rPr>
        <b/>
        <sz val="50"/>
        <color theme="1"/>
        <rFont val="Calibri"/>
        <family val="2"/>
        <scheme val="minor"/>
      </rPr>
      <t xml:space="preserve"> </t>
    </r>
  </si>
  <si>
    <t xml:space="preserve">Not tested - Due to IPV         </t>
  </si>
  <si>
    <t xml:space="preserve">Not tested - Other reasons      </t>
  </si>
  <si>
    <t xml:space="preserve">Tested             </t>
  </si>
  <si>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</si>
  <si>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</si>
  <si>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</si>
  <si>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</si>
  <si>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t xml:space="preserve"> Total HTS Tested                 </t>
  </si>
  <si>
    <t xml:space="preserve">Total HTS Positive                </t>
  </si>
  <si>
    <r>
      <t xml:space="preserve">Directly Assisted                   </t>
    </r>
    <r>
      <rPr>
        <b/>
        <sz val="50"/>
        <color theme="1"/>
        <rFont val="Calibri"/>
        <family val="2"/>
        <scheme val="minor"/>
      </rPr>
      <t xml:space="preserve">       </t>
    </r>
  </si>
  <si>
    <t xml:space="preserve">Unassisted: Self                           </t>
  </si>
  <si>
    <r>
      <t xml:space="preserve">Unassisted : Sex partner           </t>
    </r>
    <r>
      <rPr>
        <b/>
        <sz val="50"/>
        <color theme="1"/>
        <rFont val="Calibri"/>
        <family val="2"/>
        <scheme val="minor"/>
      </rPr>
      <t xml:space="preserve"> </t>
    </r>
  </si>
  <si>
    <t xml:space="preserve">Unassisted : Other                      </t>
  </si>
  <si>
    <r>
      <t xml:space="preserve">Assessed for HIV risk             </t>
    </r>
    <r>
      <rPr>
        <b/>
        <sz val="50"/>
        <color theme="1"/>
        <rFont val="Calibri"/>
        <family val="2"/>
        <scheme val="minor"/>
      </rPr>
      <t xml:space="preserve">   </t>
    </r>
  </si>
  <si>
    <r>
      <t xml:space="preserve">Initiated (new) on PrEP          </t>
    </r>
    <r>
      <rPr>
        <b/>
        <sz val="50"/>
        <color theme="1"/>
        <rFont val="Calibri"/>
        <family val="2"/>
        <scheme val="minor"/>
      </rPr>
      <t xml:space="preserve">  </t>
    </r>
  </si>
  <si>
    <r>
      <t xml:space="preserve">Restarting PrEP                        </t>
    </r>
    <r>
      <rPr>
        <b/>
        <sz val="50"/>
        <color theme="1"/>
        <rFont val="Calibri"/>
        <family val="2"/>
        <scheme val="minor"/>
      </rPr>
      <t xml:space="preserve"> </t>
    </r>
  </si>
  <si>
    <t xml:space="preserve">Tested HIV Positive while on PrEP  </t>
  </si>
  <si>
    <t xml:space="preserve">Less than three months since PrEP initiation      </t>
  </si>
  <si>
    <r>
      <t xml:space="preserve">Diagnosed with STI                  </t>
    </r>
    <r>
      <rPr>
        <b/>
        <sz val="50"/>
        <color theme="1"/>
        <rFont val="Calibri"/>
        <family val="2"/>
        <scheme val="minor"/>
      </rPr>
      <t xml:space="preserve"> </t>
    </r>
  </si>
  <si>
    <r>
      <t>Discontinued PrEP</t>
    </r>
    <r>
      <rPr>
        <b/>
        <sz val="50"/>
        <color theme="1"/>
        <rFont val="Calibri"/>
        <family val="2"/>
        <scheme val="minor"/>
      </rPr>
      <t xml:space="preserve">                    </t>
    </r>
  </si>
  <si>
    <r>
      <t xml:space="preserve">Referred to other facilities     </t>
    </r>
    <r>
      <rPr>
        <b/>
        <sz val="50"/>
        <color theme="1"/>
        <rFont val="Calibri"/>
        <family val="2"/>
        <scheme val="minor"/>
      </rPr>
      <t xml:space="preserve">  </t>
    </r>
  </si>
  <si>
    <r>
      <t>Still on preparation</t>
    </r>
    <r>
      <rPr>
        <b/>
        <sz val="50"/>
        <color theme="1"/>
        <rFont val="Calibri"/>
        <family val="2"/>
        <scheme val="minor"/>
      </rPr>
      <t xml:space="preserve">                  </t>
    </r>
  </si>
  <si>
    <t xml:space="preserve">Using condoms                         </t>
  </si>
  <si>
    <r>
      <t xml:space="preserve">Declined                                </t>
    </r>
    <r>
      <rPr>
        <b/>
        <sz val="50"/>
        <color theme="1"/>
        <rFont val="Calibri"/>
        <family val="2"/>
        <scheme val="minor"/>
      </rPr>
      <t xml:space="preserve">    </t>
    </r>
  </si>
  <si>
    <r>
      <t>Discordant couples at PMTCT</t>
    </r>
    <r>
      <rPr>
        <b/>
        <sz val="50"/>
        <color theme="1"/>
        <rFont val="Calibri"/>
        <family val="2"/>
        <scheme val="minor"/>
      </rPr>
      <t xml:space="preserve">  </t>
    </r>
  </si>
  <si>
    <t xml:space="preserve">Discordant couples at  HTS       </t>
  </si>
  <si>
    <r>
      <t xml:space="preserve">New on ART (IPT)                     </t>
    </r>
    <r>
      <rPr>
        <b/>
        <sz val="50"/>
        <color theme="1"/>
        <rFont val="Calibri"/>
        <family val="2"/>
        <scheme val="minor"/>
      </rPr>
      <t xml:space="preserve"> </t>
    </r>
  </si>
  <si>
    <r>
      <t xml:space="preserve">Already on ART (IPT)                </t>
    </r>
    <r>
      <rPr>
        <b/>
        <sz val="50"/>
        <color theme="1"/>
        <rFont val="Calibri"/>
        <family val="2"/>
        <scheme val="minor"/>
      </rPr>
      <t xml:space="preserve"> </t>
    </r>
  </si>
  <si>
    <r>
      <t xml:space="preserve">New on ART (IPT)                    </t>
    </r>
    <r>
      <rPr>
        <b/>
        <sz val="50"/>
        <color theme="1"/>
        <rFont val="Calibri"/>
        <family val="2"/>
        <scheme val="minor"/>
      </rPr>
      <t xml:space="preserve">  </t>
    </r>
  </si>
  <si>
    <t xml:space="preserve">New on ART                               </t>
  </si>
  <si>
    <t xml:space="preserve">Previously on ART                     </t>
  </si>
  <si>
    <r>
      <t xml:space="preserve">Previously on ART                   </t>
    </r>
    <r>
      <rPr>
        <b/>
        <sz val="50"/>
        <rFont val="Calibri"/>
        <family val="2"/>
        <scheme val="minor"/>
      </rPr>
      <t xml:space="preserve">  </t>
    </r>
  </si>
  <si>
    <r>
      <t xml:space="preserve">Previously on ART                     </t>
    </r>
    <r>
      <rPr>
        <b/>
        <sz val="50"/>
        <rFont val="Calibri"/>
        <family val="2"/>
        <scheme val="minor"/>
      </rPr>
      <t xml:space="preserve"> </t>
    </r>
  </si>
  <si>
    <t xml:space="preserve">Previously on ART                      </t>
  </si>
  <si>
    <r>
      <t xml:space="preserve">Negative                                  </t>
    </r>
    <r>
      <rPr>
        <b/>
        <sz val="50"/>
        <color theme="1"/>
        <rFont val="Calibri"/>
        <family val="2"/>
        <scheme val="minor"/>
      </rPr>
      <t xml:space="preserve"> </t>
    </r>
  </si>
  <si>
    <r>
      <t xml:space="preserve">Suspected cancer                    </t>
    </r>
    <r>
      <rPr>
        <b/>
        <sz val="50"/>
        <color theme="1"/>
        <rFont val="Calibri"/>
        <family val="2"/>
        <scheme val="minor"/>
      </rPr>
      <t xml:space="preserve"> </t>
    </r>
  </si>
  <si>
    <r>
      <t xml:space="preserve">Cryotherapy                            </t>
    </r>
    <r>
      <rPr>
        <b/>
        <sz val="50"/>
        <color theme="1"/>
        <rFont val="Calibri"/>
        <family val="2"/>
        <scheme val="minor"/>
      </rPr>
      <t xml:space="preserve"> </t>
    </r>
  </si>
  <si>
    <r>
      <t xml:space="preserve">LEEP                                         </t>
    </r>
    <r>
      <rPr>
        <b/>
        <sz val="50"/>
        <color theme="1"/>
        <rFont val="Calibri"/>
        <family val="2"/>
        <scheme val="minor"/>
      </rPr>
      <t xml:space="preserve"> </t>
    </r>
  </si>
  <si>
    <r>
      <t>Thermocoagulation</t>
    </r>
    <r>
      <rPr>
        <b/>
        <sz val="50"/>
        <color theme="1"/>
        <rFont val="Calibri"/>
        <family val="2"/>
        <scheme val="minor"/>
      </rPr>
      <t xml:space="preserve">                 </t>
    </r>
  </si>
  <si>
    <r>
      <t xml:space="preserve">Positive                                   </t>
    </r>
    <r>
      <rPr>
        <b/>
        <sz val="50"/>
        <color theme="1"/>
        <rFont val="Calibri"/>
        <family val="2"/>
        <scheme val="minor"/>
      </rPr>
      <t xml:space="preserve">  </t>
    </r>
  </si>
  <si>
    <t xml:space="preserve">Cryotherapy                             </t>
  </si>
  <si>
    <r>
      <t xml:space="preserve">Negative                                 </t>
    </r>
    <r>
      <rPr>
        <b/>
        <sz val="50"/>
        <color theme="1"/>
        <rFont val="Calibri"/>
        <family val="2"/>
        <scheme val="minor"/>
      </rPr>
      <t xml:space="preserve">  </t>
    </r>
  </si>
  <si>
    <r>
      <t>Initiated PEP</t>
    </r>
    <r>
      <rPr>
        <b/>
        <sz val="50"/>
        <color theme="1"/>
        <rFont val="Calibri"/>
        <family val="2"/>
        <scheme val="minor"/>
      </rPr>
      <t xml:space="preserve">                            </t>
    </r>
  </si>
  <si>
    <r>
      <t xml:space="preserve">Rape survivors                        </t>
    </r>
    <r>
      <rPr>
        <b/>
        <sz val="50"/>
        <color theme="1"/>
        <rFont val="Calibri"/>
        <family val="2"/>
        <scheme val="minor"/>
      </rPr>
      <t xml:space="preserve"> </t>
    </r>
  </si>
  <si>
    <r>
      <t xml:space="preserve">Screened for STI                  </t>
    </r>
    <r>
      <rPr>
        <b/>
        <sz val="50"/>
        <color theme="1"/>
        <rFont val="Calibri"/>
        <family val="2"/>
        <scheme val="minor"/>
      </rPr>
      <t xml:space="preserve">    </t>
    </r>
  </si>
  <si>
    <t xml:space="preserve">Tested for STI                          </t>
  </si>
  <si>
    <r>
      <t xml:space="preserve">Treated for STI                       </t>
    </r>
    <r>
      <rPr>
        <b/>
        <sz val="50"/>
        <color theme="1"/>
        <rFont val="Calibri"/>
        <family val="2"/>
        <scheme val="minor"/>
      </rPr>
      <t xml:space="preserve"> </t>
    </r>
  </si>
  <si>
    <t xml:space="preserve">Eligible for Emergency Contraceptive  </t>
  </si>
  <si>
    <t xml:space="preserve">Given Emergency Contraceptive Pill  </t>
  </si>
  <si>
    <r>
      <t>Tested for HIV</t>
    </r>
    <r>
      <rPr>
        <b/>
        <sz val="50"/>
        <color theme="1"/>
        <rFont val="Calibri"/>
        <family val="2"/>
        <scheme val="minor"/>
      </rPr>
      <t xml:space="preserve">                         </t>
    </r>
  </si>
  <si>
    <r>
      <t>HIV positive at 1</t>
    </r>
    <r>
      <rPr>
        <vertAlign val="superscript"/>
        <sz val="50"/>
        <color theme="1"/>
        <rFont val="Calibri"/>
        <family val="2"/>
        <scheme val="minor"/>
      </rPr>
      <t>st</t>
    </r>
    <r>
      <rPr>
        <sz val="50"/>
        <color theme="1"/>
        <rFont val="Calibri"/>
        <family val="2"/>
        <scheme val="minor"/>
      </rPr>
      <t xml:space="preserve"> visit           </t>
    </r>
  </si>
  <si>
    <r>
      <t xml:space="preserve">No. seroconverted </t>
    </r>
    <r>
      <rPr>
        <b/>
        <sz val="50"/>
        <color theme="1"/>
        <rFont val="Calibri"/>
        <family val="2"/>
        <scheme val="minor"/>
      </rPr>
      <t xml:space="preserve"> </t>
    </r>
  </si>
  <si>
    <r>
      <t xml:space="preserve">No. pregnant </t>
    </r>
    <r>
      <rPr>
        <b/>
        <sz val="50"/>
        <color theme="1"/>
        <rFont val="Calibri"/>
        <family val="2"/>
        <scheme val="minor"/>
      </rPr>
      <t xml:space="preserve"> </t>
    </r>
  </si>
  <si>
    <r>
      <t xml:space="preserve">New ANC clients                </t>
    </r>
    <r>
      <rPr>
        <b/>
        <sz val="50"/>
        <rFont val="Calibri"/>
        <family val="2"/>
        <scheme val="minor"/>
      </rPr>
      <t xml:space="preserve">       </t>
    </r>
  </si>
  <si>
    <r>
      <t>Known Positive at 1</t>
    </r>
    <r>
      <rPr>
        <vertAlign val="superscript"/>
        <sz val="50"/>
        <color theme="1"/>
        <rFont val="Calibri"/>
        <family val="2"/>
        <scheme val="minor"/>
      </rPr>
      <t>st</t>
    </r>
    <r>
      <rPr>
        <sz val="50"/>
        <color theme="1"/>
        <rFont val="Calibri"/>
        <family val="2"/>
        <scheme val="minor"/>
      </rPr>
      <t xml:space="preserve"> ANC        </t>
    </r>
  </si>
  <si>
    <r>
      <t>Initial test at ANC 1</t>
    </r>
    <r>
      <rPr>
        <b/>
        <sz val="50"/>
        <color theme="1"/>
        <rFont val="Calibri"/>
        <family val="2"/>
        <scheme val="minor"/>
      </rPr>
      <t xml:space="preserve">                  </t>
    </r>
  </si>
  <si>
    <t xml:space="preserve">Positive result_ANC                  </t>
  </si>
  <si>
    <r>
      <t xml:space="preserve">Initial test at ANC2                  </t>
    </r>
    <r>
      <rPr>
        <b/>
        <sz val="50"/>
        <color theme="1"/>
        <rFont val="Calibri"/>
        <family val="2"/>
        <scheme val="minor"/>
      </rPr>
      <t xml:space="preserve"> </t>
    </r>
  </si>
  <si>
    <t xml:space="preserve">Initial test at  L&amp;D                     </t>
  </si>
  <si>
    <t xml:space="preserve">Initial test at PNC &lt;6wks           </t>
  </si>
  <si>
    <r>
      <t>Male partners tested for HIV at ANC</t>
    </r>
    <r>
      <rPr>
        <b/>
        <sz val="50"/>
        <color theme="1"/>
        <rFont val="Calibri"/>
        <family val="2"/>
        <scheme val="minor"/>
      </rPr>
      <t xml:space="preserve">  </t>
    </r>
  </si>
  <si>
    <t xml:space="preserve">Male partners tested HIV+ at ANC </t>
  </si>
  <si>
    <r>
      <t>On HAART at 1</t>
    </r>
    <r>
      <rPr>
        <vertAlign val="superscript"/>
        <sz val="50"/>
        <color theme="1"/>
        <rFont val="Calibri"/>
        <family val="2"/>
        <scheme val="minor"/>
      </rPr>
      <t>st</t>
    </r>
    <r>
      <rPr>
        <sz val="50"/>
        <color theme="1"/>
        <rFont val="Calibri"/>
        <family val="2"/>
        <scheme val="minor"/>
      </rPr>
      <t xml:space="preserve"> ANC                 </t>
    </r>
  </si>
  <si>
    <t xml:space="preserve">Start HAART_ANC                      </t>
  </si>
  <si>
    <r>
      <t>Start HAART_L&amp;D</t>
    </r>
    <r>
      <rPr>
        <b/>
        <sz val="50"/>
        <color theme="1"/>
        <rFont val="Calibri"/>
        <family val="2"/>
        <scheme val="minor"/>
      </rPr>
      <t xml:space="preserve">                       </t>
    </r>
  </si>
  <si>
    <r>
      <t xml:space="preserve">Start HAART_PNC &lt; 6wks         </t>
    </r>
    <r>
      <rPr>
        <b/>
        <sz val="50"/>
        <color theme="1"/>
        <rFont val="Calibri"/>
        <family val="2"/>
        <scheme val="minor"/>
      </rPr>
      <t xml:space="preserve"> </t>
    </r>
  </si>
  <si>
    <r>
      <t xml:space="preserve">Current on ART (PMTCT)       </t>
    </r>
    <r>
      <rPr>
        <b/>
        <sz val="50"/>
        <color theme="1"/>
        <rFont val="Calibri"/>
        <family val="2"/>
        <scheme val="minor"/>
      </rPr>
      <t xml:space="preserve">    </t>
    </r>
  </si>
  <si>
    <t xml:space="preserve">Infant Prophylaxis_ L&amp;D            </t>
  </si>
  <si>
    <r>
      <t>Infant Prophylaxis_PNC&lt; 6wks</t>
    </r>
    <r>
      <rPr>
        <b/>
        <sz val="50"/>
        <color theme="1"/>
        <rFont val="Calibri"/>
        <family val="2"/>
        <scheme val="minor"/>
      </rPr>
      <t xml:space="preserve">  </t>
    </r>
  </si>
  <si>
    <r>
      <t xml:space="preserve">Starting ART                              </t>
    </r>
    <r>
      <rPr>
        <b/>
        <sz val="50"/>
        <color theme="1"/>
        <rFont val="Calibri"/>
        <family val="2"/>
        <scheme val="minor"/>
      </rPr>
      <t xml:space="preserve"> </t>
    </r>
  </si>
  <si>
    <r>
      <t>Breastfeeding at initiation of ART</t>
    </r>
    <r>
      <rPr>
        <i/>
        <sz val="50"/>
        <color theme="0"/>
        <rFont val="Calibri"/>
        <family val="2"/>
        <scheme val="minor"/>
      </rPr>
      <t xml:space="preserve">   </t>
    </r>
  </si>
  <si>
    <r>
      <t xml:space="preserve">Currently on ART (All)             </t>
    </r>
    <r>
      <rPr>
        <b/>
        <sz val="50"/>
        <color theme="1"/>
        <rFont val="Calibri"/>
        <family val="2"/>
        <scheme val="minor"/>
      </rPr>
      <t xml:space="preserve"> </t>
    </r>
  </si>
  <si>
    <r>
      <t>Screened for TB</t>
    </r>
    <r>
      <rPr>
        <b/>
        <sz val="50"/>
        <color theme="1"/>
        <rFont val="Calibri"/>
        <family val="2"/>
        <scheme val="minor"/>
      </rPr>
      <t xml:space="preserve">                        </t>
    </r>
  </si>
  <si>
    <t xml:space="preserve">Died (confirmed) </t>
  </si>
  <si>
    <r>
      <t>Did not attempt to trace patient</t>
    </r>
    <r>
      <rPr>
        <b/>
        <sz val="50"/>
        <color theme="1"/>
        <rFont val="Calibri"/>
        <family val="2"/>
        <scheme val="minor"/>
      </rPr>
      <t xml:space="preserve">   </t>
    </r>
  </si>
  <si>
    <t xml:space="preserve">HIV disease resulting in TB    </t>
  </si>
  <si>
    <t xml:space="preserve">HIV disease resulting in cancer      </t>
  </si>
  <si>
    <t xml:space="preserve">Other HIV disease, resulting in other diseases or conditions leading to death  </t>
  </si>
  <si>
    <t xml:space="preserve">Non-natural causes        </t>
  </si>
  <si>
    <r>
      <t xml:space="preserve">Unknown Cause        </t>
    </r>
    <r>
      <rPr>
        <b/>
        <sz val="50"/>
        <color theme="1"/>
        <rFont val="Calibri"/>
        <family val="2"/>
        <scheme val="minor"/>
      </rPr>
      <t xml:space="preserve"> </t>
    </r>
  </si>
  <si>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</si>
  <si>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</si>
  <si>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</si>
  <si>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</si>
  <si>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</si>
  <si>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</si>
  <si>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</si>
  <si>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</si>
  <si>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</si>
  <si>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</si>
  <si>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</si>
  <si>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</si>
  <si>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</si>
  <si>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</si>
  <si>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</si>
  <si>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</si>
  <si>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</si>
  <si>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</si>
  <si>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</si>
  <si>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</si>
  <si>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</si>
  <si>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</si>
  <si>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</si>
  <si>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</si>
  <si>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</si>
  <si>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</si>
  <si>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</si>
  <si>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</si>
  <si>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</si>
  <si>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</si>
  <si>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</si>
  <si>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</si>
  <si>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</si>
  <si>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</si>
  <si>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</si>
  <si>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</si>
  <si>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</si>
  <si>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</si>
  <si>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</si>
  <si>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r>
      <t xml:space="preserve">Eligible for PrEP                     </t>
    </r>
    <r>
      <rPr>
        <b/>
        <sz val="50"/>
        <color theme="1"/>
        <rFont val="Calibri"/>
        <family val="2"/>
        <scheme val="minor"/>
      </rPr>
      <t xml:space="preserve">  </t>
    </r>
  </si>
  <si>
    <r>
      <t xml:space="preserve">Positive at PNC &lt;6wks           </t>
    </r>
    <r>
      <rPr>
        <b/>
        <sz val="50"/>
        <color theme="1"/>
        <rFont val="Calibri"/>
        <family val="2"/>
        <scheme val="minor"/>
      </rPr>
      <t xml:space="preserve">     </t>
    </r>
  </si>
  <si>
    <r>
      <t xml:space="preserve">PositIve result _ other ANC test  </t>
    </r>
    <r>
      <rPr>
        <b/>
        <sz val="50"/>
        <color theme="1"/>
        <rFont val="Calibri"/>
        <family val="2"/>
        <scheme val="minor"/>
      </rPr>
      <t xml:space="preserve"> </t>
    </r>
  </si>
  <si>
    <r>
      <t>PositIve result at L&amp;D</t>
    </r>
    <r>
      <rPr>
        <b/>
        <sz val="50"/>
        <color theme="1"/>
        <rFont val="Calibri"/>
        <family val="2"/>
        <scheme val="minor"/>
      </rPr>
      <t xml:space="preserve">                </t>
    </r>
  </si>
  <si>
    <t>WARNINGS &amp; ERRORS</t>
  </si>
  <si>
    <t>Errors per Section</t>
  </si>
  <si>
    <t>Early Warning Service Quality</t>
  </si>
  <si>
    <t>County</t>
  </si>
  <si>
    <t>Form 1A  version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</si>
</sst>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b/>
      <sz val="26"/>
      <color theme="1"/>
      <name val="Calibri"/>
      <family val="2"/>
      <scheme val="minor"/>
    </font>
    <font>
      <b/>
      <sz val="36"/>
      <color theme="1"/>
      <name val="Calibri"/>
      <family val="2"/>
      <scheme val="minor"/>
    </font>
    <font>
      <sz val="36"/>
      <color theme="1"/>
      <name val="Calibri"/>
      <family val="2"/>
      <scheme val="minor"/>
    </font>
    <font>
      <sz val="36"/>
      <color rgb="FFFF0000"/>
      <name val="Calibri"/>
      <family val="2"/>
      <scheme val="minor"/>
    </font>
    <font>
      <b/>
      <sz val="30"/>
      <color theme="1"/>
      <name val="Calibri"/>
      <family val="2"/>
      <scheme val="minor"/>
    </font>
    <font>
      <sz val="30"/>
      <color theme="1"/>
      <name val="Calibri"/>
      <family val="2"/>
      <scheme val="minor"/>
    </font>
    <font>
      <b/>
      <sz val="72"/>
      <color theme="1"/>
      <name val="Calibri"/>
      <family val="2"/>
      <scheme val="minor"/>
    </font>
    <font>
      <b/>
      <sz val="60"/>
      <color theme="1"/>
      <name val="Calibri"/>
      <family val="2"/>
      <scheme val="minor"/>
    </font>
    <font>
      <sz val="60"/>
      <color theme="1"/>
      <name val="Calibri"/>
      <family val="2"/>
      <scheme val="minor"/>
    </font>
    <font>
      <sz val="55"/>
      <color theme="1"/>
      <name val="Calibri"/>
      <family val="2"/>
      <scheme val="minor"/>
    </font>
    <font>
      <b/>
      <sz val="55"/>
      <name val="Cambria"/>
      <family val="1"/>
    </font>
    <font>
      <b/>
      <sz val="55"/>
      <color theme="1"/>
      <name val="Calibri"/>
      <family val="2"/>
      <scheme val="minor"/>
    </font>
    <font>
      <sz val="55"/>
      <color rgb="FFFF0000"/>
      <name val="Calibri"/>
      <family val="2"/>
      <scheme val="minor"/>
    </font>
    <font>
      <sz val="50"/>
      <color theme="1"/>
      <name val="Calibri"/>
      <family val="2"/>
      <scheme val="minor"/>
    </font>
    <font>
      <b/>
      <sz val="50"/>
      <color theme="1"/>
      <name val="Calibri"/>
      <family val="2"/>
      <scheme val="minor"/>
    </font>
    <font>
      <sz val="50"/>
      <name val="Calibri"/>
      <family val="2"/>
      <scheme val="minor"/>
    </font>
    <font>
      <vertAlign val="superscript"/>
      <sz val="50"/>
      <color theme="1"/>
      <name val="Calibri"/>
      <family val="2"/>
      <scheme val="minor"/>
    </font>
    <font>
      <i/>
      <sz val="50"/>
      <color theme="1"/>
      <name val="Calibri"/>
      <family val="2"/>
      <scheme val="minor"/>
    </font>
    <font>
      <b/>
      <i/>
      <sz val="50"/>
      <color theme="1"/>
      <name val="Calibri"/>
      <family val="2"/>
      <scheme val="minor"/>
    </font>
    <font>
      <sz val="72"/>
      <color theme="1"/>
      <name val="Calibri"/>
      <family val="2"/>
      <scheme val="minor"/>
    </font>
    <font>
      <b/>
      <sz val="50"/>
      <name val="Calibri"/>
      <family val="2"/>
      <scheme val="minor"/>
    </font>
    <font>
      <i/>
      <sz val="50"/>
      <color theme="0"/>
      <name val="Calibri"/>
      <family val="2"/>
      <scheme val="minor"/>
    </font>
    <font>
      <b/>
      <sz val="22"/>
      <color rgb="FFFF0000"/>
      <name val="Calibri"/>
      <family val="2"/>
      <scheme val="minor"/>
    </font>
    <font>
      <i/>
      <sz val="22"/>
      <color theme="1"/>
      <name val="Calibri"/>
      <family val="2"/>
      <scheme val="minor"/>
    </font>
    <font>
      <sz val="22"/>
      <name val="Calibri"/>
      <family val="2"/>
      <scheme val="minor"/>
    </font>
    <font>
      <b/>
      <sz val="22"/>
      <name val="Calibri"/>
      <family val="2"/>
      <scheme val="minor"/>
    </font>
    <font>
      <sz val="22"/>
      <color rgb="FF000000"/>
      <name val="Calibri"/>
      <family val="2"/>
      <scheme val="minor"/>
    </font>
    <font>
      <vertAlign val="superscript"/>
      <sz val="22"/>
      <color theme="1"/>
      <name val="Calibri"/>
      <family val="2"/>
      <scheme val="minor"/>
    </font>
    <font>
      <b/>
      <i/>
      <sz val="22"/>
      <color theme="1"/>
      <name val="Calibri"/>
      <family val="2"/>
      <scheme val="minor"/>
    </font>
    <font>
      <b/>
      <sz val="48"/>
      <color theme="1"/>
      <name val="Calibri"/>
      <family val="2"/>
      <scheme val="minor"/>
    </font>
    <font>
      <sz val="36"/>
      <color theme="0"/>
      <name val="Calibri"/>
      <family val="2"/>
      <scheme val="minor"/>
    </font>
    <font>
      <b/>
      <sz val="36"/>
      <name val="Calibri"/>
      <family val="2"/>
      <scheme val="minor"/>
    </font>
    <font>
      <b/>
      <sz val="36"/>
      <color theme="0"/>
      <name val="Cambria"/>
      <family val="1"/>
    </font>
    <font>
      <sz val="33"/>
      <color theme="1"/>
      <name val="Calibri"/>
      <family val="2"/>
      <scheme val="minor"/>
    </font>
    <font>
      <b/>
      <sz val="102"/>
      <color rgb="FFFF0000"/>
      <name val="Calibri"/>
      <family val="2"/>
      <scheme val="minor"/>
    </font>
    <font>
      <b/>
      <sz val="55"/>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0" borderId="0" applyNumberFormat="0" applyFont="0" applyFill="0" applyBorder="0" applyAlignment="0" applyProtection="0"/>
  </cellStyleXfs>
  <cellXfs count="245">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applyAlignment="1">
      <alignment horizontal="left" vertical="top" wrapText="1"/>
    </xf>
    <xf numFmtId="0" fontId="10" fillId="0" borderId="0" xfId="0" applyFont="1"/>
    <xf numFmtId="0" fontId="12" fillId="0" borderId="0" xfId="0" applyFont="1"/>
    <xf numFmtId="0" fontId="13" fillId="0" borderId="0" xfId="0" applyFont="1"/>
    <xf numFmtId="0" fontId="17" fillId="0" borderId="0" xfId="0" applyFont="1"/>
    <xf numFmtId="0" fontId="17" fillId="0" borderId="0" xfId="0" applyFont="1" applyAlignment="1">
      <alignment vertical="center"/>
    </xf>
    <xf numFmtId="0" fontId="17" fillId="5" borderId="0" xfId="0" applyFont="1" applyFill="1"/>
    <xf numFmtId="0" fontId="23" fillId="0" borderId="0" xfId="0" applyFont="1"/>
    <xf numFmtId="0" fontId="8" fillId="0" borderId="0" xfId="0" applyFont="1" applyAlignment="1">
      <alignment wrapText="1"/>
    </xf>
    <xf numFmtId="0" fontId="17" fillId="0" borderId="1" xfId="0" applyFont="1" applyBorder="1" applyAlignment="1">
      <alignment horizontal="right" vertical="center" wrapText="1"/>
    </xf>
    <xf numFmtId="0" fontId="9" fillId="0" borderId="0" xfId="0" applyFont="1" applyAlignment="1">
      <alignment wrapText="1"/>
    </xf>
    <xf numFmtId="0" fontId="18" fillId="0" borderId="1" xfId="0" applyFont="1" applyBorder="1" applyAlignment="1">
      <alignment horizontal="right" vertical="center" wrapText="1"/>
    </xf>
    <xf numFmtId="0" fontId="18" fillId="0" borderId="0" xfId="0" applyFont="1"/>
    <xf numFmtId="0" fontId="8" fillId="0" borderId="0" xfId="0" applyFont="1" applyAlignment="1">
      <alignment horizontal="right" wrapText="1"/>
    </xf>
    <xf numFmtId="0" fontId="19" fillId="5" borderId="1" xfId="0" applyFont="1" applyFill="1" applyBorder="1" applyAlignment="1">
      <alignment horizontal="right" vertical="center" wrapText="1"/>
    </xf>
    <xf numFmtId="0" fontId="9" fillId="0" borderId="0" xfId="0" applyFont="1" applyAlignment="1">
      <alignment horizontal="right" wrapText="1"/>
    </xf>
    <xf numFmtId="0" fontId="10" fillId="0" borderId="0" xfId="0" applyFont="1" applyAlignment="1">
      <alignment horizontal="right" wrapText="1"/>
    </xf>
    <xf numFmtId="0" fontId="10" fillId="0" borderId="0" xfId="0" applyFont="1" applyAlignment="1">
      <alignment horizontal="left"/>
    </xf>
    <xf numFmtId="0" fontId="13" fillId="5" borderId="0" xfId="0" applyFont="1" applyFill="1"/>
    <xf numFmtId="0" fontId="3" fillId="5" borderId="0" xfId="0" applyFont="1" applyFill="1"/>
    <xf numFmtId="0" fontId="2" fillId="5" borderId="1" xfId="0" applyFont="1" applyFill="1" applyBorder="1" applyAlignment="1">
      <alignment horizontal="left" vertical="center"/>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3" fillId="5" borderId="0" xfId="0" applyFont="1" applyFill="1" applyAlignment="1">
      <alignment horizontal="left"/>
    </xf>
    <xf numFmtId="0" fontId="2" fillId="6"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xf>
    <xf numFmtId="0" fontId="3" fillId="0" borderId="1" xfId="0" applyFont="1" applyBorder="1" applyAlignment="1">
      <alignment horizontal="righ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5" borderId="0" xfId="0" applyFont="1" applyFill="1" applyAlignment="1">
      <alignment vertical="center"/>
    </xf>
    <xf numFmtId="0" fontId="3" fillId="5" borderId="6" xfId="0" applyFont="1" applyFill="1" applyBorder="1" applyAlignment="1">
      <alignment horizontal="left" vertical="top" wrapText="1"/>
    </xf>
    <xf numFmtId="0" fontId="2" fillId="0" borderId="1" xfId="0" applyFont="1" applyBorder="1" applyAlignment="1">
      <alignment horizontal="center"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0" borderId="1" xfId="0" applyFont="1" applyBorder="1" applyAlignment="1">
      <alignment horizontal="center" vertical="top" wrapText="1"/>
    </xf>
    <xf numFmtId="0" fontId="3" fillId="5" borderId="0" xfId="0" applyFont="1" applyFill="1" applyAlignment="1">
      <alignment wrapText="1"/>
    </xf>
    <xf numFmtId="0" fontId="3" fillId="5" borderId="1" xfId="0" applyFont="1" applyFill="1" applyBorder="1" applyAlignment="1">
      <alignment horizontal="center" vertical="top" wrapText="1"/>
    </xf>
    <xf numFmtId="0" fontId="28" fillId="5" borderId="1" xfId="0" applyFont="1" applyFill="1" applyBorder="1" applyAlignment="1">
      <alignment horizontal="right" vertical="center" wrapText="1"/>
    </xf>
    <xf numFmtId="0" fontId="3" fillId="5" borderId="1" xfId="0" applyFont="1" applyFill="1" applyBorder="1" applyAlignment="1">
      <alignment horizontal="left" vertical="top" wrapText="1"/>
    </xf>
    <xf numFmtId="0" fontId="30" fillId="0" borderId="0" xfId="0" applyFont="1" applyAlignment="1">
      <alignment wrapText="1"/>
    </xf>
    <xf numFmtId="0" fontId="3" fillId="5" borderId="3" xfId="0" applyFont="1" applyFill="1" applyBorder="1" applyAlignment="1">
      <alignment vertical="top" wrapText="1"/>
    </xf>
    <xf numFmtId="0" fontId="3" fillId="5" borderId="1" xfId="0" applyFont="1" applyFill="1" applyBorder="1" applyAlignment="1">
      <alignment horizontal="right" wrapText="1"/>
    </xf>
    <xf numFmtId="0" fontId="3" fillId="5" borderId="5" xfId="0" applyFont="1" applyFill="1" applyBorder="1" applyAlignment="1">
      <alignment vertical="top" wrapText="1"/>
    </xf>
    <xf numFmtId="0" fontId="3" fillId="5" borderId="9" xfId="0" applyFont="1" applyFill="1" applyBorder="1" applyAlignment="1">
      <alignment horizontal="left" vertical="center" wrapText="1"/>
    </xf>
    <xf numFmtId="0" fontId="3" fillId="5" borderId="1" xfId="0" applyFont="1" applyFill="1" applyBorder="1" applyAlignment="1">
      <alignment horizontal="left" vertical="center" wrapText="1"/>
    </xf>
    <xf numFmtId="0" fontId="27" fillId="0" borderId="1" xfId="0" applyFont="1" applyBorder="1" applyAlignment="1">
      <alignment horizontal="right" vertical="center" wrapText="1"/>
    </xf>
    <xf numFmtId="0" fontId="27" fillId="0" borderId="1" xfId="0" applyFont="1" applyBorder="1" applyAlignment="1">
      <alignment horizontal="center" vertical="center" wrapText="1"/>
    </xf>
    <xf numFmtId="0" fontId="3" fillId="0" borderId="24" xfId="0" applyFont="1" applyBorder="1" applyAlignment="1">
      <alignment horizontal="right" vertical="center" wrapText="1"/>
    </xf>
    <xf numFmtId="0" fontId="3" fillId="5" borderId="0" xfId="0" applyFont="1" applyFill="1" applyAlignment="1">
      <alignment horizontal="right" vertical="center"/>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1" xfId="0" applyFont="1" applyFill="1" applyBorder="1" applyAlignment="1">
      <alignment horizontal="left" wrapText="1"/>
    </xf>
    <xf numFmtId="0" fontId="3" fillId="0" borderId="0" xfId="0" applyFont="1" applyAlignment="1">
      <alignment wrapText="1"/>
    </xf>
    <xf numFmtId="0" fontId="10" fillId="0" borderId="0" xfId="0" applyFont="1" applyAlignment="1">
      <alignment horizontal="center" wrapText="1"/>
    </xf>
    <xf numFmtId="0" fontId="8" fillId="0" borderId="0" xfId="0" applyFont="1" applyAlignment="1">
      <alignment horizontal="center" wrapText="1"/>
    </xf>
    <xf numFmtId="0" fontId="17" fillId="5" borderId="18" xfId="0" applyFont="1" applyFill="1" applyBorder="1" applyAlignment="1">
      <alignment horizontal="center" vertical="center" wrapText="1"/>
    </xf>
    <xf numFmtId="0" fontId="18" fillId="4" borderId="1" xfId="0" applyFont="1" applyFill="1" applyBorder="1" applyAlignment="1">
      <alignment horizontal="center" vertical="center"/>
    </xf>
    <xf numFmtId="0" fontId="5" fillId="0" borderId="0" xfId="0" applyFont="1" applyAlignment="1">
      <alignment wrapText="1"/>
    </xf>
    <xf numFmtId="0" fontId="6" fillId="0" borderId="0" xfId="0" applyFont="1" applyAlignment="1">
      <alignment wrapText="1"/>
    </xf>
    <xf numFmtId="49" fontId="14" fillId="4" borderId="1"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6" fillId="4" borderId="11"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0" xfId="0" applyFont="1" applyFill="1" applyAlignment="1">
      <alignment horizontal="center" vertical="center" wrapText="1"/>
    </xf>
    <xf numFmtId="0" fontId="16" fillId="4" borderId="14"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34" fillId="9" borderId="1" xfId="0" applyFont="1" applyFill="1" applyBorder="1" applyAlignment="1">
      <alignment vertical="center" wrapText="1"/>
    </xf>
    <xf numFmtId="0" fontId="24" fillId="10" borderId="4" xfId="0" applyFont="1" applyFill="1" applyBorder="1" applyAlignment="1">
      <alignment horizontal="center" vertical="center"/>
    </xf>
    <xf numFmtId="0" fontId="34" fillId="9" borderId="1" xfId="0" applyFont="1" applyFill="1" applyBorder="1" applyAlignment="1">
      <alignment horizontal="center" vertical="center"/>
    </xf>
    <xf numFmtId="0" fontId="35" fillId="10" borderId="1" xfId="0" applyFont="1" applyFill="1" applyBorder="1" applyAlignment="1">
      <alignment horizontal="center" vertical="center"/>
    </xf>
    <xf numFmtId="0" fontId="34" fillId="9" borderId="1" xfId="0" applyFont="1" applyFill="1" applyBorder="1" applyAlignment="1">
      <alignment horizontal="center" vertical="center" wrapText="1"/>
    </xf>
    <xf numFmtId="49" fontId="36" fillId="9" borderId="1" xfId="1" applyNumberFormat="1" applyFont="1" applyFill="1" applyBorder="1" applyAlignment="1">
      <alignment vertical="center"/>
    </xf>
    <xf numFmtId="49" fontId="36" fillId="9" borderId="1" xfId="1" applyNumberFormat="1" applyFont="1" applyFill="1" applyBorder="1" applyAlignment="1">
      <alignment horizontal="center" vertical="center"/>
    </xf>
    <xf numFmtId="0" fontId="34" fillId="9" borderId="1" xfId="0" applyFont="1" applyFill="1" applyBorder="1" applyAlignment="1">
      <alignment vertical="center"/>
    </xf>
    <xf numFmtId="0" fontId="17" fillId="5" borderId="1" xfId="0" applyFont="1" applyFill="1" applyBorder="1" applyAlignment="1">
      <alignment horizontal="right" vertical="center" wrapText="1"/>
    </xf>
    <xf numFmtId="0" fontId="21" fillId="0" borderId="1" xfId="0" applyFont="1" applyBorder="1" applyAlignment="1">
      <alignment horizontal="right" vertical="center" wrapText="1"/>
    </xf>
    <xf numFmtId="0" fontId="17" fillId="0" borderId="24" xfId="0" applyFont="1" applyBorder="1" applyAlignment="1">
      <alignment horizontal="right" vertical="center" wrapText="1"/>
    </xf>
    <xf numFmtId="49" fontId="24" fillId="10" borderId="4" xfId="0" applyNumberFormat="1" applyFont="1" applyFill="1" applyBorder="1" applyAlignment="1">
      <alignment horizontal="center" vertical="center"/>
    </xf>
    <xf numFmtId="0" fontId="24" fillId="10" borderId="9" xfId="0" applyFont="1" applyFill="1" applyBorder="1" applyAlignment="1">
      <alignment horizontal="center" vertical="center"/>
    </xf>
    <xf numFmtId="49" fontId="24" fillId="10" borderId="9" xfId="0" applyNumberFormat="1" applyFont="1" applyFill="1" applyBorder="1" applyAlignment="1">
      <alignment horizontal="center" vertical="center"/>
    </xf>
    <xf numFmtId="0" fontId="17" fillId="0" borderId="6" xfId="0" applyFont="1" applyBorder="1" applyAlignment="1">
      <alignment horizontal="right" vertical="center" wrapText="1"/>
    </xf>
    <xf numFmtId="0" fontId="34" fillId="9" borderId="6" xfId="0" applyFont="1" applyFill="1" applyBorder="1" applyAlignment="1">
      <alignment horizontal="center" vertical="center" wrapText="1"/>
    </xf>
    <xf numFmtId="0" fontId="34" fillId="9" borderId="6" xfId="0" applyFont="1" applyFill="1" applyBorder="1" applyAlignment="1">
      <alignment horizontal="center" vertical="center"/>
    </xf>
    <xf numFmtId="0" fontId="19" fillId="5" borderId="6" xfId="0" applyFont="1" applyFill="1" applyBorder="1" applyAlignment="1">
      <alignment horizontal="right" vertical="center" wrapText="1"/>
    </xf>
    <xf numFmtId="0" fontId="24" fillId="4" borderId="6" xfId="0" applyFont="1" applyFill="1" applyBorder="1" applyAlignment="1">
      <alignment horizontal="center" vertical="center" wrapText="1"/>
    </xf>
    <xf numFmtId="0" fontId="17" fillId="5" borderId="6" xfId="0" applyFont="1" applyFill="1" applyBorder="1" applyAlignment="1">
      <alignment horizontal="right" vertical="center" wrapText="1"/>
    </xf>
    <xf numFmtId="0" fontId="18" fillId="4" borderId="6" xfId="0" applyFont="1" applyFill="1" applyBorder="1" applyAlignment="1">
      <alignment horizontal="center" vertical="center" wrapText="1"/>
    </xf>
    <xf numFmtId="0" fontId="34" fillId="9" borderId="6" xfId="0" applyFont="1" applyFill="1" applyBorder="1" applyAlignment="1">
      <alignment vertical="center" wrapText="1"/>
    </xf>
    <xf numFmtId="0" fontId="18" fillId="0" borderId="6" xfId="0" applyFont="1" applyBorder="1" applyAlignment="1">
      <alignment horizontal="right" vertical="center" wrapText="1"/>
    </xf>
    <xf numFmtId="0" fontId="35" fillId="10" borderId="6" xfId="0" applyFont="1" applyFill="1" applyBorder="1" applyAlignment="1">
      <alignment horizontal="center" vertical="center"/>
    </xf>
    <xf numFmtId="49" fontId="36" fillId="9" borderId="6" xfId="1" applyNumberFormat="1" applyFont="1" applyFill="1" applyBorder="1" applyAlignment="1">
      <alignment horizontal="center" vertical="center"/>
    </xf>
    <xf numFmtId="0" fontId="34" fillId="9" borderId="6" xfId="0" applyFont="1" applyFill="1" applyBorder="1" applyAlignment="1">
      <alignment vertical="center"/>
    </xf>
    <xf numFmtId="0" fontId="5" fillId="2" borderId="4"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9" xfId="0" applyFont="1" applyFill="1" applyBorder="1" applyAlignment="1">
      <alignment horizontal="left" vertical="top" wrapText="1"/>
    </xf>
    <xf numFmtId="0" fontId="37" fillId="2" borderId="4" xfId="0" applyFont="1" applyFill="1" applyBorder="1" applyAlignment="1">
      <alignment horizontal="left" vertical="top" wrapText="1"/>
    </xf>
    <xf numFmtId="0" fontId="6" fillId="2" borderId="26" xfId="0" applyFont="1" applyFill="1" applyBorder="1" applyAlignment="1">
      <alignment horizontal="left" vertical="top" wrapText="1"/>
    </xf>
    <xf numFmtId="0" fontId="17" fillId="13" borderId="1" xfId="0" applyFont="1" applyFill="1" applyBorder="1" applyAlignment="1">
      <alignment wrapText="1"/>
    </xf>
    <xf numFmtId="0" fontId="17" fillId="13" borderId="1" xfId="0" applyFont="1" applyFill="1" applyBorder="1" applyAlignment="1">
      <alignment horizontal="left" vertical="top" wrapText="1"/>
    </xf>
    <xf numFmtId="0" fontId="18" fillId="13" borderId="1" xfId="0" applyFont="1" applyFill="1" applyBorder="1" applyAlignment="1">
      <alignment horizontal="left" vertical="top" wrapText="1"/>
    </xf>
    <xf numFmtId="0" fontId="17" fillId="13" borderId="6" xfId="0" applyFont="1" applyFill="1" applyBorder="1" applyAlignment="1">
      <alignment horizontal="left" vertical="top" wrapText="1"/>
    </xf>
    <xf numFmtId="0" fontId="6" fillId="0" borderId="1"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5" borderId="3" xfId="0" applyFont="1"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protection locked="0"/>
    </xf>
    <xf numFmtId="0" fontId="17" fillId="5" borderId="9"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6" fillId="5" borderId="6" xfId="0" applyFont="1" applyFill="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0" fontId="15" fillId="7" borderId="7" xfId="0" applyFont="1" applyFill="1" applyBorder="1" applyAlignment="1">
      <alignment vertical="center" wrapText="1"/>
    </xf>
    <xf numFmtId="0" fontId="15" fillId="0" borderId="0" xfId="0" applyFont="1" applyAlignment="1">
      <alignment horizontal="left" vertical="center"/>
    </xf>
    <xf numFmtId="0" fontId="15" fillId="7" borderId="2" xfId="0" applyFont="1" applyFill="1" applyBorder="1" applyAlignment="1">
      <alignment vertical="center"/>
    </xf>
    <xf numFmtId="3" fontId="6" fillId="0" borderId="1" xfId="0" applyNumberFormat="1" applyFont="1" applyBorder="1" applyAlignment="1" applyProtection="1">
      <alignment horizontal="center" vertical="center"/>
      <protection locked="0"/>
    </xf>
    <xf numFmtId="0" fontId="3" fillId="5" borderId="6"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5" borderId="6"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26" fillId="6" borderId="4" xfId="0" applyFont="1" applyFill="1" applyBorder="1" applyAlignment="1">
      <alignment horizontal="left"/>
    </xf>
    <xf numFmtId="0" fontId="26" fillId="6" borderId="5" xfId="0" applyFont="1" applyFill="1" applyBorder="1" applyAlignment="1">
      <alignment horizontal="left"/>
    </xf>
    <xf numFmtId="0" fontId="26" fillId="6" borderId="3" xfId="0" applyFont="1" applyFill="1" applyBorder="1" applyAlignment="1">
      <alignment horizontal="left"/>
    </xf>
    <xf numFmtId="0" fontId="28" fillId="5" borderId="6" xfId="0" applyFont="1" applyFill="1" applyBorder="1" applyAlignment="1">
      <alignment horizontal="left" vertical="center" wrapText="1"/>
    </xf>
    <xf numFmtId="0" fontId="28" fillId="5" borderId="7" xfId="0" applyFont="1" applyFill="1" applyBorder="1" applyAlignment="1">
      <alignment horizontal="left" vertical="center" wrapText="1"/>
    </xf>
    <xf numFmtId="0" fontId="3" fillId="5" borderId="6" xfId="0" applyFont="1" applyFill="1" applyBorder="1" applyAlignment="1">
      <alignment horizontal="center" vertical="top" wrapText="1"/>
    </xf>
    <xf numFmtId="0" fontId="3" fillId="5" borderId="13"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12" xfId="0" applyFont="1" applyFill="1" applyBorder="1" applyAlignment="1">
      <alignment horizontal="center" vertical="top" wrapText="1"/>
    </xf>
    <xf numFmtId="0" fontId="26" fillId="3" borderId="4" xfId="0" applyFont="1" applyFill="1" applyBorder="1" applyAlignment="1">
      <alignment horizontal="left" vertical="center" wrapText="1"/>
    </xf>
    <xf numFmtId="0" fontId="26" fillId="3" borderId="5" xfId="0" applyFont="1" applyFill="1" applyBorder="1" applyAlignment="1">
      <alignment horizontal="left" vertical="center" wrapText="1"/>
    </xf>
    <xf numFmtId="0" fontId="2" fillId="5" borderId="11" xfId="0" applyFont="1" applyFill="1" applyBorder="1" applyAlignment="1">
      <alignment horizontal="center"/>
    </xf>
    <xf numFmtId="0" fontId="2" fillId="5" borderId="8" xfId="0" applyFont="1" applyFill="1" applyBorder="1" applyAlignment="1">
      <alignment horizontal="center"/>
    </xf>
    <xf numFmtId="0" fontId="26" fillId="3" borderId="3" xfId="0" applyFont="1" applyFill="1" applyBorder="1" applyAlignment="1">
      <alignment horizontal="left" vertical="center"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26" fillId="6" borderId="4" xfId="0" applyFont="1" applyFill="1" applyBorder="1" applyAlignment="1">
      <alignment horizontal="left" vertical="center" wrapText="1"/>
    </xf>
    <xf numFmtId="0" fontId="26" fillId="6" borderId="5"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17" fillId="13" borderId="2" xfId="0" applyFont="1" applyFill="1" applyBorder="1" applyAlignment="1">
      <alignment horizontal="left" vertical="top" wrapText="1"/>
    </xf>
    <xf numFmtId="0" fontId="17" fillId="13" borderId="1" xfId="0" applyFont="1" applyFill="1" applyBorder="1" applyAlignment="1">
      <alignment horizontal="left" vertical="top" wrapText="1"/>
    </xf>
    <xf numFmtId="0" fontId="10" fillId="11" borderId="1" xfId="0" applyFont="1" applyFill="1" applyBorder="1" applyAlignment="1">
      <alignment horizontal="center" vertic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3" xfId="0" applyFont="1" applyFill="1" applyBorder="1" applyAlignment="1">
      <alignment horizontal="center"/>
    </xf>
    <xf numFmtId="0" fontId="11" fillId="3" borderId="1" xfId="0" applyFont="1" applyFill="1" applyBorder="1" applyAlignment="1">
      <alignment horizontal="center" vertical="center"/>
    </xf>
    <xf numFmtId="0" fontId="37" fillId="2" borderId="9" xfId="0" applyFont="1" applyFill="1" applyBorder="1" applyAlignment="1">
      <alignment horizontal="left" vertical="top" wrapText="1"/>
    </xf>
    <xf numFmtId="0" fontId="37" fillId="2" borderId="11"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2" xfId="0" applyFont="1" applyFill="1" applyBorder="1" applyAlignment="1">
      <alignment horizontal="left" vertical="top" wrapText="1"/>
    </xf>
    <xf numFmtId="0" fontId="10" fillId="8" borderId="1" xfId="0" applyFont="1" applyFill="1" applyBorder="1" applyAlignment="1">
      <alignment horizontal="center" vertical="center"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5" fillId="2" borderId="1" xfId="0" applyFont="1" applyFill="1" applyBorder="1" applyAlignment="1">
      <alignment horizontal="left" vertical="top" wrapText="1"/>
    </xf>
    <xf numFmtId="0" fontId="38" fillId="12" borderId="2" xfId="0" applyFont="1" applyFill="1" applyBorder="1" applyAlignment="1">
      <alignment horizontal="center" vertical="center" wrapText="1"/>
    </xf>
    <xf numFmtId="0" fontId="38" fillId="12" borderId="0" xfId="0" applyFont="1" applyFill="1" applyAlignment="1">
      <alignment horizontal="center" vertical="center" wrapText="1"/>
    </xf>
    <xf numFmtId="49" fontId="14" fillId="4" borderId="1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49" fontId="14" fillId="4" borderId="4"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0" fillId="0" borderId="0" xfId="0" applyFont="1" applyAlignment="1">
      <alignment horizontal="center" wrapText="1"/>
    </xf>
    <xf numFmtId="0" fontId="17" fillId="0" borderId="19"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8" xfId="0" applyFont="1" applyBorder="1" applyAlignment="1">
      <alignment horizontal="center" vertical="center" wrapText="1"/>
    </xf>
    <xf numFmtId="0" fontId="15" fillId="4" borderId="7" xfId="0" applyFont="1" applyFill="1" applyBorder="1" applyAlignment="1">
      <alignment horizontal="center" vertical="center"/>
    </xf>
    <xf numFmtId="0" fontId="15" fillId="4" borderId="1" xfId="0" applyFont="1" applyFill="1" applyBorder="1" applyAlignment="1">
      <alignment horizontal="center" vertical="center"/>
    </xf>
    <xf numFmtId="0" fontId="10" fillId="8" borderId="15"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33" fillId="4" borderId="16" xfId="0" applyFont="1" applyFill="1" applyBorder="1" applyAlignment="1">
      <alignment horizontal="center" wrapText="1"/>
    </xf>
    <xf numFmtId="0" fontId="15" fillId="0" borderId="2" xfId="0" applyFont="1" applyBorder="1" applyAlignment="1">
      <alignment horizontal="center" vertical="center" wrapText="1"/>
    </xf>
    <xf numFmtId="0" fontId="15" fillId="0" borderId="14" xfId="0" applyFont="1" applyBorder="1" applyAlignment="1">
      <alignment horizontal="center" vertical="center" wrapText="1"/>
    </xf>
    <xf numFmtId="0" fontId="15" fillId="7" borderId="2" xfId="0" applyFont="1" applyFill="1" applyBorder="1" applyAlignment="1">
      <alignment horizontal="center" vertical="center"/>
    </xf>
    <xf numFmtId="0" fontId="15" fillId="7" borderId="0" xfId="0" applyFont="1" applyFill="1" applyAlignment="1">
      <alignment horizontal="center" vertical="center"/>
    </xf>
    <xf numFmtId="0" fontId="15" fillId="0" borderId="0" xfId="0" applyFont="1" applyAlignment="1">
      <alignment horizontal="center" vertical="center"/>
    </xf>
    <xf numFmtId="0" fontId="15" fillId="2" borderId="7" xfId="0" applyFont="1" applyFill="1" applyBorder="1" applyAlignment="1">
      <alignment horizontal="center" vertical="center"/>
    </xf>
    <xf numFmtId="0" fontId="15" fillId="2" borderId="1" xfId="0" applyFont="1" applyFill="1" applyBorder="1" applyAlignment="1">
      <alignment horizontal="center" vertical="center"/>
    </xf>
    <xf numFmtId="0" fontId="15" fillId="4" borderId="11"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1" xfId="0" applyFont="1" applyBorder="1" applyAlignment="1">
      <alignment horizontal="center" vertical="center" wrapText="1"/>
    </xf>
    <xf numFmtId="0" fontId="10" fillId="0" borderId="0" xfId="0" applyFont="1" applyAlignment="1">
      <alignment horizontal="left" wrapText="1"/>
    </xf>
    <xf numFmtId="49" fontId="14" fillId="4" borderId="8" xfId="1" applyNumberFormat="1" applyFont="1" applyFill="1" applyBorder="1" applyAlignment="1">
      <alignment horizontal="center" vertical="center"/>
    </xf>
    <xf numFmtId="49" fontId="14" fillId="4" borderId="5" xfId="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39" fillId="0" borderId="4" xfId="0" applyFont="1" applyBorder="1" applyAlignment="1">
      <alignment horizontal="center" vertical="center" wrapText="1"/>
    </xf>
    <xf numFmtId="0" fontId="39" fillId="0" borderId="5" xfId="0" applyFont="1" applyBorder="1" applyAlignment="1">
      <alignment horizontal="center" vertical="center" wrapText="1"/>
    </xf>
    <xf numFmtId="0" fontId="39" fillId="0" borderId="3" xfId="0" applyFont="1" applyBorder="1" applyAlignment="1">
      <alignment horizontal="center" vertical="center" wrapText="1"/>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7" fillId="0" borderId="23" xfId="0" applyFont="1" applyBorder="1" applyAlignment="1">
      <alignment horizontal="center" vertical="center" wrapText="1"/>
    </xf>
    <xf numFmtId="0" fontId="15" fillId="4" borderId="25"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0" fillId="8" borderId="18" xfId="0" applyFont="1" applyFill="1" applyBorder="1" applyAlignment="1">
      <alignment horizontal="center" vertical="center" wrapText="1"/>
    </xf>
    <xf numFmtId="0" fontId="6" fillId="2" borderId="2"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13" xfId="0" applyFont="1" applyFill="1" applyBorder="1" applyAlignment="1">
      <alignment horizontal="left" vertical="top" wrapText="1"/>
    </xf>
    <xf numFmtId="0" fontId="17" fillId="5" borderId="20" xfId="0" applyFont="1" applyFill="1" applyBorder="1" applyAlignment="1">
      <alignment horizontal="center" vertical="center" wrapText="1"/>
    </xf>
    <xf numFmtId="0" fontId="17" fillId="5" borderId="22" xfId="0" applyFont="1" applyFill="1" applyBorder="1" applyAlignment="1">
      <alignment horizontal="center" vertical="center" wrapText="1"/>
    </xf>
    <xf numFmtId="0" fontId="15" fillId="4" borderId="1" xfId="0" applyFont="1" applyFill="1" applyBorder="1" applyAlignment="1">
      <alignment horizontal="center"/>
    </xf>
    <xf numFmtId="0" fontId="15" fillId="2" borderId="1" xfId="0" applyFont="1" applyFill="1" applyBorder="1" applyAlignment="1">
      <alignment horizontal="center"/>
    </xf>
    <xf numFmtId="0" fontId="6" fillId="2" borderId="7" xfId="0" applyFont="1" applyFill="1" applyBorder="1" applyAlignment="1">
      <alignment horizontal="left" vertical="top" wrapText="1"/>
    </xf>
    <xf numFmtId="0" fontId="6" fillId="2" borderId="1" xfId="0" applyFont="1" applyFill="1" applyBorder="1" applyAlignment="1">
      <alignment horizontal="left" vertical="top" wrapText="1"/>
    </xf>
    <xf numFmtId="0" fontId="17" fillId="5" borderId="21"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5" fillId="14" borderId="0" xfId="0" applyFont="1" applyFill="1" applyAlignment="1">
      <alignment horizontal="center" vertical="center"/>
    </xf>
    <xf numFmtId="0" fontId="15" fillId="0" borderId="14" xfId="0" applyFont="1" applyBorder="1" applyAlignment="1">
      <alignment horizontal="center" vertical="center"/>
    </xf>
    <xf numFmtId="0" fontId="15" fillId="7" borderId="11" xfId="0" applyFont="1" applyFill="1" applyBorder="1" applyAlignment="1">
      <alignment horizontal="center" vertical="center"/>
    </xf>
    <xf numFmtId="0" fontId="15" fillId="7" borderId="8" xfId="0" applyFont="1" applyFill="1" applyBorder="1" applyAlignment="1">
      <alignment horizontal="center" vertical="center"/>
    </xf>
    <xf numFmtId="0" fontId="37" fillId="2" borderId="6" xfId="0" applyFont="1" applyFill="1" applyBorder="1" applyAlignment="1">
      <alignment horizontal="left" vertical="top" wrapText="1"/>
    </xf>
    <xf numFmtId="0" fontId="37" fillId="2" borderId="13" xfId="0" applyFont="1" applyFill="1" applyBorder="1" applyAlignment="1">
      <alignment horizontal="left" vertical="top" wrapText="1"/>
    </xf>
  </cellXfs>
  <cellStyles count="2">
    <cellStyle name="Normal" xfId="0" builtinId="0"/>
    <cellStyle name="Normal 3" xfId="1" xr:uid="{931A1C79-423E-4C1D-A52E-ECC68AACDB72}"/>
  </cellStyles>
  <dxfs count="62">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41"/>
  <sheetViews>
    <sheetView showGridLines="0" view="pageBreakPreview" topLeftCell="D1" zoomScale="62" zoomScaleNormal="83" zoomScaleSheetLayoutView="55" workbookViewId="0">
      <selection activeCell="E7" sqref="E7"/>
    </sheetView>
  </sheetViews>
  <sheetFormatPr defaultColWidth="9" defaultRowHeight="28.5" x14ac:dyDescent="0.45"/>
  <cols>
    <col min="1" max="1" width="2.42578125" style="25" customWidth="1"/>
    <col min="2" max="2" width="36.7109375" style="48" customWidth="1"/>
    <col min="3" max="3" width="49.5703125" style="61" customWidth="1"/>
    <col min="4" max="4" width="17.140625" style="62" customWidth="1"/>
    <col min="5" max="5" width="169.42578125" style="63" customWidth="1"/>
    <col min="6" max="6" width="64.5703125" style="64" customWidth="1"/>
    <col min="7" max="16384" width="9" style="25"/>
  </cols>
  <sheetData>
    <row r="1" spans="2:6" x14ac:dyDescent="0.45">
      <c r="B1" s="153" t="s">
        <v>129</v>
      </c>
      <c r="C1" s="154"/>
      <c r="D1" s="154"/>
      <c r="E1" s="154"/>
      <c r="F1" s="154"/>
    </row>
    <row r="2" spans="2:6" s="30" customFormat="1" ht="28.5" customHeight="1" x14ac:dyDescent="0.45">
      <c r="B2" s="65" t="s">
        <v>49</v>
      </c>
      <c r="C2" s="26" t="s">
        <v>50</v>
      </c>
      <c r="D2" s="27" t="s">
        <v>180</v>
      </c>
      <c r="E2" s="28" t="s">
        <v>48</v>
      </c>
      <c r="F2" s="29" t="s">
        <v>159</v>
      </c>
    </row>
    <row r="3" spans="2:6" ht="23.25" customHeight="1" x14ac:dyDescent="0.45">
      <c r="B3" s="140" t="s">
        <v>143</v>
      </c>
      <c r="C3" s="141"/>
      <c r="D3" s="141"/>
      <c r="E3" s="142"/>
      <c r="F3" s="31"/>
    </row>
    <row r="4" spans="2:6" ht="96" customHeight="1" x14ac:dyDescent="0.45">
      <c r="B4" s="137" t="s">
        <v>141</v>
      </c>
      <c r="C4" s="32" t="s">
        <v>181</v>
      </c>
      <c r="D4" s="33" t="s">
        <v>179</v>
      </c>
      <c r="E4" s="34" t="s">
        <v>111</v>
      </c>
      <c r="F4" s="35" t="s">
        <v>449</v>
      </c>
    </row>
    <row r="5" spans="2:6" ht="96" customHeight="1" x14ac:dyDescent="0.45">
      <c r="B5" s="138"/>
      <c r="C5" s="32" t="s">
        <v>182</v>
      </c>
      <c r="D5" s="36" t="s">
        <v>183</v>
      </c>
      <c r="E5" s="34" t="s">
        <v>112</v>
      </c>
      <c r="F5" s="35" t="s">
        <v>450</v>
      </c>
    </row>
    <row r="6" spans="2:6" ht="96" customHeight="1" x14ac:dyDescent="0.45">
      <c r="B6" s="138"/>
      <c r="C6" s="32" t="s">
        <v>184</v>
      </c>
      <c r="D6" s="33" t="s">
        <v>451</v>
      </c>
      <c r="E6" s="34" t="s">
        <v>452</v>
      </c>
      <c r="F6" s="35" t="s">
        <v>453</v>
      </c>
    </row>
    <row r="7" spans="2:6" ht="61.5" customHeight="1" x14ac:dyDescent="0.45">
      <c r="B7" s="138"/>
      <c r="C7" s="32" t="s">
        <v>185</v>
      </c>
      <c r="D7" s="36" t="s">
        <v>186</v>
      </c>
      <c r="E7" s="34" t="s">
        <v>55</v>
      </c>
      <c r="F7" s="35" t="s">
        <v>454</v>
      </c>
    </row>
    <row r="8" spans="2:6" ht="51.6" customHeight="1" x14ac:dyDescent="0.45">
      <c r="B8" s="138"/>
      <c r="C8" s="32" t="s">
        <v>187</v>
      </c>
      <c r="D8" s="36" t="s">
        <v>188</v>
      </c>
      <c r="E8" s="34" t="s">
        <v>189</v>
      </c>
      <c r="F8" s="35" t="s">
        <v>455</v>
      </c>
    </row>
    <row r="9" spans="2:6" ht="73.5" customHeight="1" x14ac:dyDescent="0.45">
      <c r="B9" s="138"/>
      <c r="C9" s="32" t="s">
        <v>191</v>
      </c>
      <c r="D9" s="36" t="s">
        <v>190</v>
      </c>
      <c r="E9" s="34" t="s">
        <v>51</v>
      </c>
      <c r="F9" s="35" t="s">
        <v>506</v>
      </c>
    </row>
    <row r="10" spans="2:6" ht="63.6" customHeight="1" x14ac:dyDescent="0.45">
      <c r="B10" s="138"/>
      <c r="C10" s="32" t="s">
        <v>192</v>
      </c>
      <c r="D10" s="36" t="s">
        <v>193</v>
      </c>
      <c r="E10" s="34" t="s">
        <v>52</v>
      </c>
      <c r="F10" s="35" t="s">
        <v>456</v>
      </c>
    </row>
    <row r="11" spans="2:6" ht="52.5" customHeight="1" x14ac:dyDescent="0.45">
      <c r="B11" s="138"/>
      <c r="C11" s="32" t="s">
        <v>195</v>
      </c>
      <c r="D11" s="36" t="s">
        <v>194</v>
      </c>
      <c r="E11" s="34" t="s">
        <v>53</v>
      </c>
      <c r="F11" s="35" t="s">
        <v>457</v>
      </c>
    </row>
    <row r="12" spans="2:6" ht="44.1" customHeight="1" x14ac:dyDescent="0.45">
      <c r="B12" s="139"/>
      <c r="C12" s="32" t="s">
        <v>196</v>
      </c>
      <c r="D12" s="36" t="s">
        <v>197</v>
      </c>
      <c r="E12" s="34" t="s">
        <v>54</v>
      </c>
      <c r="F12" s="35" t="s">
        <v>198</v>
      </c>
    </row>
    <row r="13" spans="2:6" ht="60.6" customHeight="1" x14ac:dyDescent="0.45">
      <c r="B13" s="35" t="s">
        <v>17</v>
      </c>
      <c r="C13" s="38" t="s">
        <v>200</v>
      </c>
      <c r="D13" s="39" t="s">
        <v>199</v>
      </c>
      <c r="E13" s="34" t="s">
        <v>113</v>
      </c>
      <c r="F13" s="35" t="s">
        <v>458</v>
      </c>
    </row>
    <row r="14" spans="2:6" ht="57.95" customHeight="1" x14ac:dyDescent="0.45">
      <c r="B14" s="35" t="s">
        <v>17</v>
      </c>
      <c r="C14" s="38" t="s">
        <v>191</v>
      </c>
      <c r="D14" s="39" t="s">
        <v>201</v>
      </c>
      <c r="E14" s="34" t="s">
        <v>121</v>
      </c>
      <c r="F14" s="35" t="s">
        <v>458</v>
      </c>
    </row>
    <row r="15" spans="2:6" ht="57.95" customHeight="1" x14ac:dyDescent="0.45">
      <c r="B15" s="35" t="s">
        <v>18</v>
      </c>
      <c r="C15" s="38" t="s">
        <v>200</v>
      </c>
      <c r="D15" s="40" t="s">
        <v>202</v>
      </c>
      <c r="E15" s="34" t="s">
        <v>114</v>
      </c>
      <c r="F15" s="35" t="s">
        <v>458</v>
      </c>
    </row>
    <row r="16" spans="2:6" ht="57.95" customHeight="1" x14ac:dyDescent="0.45">
      <c r="B16" s="35" t="s">
        <v>18</v>
      </c>
      <c r="C16" s="38" t="s">
        <v>191</v>
      </c>
      <c r="D16" s="40" t="s">
        <v>203</v>
      </c>
      <c r="E16" s="34" t="s">
        <v>122</v>
      </c>
      <c r="F16" s="35" t="s">
        <v>458</v>
      </c>
    </row>
    <row r="17" spans="2:6" ht="59.1" customHeight="1" x14ac:dyDescent="0.45">
      <c r="B17" s="35" t="s">
        <v>19</v>
      </c>
      <c r="C17" s="38" t="s">
        <v>200</v>
      </c>
      <c r="D17" s="40" t="s">
        <v>204</v>
      </c>
      <c r="E17" s="34" t="s">
        <v>115</v>
      </c>
      <c r="F17" s="35" t="s">
        <v>458</v>
      </c>
    </row>
    <row r="18" spans="2:6" ht="59.1" customHeight="1" x14ac:dyDescent="0.45">
      <c r="B18" s="35" t="s">
        <v>19</v>
      </c>
      <c r="C18" s="38" t="s">
        <v>191</v>
      </c>
      <c r="D18" s="40" t="s">
        <v>205</v>
      </c>
      <c r="E18" s="34" t="s">
        <v>123</v>
      </c>
      <c r="F18" s="35" t="s">
        <v>458</v>
      </c>
    </row>
    <row r="19" spans="2:6" ht="47.1" customHeight="1" x14ac:dyDescent="0.45">
      <c r="B19" s="35" t="s">
        <v>20</v>
      </c>
      <c r="C19" s="38" t="s">
        <v>200</v>
      </c>
      <c r="D19" s="40" t="s">
        <v>206</v>
      </c>
      <c r="E19" s="34" t="s">
        <v>116</v>
      </c>
      <c r="F19" s="35" t="s">
        <v>458</v>
      </c>
    </row>
    <row r="20" spans="2:6" ht="47.1" customHeight="1" x14ac:dyDescent="0.45">
      <c r="B20" s="35" t="s">
        <v>20</v>
      </c>
      <c r="C20" s="38" t="s">
        <v>207</v>
      </c>
      <c r="D20" s="40" t="s">
        <v>208</v>
      </c>
      <c r="E20" s="34" t="s">
        <v>124</v>
      </c>
      <c r="F20" s="35" t="s">
        <v>458</v>
      </c>
    </row>
    <row r="21" spans="2:6" ht="64.5" customHeight="1" x14ac:dyDescent="0.45">
      <c r="B21" s="35" t="s">
        <v>21</v>
      </c>
      <c r="C21" s="38" t="s">
        <v>200</v>
      </c>
      <c r="D21" s="40" t="s">
        <v>209</v>
      </c>
      <c r="E21" s="34" t="s">
        <v>117</v>
      </c>
      <c r="F21" s="35" t="s">
        <v>458</v>
      </c>
    </row>
    <row r="22" spans="2:6" ht="64.5" customHeight="1" x14ac:dyDescent="0.45">
      <c r="B22" s="35" t="s">
        <v>21</v>
      </c>
      <c r="C22" s="38" t="s">
        <v>191</v>
      </c>
      <c r="D22" s="40" t="s">
        <v>210</v>
      </c>
      <c r="E22" s="34" t="s">
        <v>125</v>
      </c>
      <c r="F22" s="35" t="s">
        <v>458</v>
      </c>
    </row>
    <row r="23" spans="2:6" ht="47.1" customHeight="1" x14ac:dyDescent="0.45">
      <c r="B23" s="35" t="s">
        <v>22</v>
      </c>
      <c r="C23" s="38" t="s">
        <v>200</v>
      </c>
      <c r="D23" s="40" t="s">
        <v>211</v>
      </c>
      <c r="E23" s="34" t="s">
        <v>118</v>
      </c>
      <c r="F23" s="35" t="s">
        <v>458</v>
      </c>
    </row>
    <row r="24" spans="2:6" ht="54.6" customHeight="1" x14ac:dyDescent="0.45">
      <c r="B24" s="35" t="s">
        <v>22</v>
      </c>
      <c r="C24" s="38" t="s">
        <v>191</v>
      </c>
      <c r="D24" s="40" t="s">
        <v>212</v>
      </c>
      <c r="E24" s="34" t="s">
        <v>126</v>
      </c>
      <c r="F24" s="35" t="s">
        <v>458</v>
      </c>
    </row>
    <row r="25" spans="2:6" ht="92.45" customHeight="1" x14ac:dyDescent="0.45">
      <c r="B25" s="35" t="s">
        <v>27</v>
      </c>
      <c r="C25" s="38" t="s">
        <v>200</v>
      </c>
      <c r="D25" s="40" t="s">
        <v>213</v>
      </c>
      <c r="E25" s="34" t="s">
        <v>119</v>
      </c>
      <c r="F25" s="35" t="s">
        <v>458</v>
      </c>
    </row>
    <row r="26" spans="2:6" ht="92.45" customHeight="1" x14ac:dyDescent="0.45">
      <c r="B26" s="35" t="s">
        <v>27</v>
      </c>
      <c r="C26" s="38" t="s">
        <v>191</v>
      </c>
      <c r="D26" s="40" t="s">
        <v>214</v>
      </c>
      <c r="E26" s="34" t="s">
        <v>127</v>
      </c>
      <c r="F26" s="35" t="s">
        <v>458</v>
      </c>
    </row>
    <row r="27" spans="2:6" ht="62.1" customHeight="1" x14ac:dyDescent="0.45">
      <c r="B27" s="35" t="s">
        <v>23</v>
      </c>
      <c r="C27" s="38" t="s">
        <v>215</v>
      </c>
      <c r="D27" s="40" t="s">
        <v>216</v>
      </c>
      <c r="E27" s="34" t="s">
        <v>120</v>
      </c>
      <c r="F27" s="35" t="s">
        <v>458</v>
      </c>
    </row>
    <row r="28" spans="2:6" ht="64.5" customHeight="1" x14ac:dyDescent="0.45">
      <c r="B28" s="35" t="s">
        <v>23</v>
      </c>
      <c r="C28" s="38" t="s">
        <v>207</v>
      </c>
      <c r="D28" s="40" t="s">
        <v>217</v>
      </c>
      <c r="E28" s="34" t="s">
        <v>128</v>
      </c>
      <c r="F28" s="35" t="s">
        <v>458</v>
      </c>
    </row>
    <row r="29" spans="2:6" ht="54.6" customHeight="1" x14ac:dyDescent="0.45">
      <c r="B29" s="35" t="s">
        <v>133</v>
      </c>
      <c r="C29" s="38" t="s">
        <v>200</v>
      </c>
      <c r="D29" s="40" t="s">
        <v>218</v>
      </c>
      <c r="E29" s="41" t="s">
        <v>162</v>
      </c>
      <c r="F29" s="35" t="s">
        <v>458</v>
      </c>
    </row>
    <row r="30" spans="2:6" ht="54.6" customHeight="1" x14ac:dyDescent="0.45">
      <c r="B30" s="35" t="s">
        <v>133</v>
      </c>
      <c r="C30" s="38" t="s">
        <v>207</v>
      </c>
      <c r="D30" s="40" t="s">
        <v>219</v>
      </c>
      <c r="E30" s="41" t="s">
        <v>459</v>
      </c>
      <c r="F30" s="35" t="s">
        <v>458</v>
      </c>
    </row>
    <row r="31" spans="2:6" s="42" customFormat="1" ht="33" customHeight="1" x14ac:dyDescent="0.25">
      <c r="B31" s="151" t="s">
        <v>144</v>
      </c>
      <c r="C31" s="152"/>
      <c r="D31" s="152"/>
      <c r="E31" s="152"/>
      <c r="F31" s="155"/>
    </row>
    <row r="32" spans="2:6" ht="75" customHeight="1" x14ac:dyDescent="0.45">
      <c r="B32" s="134" t="s">
        <v>25</v>
      </c>
      <c r="C32" s="38" t="s">
        <v>220</v>
      </c>
      <c r="D32" s="44" t="s">
        <v>221</v>
      </c>
      <c r="E32" s="34" t="s">
        <v>56</v>
      </c>
      <c r="F32" s="156" t="s">
        <v>229</v>
      </c>
    </row>
    <row r="33" spans="2:6" ht="60" customHeight="1" x14ac:dyDescent="0.45">
      <c r="B33" s="135"/>
      <c r="C33" s="38" t="s">
        <v>222</v>
      </c>
      <c r="D33" s="44" t="s">
        <v>223</v>
      </c>
      <c r="E33" s="34" t="s">
        <v>142</v>
      </c>
      <c r="F33" s="157"/>
    </row>
    <row r="34" spans="2:6" ht="39.4" customHeight="1" x14ac:dyDescent="0.45">
      <c r="B34" s="135"/>
      <c r="C34" s="38" t="s">
        <v>227</v>
      </c>
      <c r="D34" s="44" t="s">
        <v>224</v>
      </c>
      <c r="E34" s="34" t="s">
        <v>57</v>
      </c>
      <c r="F34" s="157"/>
    </row>
    <row r="35" spans="2:6" ht="57.4" customHeight="1" x14ac:dyDescent="0.45">
      <c r="B35" s="135"/>
      <c r="C35" s="38" t="s">
        <v>228</v>
      </c>
      <c r="D35" s="44" t="s">
        <v>225</v>
      </c>
      <c r="E35" s="34" t="s">
        <v>58</v>
      </c>
      <c r="F35" s="157"/>
    </row>
    <row r="36" spans="2:6" ht="72.95" customHeight="1" x14ac:dyDescent="0.45">
      <c r="B36" s="136"/>
      <c r="C36" s="38" t="s">
        <v>230</v>
      </c>
      <c r="D36" s="44" t="s">
        <v>226</v>
      </c>
      <c r="E36" s="34" t="s">
        <v>59</v>
      </c>
      <c r="F36" s="158"/>
    </row>
    <row r="37" spans="2:6" ht="33" customHeight="1" x14ac:dyDescent="0.45">
      <c r="B37" s="159" t="s">
        <v>166</v>
      </c>
      <c r="C37" s="160"/>
      <c r="D37" s="160"/>
      <c r="E37" s="160"/>
      <c r="F37" s="161"/>
    </row>
    <row r="38" spans="2:6" ht="65.45" customHeight="1" x14ac:dyDescent="0.45">
      <c r="B38" s="134" t="s">
        <v>30</v>
      </c>
      <c r="C38" s="38" t="s">
        <v>460</v>
      </c>
      <c r="D38" s="47" t="s">
        <v>234</v>
      </c>
      <c r="E38" s="34" t="s">
        <v>61</v>
      </c>
      <c r="F38" s="35" t="s">
        <v>260</v>
      </c>
    </row>
    <row r="39" spans="2:6" ht="122.1" customHeight="1" x14ac:dyDescent="0.45">
      <c r="B39" s="135"/>
      <c r="C39" s="38" t="s">
        <v>461</v>
      </c>
      <c r="D39" s="47" t="s">
        <v>235</v>
      </c>
      <c r="E39" s="34" t="s">
        <v>60</v>
      </c>
      <c r="F39" s="35" t="s">
        <v>261</v>
      </c>
    </row>
    <row r="40" spans="2:6" ht="60.6" customHeight="1" x14ac:dyDescent="0.45">
      <c r="B40" s="135"/>
      <c r="C40" s="38" t="s">
        <v>462</v>
      </c>
      <c r="D40" s="47" t="s">
        <v>236</v>
      </c>
      <c r="E40" s="34" t="s">
        <v>140</v>
      </c>
      <c r="F40" s="35" t="s">
        <v>262</v>
      </c>
    </row>
    <row r="41" spans="2:6" ht="63" customHeight="1" x14ac:dyDescent="0.45">
      <c r="B41" s="135"/>
      <c r="C41" s="38" t="s">
        <v>237</v>
      </c>
      <c r="D41" s="47" t="s">
        <v>238</v>
      </c>
      <c r="E41" s="34" t="s">
        <v>62</v>
      </c>
      <c r="F41" s="35" t="s">
        <v>263</v>
      </c>
    </row>
    <row r="42" spans="2:6" ht="67.5" customHeight="1" x14ac:dyDescent="0.45">
      <c r="B42" s="135"/>
      <c r="C42" s="38" t="s">
        <v>463</v>
      </c>
      <c r="D42" s="47" t="s">
        <v>239</v>
      </c>
      <c r="E42" s="34" t="s">
        <v>63</v>
      </c>
      <c r="F42" s="35" t="s">
        <v>264</v>
      </c>
    </row>
    <row r="43" spans="2:6" ht="69.599999999999994" customHeight="1" x14ac:dyDescent="0.45">
      <c r="B43" s="134" t="s">
        <v>37</v>
      </c>
      <c r="C43" s="38" t="s">
        <v>240</v>
      </c>
      <c r="D43" s="47" t="s">
        <v>241</v>
      </c>
      <c r="E43" s="34" t="s">
        <v>64</v>
      </c>
      <c r="F43" s="35" t="s">
        <v>264</v>
      </c>
    </row>
    <row r="44" spans="2:6" ht="69" customHeight="1" x14ac:dyDescent="0.45">
      <c r="B44" s="135"/>
      <c r="C44" s="38" t="s">
        <v>242</v>
      </c>
      <c r="D44" s="47" t="s">
        <v>243</v>
      </c>
      <c r="E44" s="34" t="s">
        <v>65</v>
      </c>
      <c r="F44" s="35" t="s">
        <v>264</v>
      </c>
    </row>
    <row r="45" spans="2:6" ht="68.45" customHeight="1" x14ac:dyDescent="0.45">
      <c r="B45" s="136"/>
      <c r="C45" s="38" t="s">
        <v>244</v>
      </c>
      <c r="D45" s="47" t="s">
        <v>245</v>
      </c>
      <c r="E45" s="34" t="s">
        <v>66</v>
      </c>
      <c r="F45" s="35" t="s">
        <v>268</v>
      </c>
    </row>
    <row r="46" spans="2:6" ht="47.45" customHeight="1" x14ac:dyDescent="0.45">
      <c r="B46" s="43" t="s">
        <v>26</v>
      </c>
      <c r="C46" s="38" t="s">
        <v>464</v>
      </c>
      <c r="D46" s="47" t="s">
        <v>246</v>
      </c>
      <c r="E46" s="34" t="s">
        <v>67</v>
      </c>
      <c r="F46" s="35" t="s">
        <v>265</v>
      </c>
    </row>
    <row r="47" spans="2:6" ht="47.45" customHeight="1" x14ac:dyDescent="0.45">
      <c r="B47" s="45"/>
      <c r="C47" s="38" t="s">
        <v>465</v>
      </c>
      <c r="D47" s="47" t="s">
        <v>247</v>
      </c>
      <c r="E47" s="34" t="s">
        <v>105</v>
      </c>
      <c r="F47" s="35" t="s">
        <v>266</v>
      </c>
    </row>
    <row r="48" spans="2:6" ht="47.45" customHeight="1" x14ac:dyDescent="0.45">
      <c r="B48" s="45"/>
      <c r="C48" s="38" t="s">
        <v>248</v>
      </c>
      <c r="D48" s="47" t="s">
        <v>249</v>
      </c>
      <c r="E48" s="34" t="s">
        <v>106</v>
      </c>
      <c r="F48" s="35" t="s">
        <v>267</v>
      </c>
    </row>
    <row r="49" spans="2:6" ht="65.45" customHeight="1" x14ac:dyDescent="0.45">
      <c r="B49" s="45"/>
      <c r="C49" s="38" t="s">
        <v>250</v>
      </c>
      <c r="D49" s="47" t="s">
        <v>251</v>
      </c>
      <c r="E49" s="34" t="s">
        <v>107</v>
      </c>
      <c r="F49" s="35" t="s">
        <v>267</v>
      </c>
    </row>
    <row r="50" spans="2:6" s="48" customFormat="1" ht="46.5" customHeight="1" x14ac:dyDescent="0.45">
      <c r="B50" s="45"/>
      <c r="C50" s="38" t="s">
        <v>253</v>
      </c>
      <c r="D50" s="47" t="s">
        <v>252</v>
      </c>
      <c r="E50" s="34" t="s">
        <v>108</v>
      </c>
      <c r="F50" s="35" t="s">
        <v>466</v>
      </c>
    </row>
    <row r="51" spans="2:6" s="48" customFormat="1" ht="45" customHeight="1" x14ac:dyDescent="0.45">
      <c r="B51" s="45"/>
      <c r="C51" s="38" t="s">
        <v>254</v>
      </c>
      <c r="D51" s="47" t="s">
        <v>255</v>
      </c>
      <c r="E51" s="34" t="s">
        <v>109</v>
      </c>
      <c r="F51" s="35" t="s">
        <v>269</v>
      </c>
    </row>
    <row r="52" spans="2:6" s="48" customFormat="1" ht="50.45" customHeight="1" x14ac:dyDescent="0.45">
      <c r="B52" s="46"/>
      <c r="C52" s="38" t="s">
        <v>467</v>
      </c>
      <c r="D52" s="47" t="s">
        <v>256</v>
      </c>
      <c r="E52" s="34" t="s">
        <v>110</v>
      </c>
      <c r="F52" s="35" t="s">
        <v>468</v>
      </c>
    </row>
    <row r="53" spans="2:6" ht="87" customHeight="1" x14ac:dyDescent="0.45">
      <c r="B53" s="162" t="s">
        <v>134</v>
      </c>
      <c r="C53" s="32" t="s">
        <v>469</v>
      </c>
      <c r="D53" s="49" t="s">
        <v>257</v>
      </c>
      <c r="E53" s="35" t="s">
        <v>164</v>
      </c>
      <c r="F53" s="35" t="s">
        <v>270</v>
      </c>
    </row>
    <row r="54" spans="2:6" ht="92.1" customHeight="1" x14ac:dyDescent="0.45">
      <c r="B54" s="163"/>
      <c r="C54" s="32" t="s">
        <v>258</v>
      </c>
      <c r="D54" s="49" t="s">
        <v>259</v>
      </c>
      <c r="E54" s="66" t="s">
        <v>163</v>
      </c>
      <c r="F54" s="37" t="s">
        <v>271</v>
      </c>
    </row>
    <row r="55" spans="2:6" ht="47.45" customHeight="1" x14ac:dyDescent="0.45">
      <c r="B55" s="151" t="s">
        <v>165</v>
      </c>
      <c r="C55" s="152"/>
      <c r="D55" s="152"/>
      <c r="E55" s="152"/>
      <c r="F55" s="155"/>
    </row>
    <row r="56" spans="2:6" ht="66.599999999999994" customHeight="1" x14ac:dyDescent="0.45">
      <c r="B56" s="134" t="s">
        <v>31</v>
      </c>
      <c r="C56" s="38" t="s">
        <v>470</v>
      </c>
      <c r="D56" s="47" t="s">
        <v>274</v>
      </c>
      <c r="E56" s="34" t="s">
        <v>99</v>
      </c>
      <c r="F56" s="35" t="s">
        <v>272</v>
      </c>
    </row>
    <row r="57" spans="2:6" ht="66.599999999999994" customHeight="1" x14ac:dyDescent="0.45">
      <c r="B57" s="136"/>
      <c r="C57" s="38" t="s">
        <v>471</v>
      </c>
      <c r="D57" s="47" t="s">
        <v>275</v>
      </c>
      <c r="E57" s="34" t="s">
        <v>273</v>
      </c>
      <c r="F57" s="35" t="s">
        <v>272</v>
      </c>
    </row>
    <row r="58" spans="2:6" ht="66.599999999999994" customHeight="1" x14ac:dyDescent="0.45">
      <c r="B58" s="134" t="s">
        <v>32</v>
      </c>
      <c r="C58" s="38" t="s">
        <v>472</v>
      </c>
      <c r="D58" s="47" t="s">
        <v>276</v>
      </c>
      <c r="E58" s="34" t="s">
        <v>100</v>
      </c>
      <c r="F58" s="35" t="s">
        <v>272</v>
      </c>
    </row>
    <row r="59" spans="2:6" ht="66.599999999999994" customHeight="1" x14ac:dyDescent="0.45">
      <c r="B59" s="136"/>
      <c r="C59" s="38" t="s">
        <v>471</v>
      </c>
      <c r="D59" s="47" t="s">
        <v>277</v>
      </c>
      <c r="E59" s="34" t="s">
        <v>273</v>
      </c>
      <c r="F59" s="35" t="s">
        <v>272</v>
      </c>
    </row>
    <row r="60" spans="2:6" ht="66.599999999999994" customHeight="1" x14ac:dyDescent="0.45">
      <c r="B60" s="143" t="s">
        <v>38</v>
      </c>
      <c r="C60" s="50" t="s">
        <v>473</v>
      </c>
      <c r="D60" s="47" t="s">
        <v>278</v>
      </c>
      <c r="E60" s="51" t="s">
        <v>101</v>
      </c>
      <c r="F60" s="35" t="s">
        <v>272</v>
      </c>
    </row>
    <row r="61" spans="2:6" ht="66.599999999999994" customHeight="1" x14ac:dyDescent="0.45">
      <c r="B61" s="144"/>
      <c r="C61" s="50" t="s">
        <v>474</v>
      </c>
      <c r="D61" s="47" t="s">
        <v>279</v>
      </c>
      <c r="E61" s="34" t="s">
        <v>273</v>
      </c>
      <c r="F61" s="35" t="s">
        <v>272</v>
      </c>
    </row>
    <row r="62" spans="2:6" ht="62.45" customHeight="1" x14ac:dyDescent="0.45">
      <c r="B62" s="143" t="s">
        <v>39</v>
      </c>
      <c r="C62" s="50" t="s">
        <v>475</v>
      </c>
      <c r="D62" s="47" t="s">
        <v>280</v>
      </c>
      <c r="E62" s="51" t="s">
        <v>102</v>
      </c>
      <c r="F62" s="35" t="s">
        <v>272</v>
      </c>
    </row>
    <row r="63" spans="2:6" ht="61.5" customHeight="1" x14ac:dyDescent="0.45">
      <c r="B63" s="144"/>
      <c r="C63" s="50" t="s">
        <v>476</v>
      </c>
      <c r="D63" s="47" t="s">
        <v>281</v>
      </c>
      <c r="E63" s="34" t="s">
        <v>273</v>
      </c>
      <c r="F63" s="35" t="s">
        <v>272</v>
      </c>
    </row>
    <row r="64" spans="2:6" ht="64.5" customHeight="1" x14ac:dyDescent="0.45">
      <c r="B64" s="143" t="s">
        <v>40</v>
      </c>
      <c r="C64" s="50" t="s">
        <v>477</v>
      </c>
      <c r="D64" s="47" t="s">
        <v>282</v>
      </c>
      <c r="E64" s="51" t="s">
        <v>103</v>
      </c>
      <c r="F64" s="35" t="s">
        <v>272</v>
      </c>
    </row>
    <row r="65" spans="2:6" ht="64.5" customHeight="1" x14ac:dyDescent="0.45">
      <c r="B65" s="144"/>
      <c r="C65" s="50" t="s">
        <v>478</v>
      </c>
      <c r="D65" s="47" t="s">
        <v>283</v>
      </c>
      <c r="E65" s="34" t="s">
        <v>273</v>
      </c>
      <c r="F65" s="35" t="s">
        <v>272</v>
      </c>
    </row>
    <row r="66" spans="2:6" ht="57" customHeight="1" x14ac:dyDescent="0.45">
      <c r="B66" s="143" t="s">
        <v>41</v>
      </c>
      <c r="C66" s="50" t="s">
        <v>479</v>
      </c>
      <c r="D66" s="47" t="s">
        <v>284</v>
      </c>
      <c r="E66" s="51" t="s">
        <v>104</v>
      </c>
      <c r="F66" s="35" t="s">
        <v>272</v>
      </c>
    </row>
    <row r="67" spans="2:6" ht="56.1" customHeight="1" x14ac:dyDescent="0.45">
      <c r="B67" s="144"/>
      <c r="C67" s="50" t="s">
        <v>480</v>
      </c>
      <c r="D67" s="47" t="s">
        <v>285</v>
      </c>
      <c r="E67" s="34" t="s">
        <v>273</v>
      </c>
      <c r="F67" s="35" t="s">
        <v>272</v>
      </c>
    </row>
    <row r="68" spans="2:6" ht="33" customHeight="1" x14ac:dyDescent="0.45">
      <c r="B68" s="151" t="s">
        <v>167</v>
      </c>
      <c r="C68" s="152"/>
      <c r="D68" s="152"/>
      <c r="E68" s="152"/>
      <c r="F68" s="155"/>
    </row>
    <row r="69" spans="2:6" ht="91.5" customHeight="1" x14ac:dyDescent="0.45">
      <c r="B69" s="134" t="s">
        <v>43</v>
      </c>
      <c r="C69" s="38" t="s">
        <v>481</v>
      </c>
      <c r="D69" s="47" t="s">
        <v>286</v>
      </c>
      <c r="E69" s="34" t="s">
        <v>68</v>
      </c>
      <c r="F69" s="35" t="s">
        <v>290</v>
      </c>
    </row>
    <row r="70" spans="2:6" ht="67.5" customHeight="1" x14ac:dyDescent="0.45">
      <c r="B70" s="135"/>
      <c r="C70" s="38" t="s">
        <v>288</v>
      </c>
      <c r="D70" s="47" t="s">
        <v>287</v>
      </c>
      <c r="E70" s="34" t="s">
        <v>70</v>
      </c>
      <c r="F70" s="35" t="s">
        <v>291</v>
      </c>
    </row>
    <row r="71" spans="2:6" ht="63" customHeight="1" x14ac:dyDescent="0.45">
      <c r="B71" s="135"/>
      <c r="C71" s="38" t="s">
        <v>482</v>
      </c>
      <c r="D71" s="47" t="s">
        <v>289</v>
      </c>
      <c r="E71" s="34" t="s">
        <v>69</v>
      </c>
      <c r="F71" s="35" t="s">
        <v>292</v>
      </c>
    </row>
    <row r="72" spans="2:6" ht="60.6" customHeight="1" x14ac:dyDescent="0.45">
      <c r="B72" s="135"/>
      <c r="C72" s="38" t="s">
        <v>483</v>
      </c>
      <c r="D72" s="47" t="s">
        <v>293</v>
      </c>
      <c r="E72" s="34" t="s">
        <v>71</v>
      </c>
      <c r="F72" s="35" t="s">
        <v>296</v>
      </c>
    </row>
    <row r="73" spans="2:6" ht="75.95" customHeight="1" x14ac:dyDescent="0.45">
      <c r="B73" s="135"/>
      <c r="C73" s="38" t="s">
        <v>484</v>
      </c>
      <c r="D73" s="47" t="s">
        <v>294</v>
      </c>
      <c r="E73" s="34" t="s">
        <v>72</v>
      </c>
      <c r="F73" s="35" t="s">
        <v>297</v>
      </c>
    </row>
    <row r="74" spans="2:6" ht="99.95" customHeight="1" x14ac:dyDescent="0.45">
      <c r="B74" s="136"/>
      <c r="C74" s="38" t="s">
        <v>485</v>
      </c>
      <c r="D74" s="47" t="s">
        <v>295</v>
      </c>
      <c r="E74" s="34" t="s">
        <v>73</v>
      </c>
      <c r="F74" s="35" t="s">
        <v>297</v>
      </c>
    </row>
    <row r="75" spans="2:6" ht="100.5" customHeight="1" x14ac:dyDescent="0.45">
      <c r="B75" s="134" t="s">
        <v>42</v>
      </c>
      <c r="C75" s="38" t="s">
        <v>302</v>
      </c>
      <c r="D75" s="47" t="s">
        <v>301</v>
      </c>
      <c r="E75" s="34" t="s">
        <v>68</v>
      </c>
      <c r="F75" s="35" t="s">
        <v>298</v>
      </c>
    </row>
    <row r="76" spans="2:6" ht="77.099999999999994" customHeight="1" x14ac:dyDescent="0.45">
      <c r="B76" s="135"/>
      <c r="C76" s="38" t="s">
        <v>486</v>
      </c>
      <c r="D76" s="47" t="s">
        <v>303</v>
      </c>
      <c r="E76" s="34" t="s">
        <v>70</v>
      </c>
      <c r="F76" s="35" t="s">
        <v>299</v>
      </c>
    </row>
    <row r="77" spans="2:6" ht="77.099999999999994" customHeight="1" x14ac:dyDescent="0.45">
      <c r="B77" s="135"/>
      <c r="C77" s="38" t="s">
        <v>304</v>
      </c>
      <c r="D77" s="47" t="s">
        <v>305</v>
      </c>
      <c r="E77" s="34" t="s">
        <v>69</v>
      </c>
      <c r="F77" s="35" t="s">
        <v>300</v>
      </c>
    </row>
    <row r="78" spans="2:6" ht="54" customHeight="1" x14ac:dyDescent="0.45">
      <c r="B78" s="135"/>
      <c r="C78" s="38" t="s">
        <v>306</v>
      </c>
      <c r="D78" s="47" t="s">
        <v>307</v>
      </c>
      <c r="E78" s="34" t="s">
        <v>71</v>
      </c>
      <c r="F78" s="35" t="s">
        <v>311</v>
      </c>
    </row>
    <row r="79" spans="2:6" ht="59.1" customHeight="1" x14ac:dyDescent="0.45">
      <c r="B79" s="135"/>
      <c r="C79" s="38" t="s">
        <v>484</v>
      </c>
      <c r="D79" s="47" t="s">
        <v>308</v>
      </c>
      <c r="E79" s="34" t="s">
        <v>72</v>
      </c>
      <c r="F79" s="35" t="s">
        <v>312</v>
      </c>
    </row>
    <row r="80" spans="2:6" ht="96.95" customHeight="1" x14ac:dyDescent="0.45">
      <c r="B80" s="136"/>
      <c r="C80" s="38" t="s">
        <v>309</v>
      </c>
      <c r="D80" s="47" t="s">
        <v>310</v>
      </c>
      <c r="E80" s="34" t="s">
        <v>73</v>
      </c>
      <c r="F80" s="35" t="s">
        <v>312</v>
      </c>
    </row>
    <row r="81" spans="2:6" ht="68.099999999999994" customHeight="1" x14ac:dyDescent="0.45">
      <c r="B81" s="134" t="s">
        <v>33</v>
      </c>
      <c r="C81" s="38" t="s">
        <v>487</v>
      </c>
      <c r="D81" s="47" t="s">
        <v>318</v>
      </c>
      <c r="E81" s="34" t="s">
        <v>68</v>
      </c>
      <c r="F81" s="35" t="s">
        <v>313</v>
      </c>
    </row>
    <row r="82" spans="2:6" ht="72.95" customHeight="1" x14ac:dyDescent="0.45">
      <c r="B82" s="135"/>
      <c r="C82" s="38" t="s">
        <v>288</v>
      </c>
      <c r="D82" s="47" t="s">
        <v>319</v>
      </c>
      <c r="E82" s="34" t="s">
        <v>70</v>
      </c>
      <c r="F82" s="35" t="s">
        <v>314</v>
      </c>
    </row>
    <row r="83" spans="2:6" ht="72.599999999999994" customHeight="1" x14ac:dyDescent="0.45">
      <c r="B83" s="135"/>
      <c r="C83" s="38" t="s">
        <v>304</v>
      </c>
      <c r="D83" s="47" t="s">
        <v>320</v>
      </c>
      <c r="E83" s="34" t="s">
        <v>69</v>
      </c>
      <c r="F83" s="35" t="s">
        <v>315</v>
      </c>
    </row>
    <row r="84" spans="2:6" ht="50.1" customHeight="1" x14ac:dyDescent="0.45">
      <c r="B84" s="135"/>
      <c r="C84" s="38" t="s">
        <v>483</v>
      </c>
      <c r="D84" s="47" t="s">
        <v>321</v>
      </c>
      <c r="E84" s="34" t="s">
        <v>71</v>
      </c>
      <c r="F84" s="35" t="s">
        <v>317</v>
      </c>
    </row>
    <row r="85" spans="2:6" ht="66.599999999999994" customHeight="1" x14ac:dyDescent="0.45">
      <c r="B85" s="135"/>
      <c r="C85" s="38" t="s">
        <v>484</v>
      </c>
      <c r="D85" s="47" t="s">
        <v>323</v>
      </c>
      <c r="E85" s="34" t="s">
        <v>72</v>
      </c>
      <c r="F85" s="35" t="s">
        <v>316</v>
      </c>
    </row>
    <row r="86" spans="2:6" ht="64.5" customHeight="1" x14ac:dyDescent="0.45">
      <c r="B86" s="136"/>
      <c r="C86" s="38" t="s">
        <v>309</v>
      </c>
      <c r="D86" s="47" t="s">
        <v>322</v>
      </c>
      <c r="E86" s="34" t="s">
        <v>73</v>
      </c>
      <c r="F86" s="35" t="s">
        <v>316</v>
      </c>
    </row>
    <row r="87" spans="2:6" ht="64.5" customHeight="1" x14ac:dyDescent="0.45">
      <c r="B87" s="151" t="s">
        <v>168</v>
      </c>
      <c r="C87" s="152"/>
      <c r="D87" s="152"/>
      <c r="E87" s="152"/>
      <c r="F87" s="155"/>
    </row>
    <row r="88" spans="2:6" ht="57" x14ac:dyDescent="0.45">
      <c r="B88" s="134" t="s">
        <v>44</v>
      </c>
      <c r="C88" s="38" t="s">
        <v>231</v>
      </c>
      <c r="D88" s="44" t="s">
        <v>233</v>
      </c>
      <c r="E88" s="34" t="s">
        <v>352</v>
      </c>
      <c r="F88" s="35" t="s">
        <v>325</v>
      </c>
    </row>
    <row r="89" spans="2:6" ht="48.6" customHeight="1" x14ac:dyDescent="0.45">
      <c r="B89" s="136"/>
      <c r="C89" s="38" t="s">
        <v>488</v>
      </c>
      <c r="D89" s="44" t="s">
        <v>232</v>
      </c>
      <c r="E89" s="34" t="s">
        <v>77</v>
      </c>
      <c r="F89" s="35" t="s">
        <v>326</v>
      </c>
    </row>
    <row r="90" spans="2:6" ht="53.45" customHeight="1" x14ac:dyDescent="0.45">
      <c r="B90" s="134" t="s">
        <v>45</v>
      </c>
      <c r="C90" s="38" t="s">
        <v>489</v>
      </c>
      <c r="D90" s="47" t="s">
        <v>324</v>
      </c>
      <c r="E90" s="52" t="s">
        <v>441</v>
      </c>
      <c r="F90" s="35" t="s">
        <v>325</v>
      </c>
    </row>
    <row r="91" spans="2:6" ht="48.95" customHeight="1" x14ac:dyDescent="0.45">
      <c r="B91" s="136"/>
      <c r="C91" s="38" t="s">
        <v>327</v>
      </c>
      <c r="D91" s="47" t="s">
        <v>329</v>
      </c>
      <c r="E91" s="52" t="s">
        <v>74</v>
      </c>
      <c r="F91" s="35" t="s">
        <v>326</v>
      </c>
    </row>
    <row r="92" spans="2:6" ht="51.95" customHeight="1" x14ac:dyDescent="0.45">
      <c r="B92" s="134" t="s">
        <v>34</v>
      </c>
      <c r="C92" s="32" t="s">
        <v>328</v>
      </c>
      <c r="D92" s="47" t="s">
        <v>330</v>
      </c>
      <c r="E92" s="34" t="s">
        <v>75</v>
      </c>
      <c r="F92" s="35" t="s">
        <v>341</v>
      </c>
    </row>
    <row r="93" spans="2:6" ht="52.35" customHeight="1" x14ac:dyDescent="0.45">
      <c r="B93" s="135"/>
      <c r="C93" s="32" t="s">
        <v>339</v>
      </c>
      <c r="D93" s="47" t="s">
        <v>331</v>
      </c>
      <c r="E93" s="34" t="s">
        <v>78</v>
      </c>
      <c r="F93" s="35" t="s">
        <v>341</v>
      </c>
    </row>
    <row r="94" spans="2:6" ht="38.1" customHeight="1" x14ac:dyDescent="0.45">
      <c r="B94" s="135"/>
      <c r="C94" s="32" t="s">
        <v>340</v>
      </c>
      <c r="D94" s="47" t="s">
        <v>332</v>
      </c>
      <c r="E94" s="34" t="s">
        <v>76</v>
      </c>
      <c r="F94" s="35" t="s">
        <v>342</v>
      </c>
    </row>
    <row r="95" spans="2:6" ht="65.45" customHeight="1" x14ac:dyDescent="0.45">
      <c r="B95" s="135"/>
      <c r="C95" s="32" t="s">
        <v>343</v>
      </c>
      <c r="D95" s="47" t="s">
        <v>333</v>
      </c>
      <c r="E95" s="34" t="s">
        <v>347</v>
      </c>
      <c r="F95" s="35" t="s">
        <v>345</v>
      </c>
    </row>
    <row r="96" spans="2:6" ht="56.85" customHeight="1" x14ac:dyDescent="0.45">
      <c r="B96" s="135"/>
      <c r="C96" s="32" t="s">
        <v>346</v>
      </c>
      <c r="D96" s="47" t="s">
        <v>334</v>
      </c>
      <c r="E96" s="34" t="s">
        <v>348</v>
      </c>
      <c r="F96" s="35" t="s">
        <v>344</v>
      </c>
    </row>
    <row r="97" spans="2:8" ht="51.6" customHeight="1" x14ac:dyDescent="0.45">
      <c r="B97" s="135"/>
      <c r="C97" s="32" t="s">
        <v>490</v>
      </c>
      <c r="D97" s="47" t="s">
        <v>335</v>
      </c>
      <c r="E97" s="34" t="s">
        <v>79</v>
      </c>
      <c r="F97" s="35" t="s">
        <v>349</v>
      </c>
    </row>
    <row r="98" spans="2:8" ht="36.950000000000003" customHeight="1" x14ac:dyDescent="0.45">
      <c r="B98" s="136"/>
      <c r="C98" s="32" t="s">
        <v>491</v>
      </c>
      <c r="D98" s="47" t="s">
        <v>336</v>
      </c>
      <c r="E98" s="34" t="s">
        <v>80</v>
      </c>
      <c r="F98" s="35" t="s">
        <v>349</v>
      </c>
    </row>
    <row r="99" spans="2:8" s="48" customFormat="1" ht="74.45" customHeight="1" x14ac:dyDescent="0.45">
      <c r="B99" s="148" t="s">
        <v>131</v>
      </c>
      <c r="C99" s="32" t="s">
        <v>350</v>
      </c>
      <c r="D99" s="47" t="s">
        <v>337</v>
      </c>
      <c r="E99" s="53" t="s">
        <v>169</v>
      </c>
      <c r="F99" s="35" t="s">
        <v>326</v>
      </c>
    </row>
    <row r="100" spans="2:8" ht="68.099999999999994" customHeight="1" x14ac:dyDescent="0.45">
      <c r="B100" s="149"/>
      <c r="C100" s="32" t="s">
        <v>351</v>
      </c>
      <c r="D100" s="47" t="s">
        <v>338</v>
      </c>
      <c r="E100" s="53" t="s">
        <v>492</v>
      </c>
      <c r="F100" s="35" t="s">
        <v>326</v>
      </c>
    </row>
    <row r="101" spans="2:8" ht="76.5" customHeight="1" x14ac:dyDescent="0.45">
      <c r="B101" s="149"/>
      <c r="C101" s="54" t="s">
        <v>493</v>
      </c>
      <c r="D101" s="47" t="s">
        <v>442</v>
      </c>
      <c r="E101" s="55" t="s">
        <v>445</v>
      </c>
      <c r="F101" s="35" t="s">
        <v>446</v>
      </c>
    </row>
    <row r="102" spans="2:8" ht="67.5" customHeight="1" x14ac:dyDescent="0.45">
      <c r="B102" s="150"/>
      <c r="C102" s="54" t="s">
        <v>444</v>
      </c>
      <c r="D102" s="47" t="s">
        <v>443</v>
      </c>
      <c r="E102" s="55" t="s">
        <v>447</v>
      </c>
      <c r="F102" s="35" t="s">
        <v>446</v>
      </c>
    </row>
    <row r="103" spans="2:8" ht="33" customHeight="1" x14ac:dyDescent="0.45">
      <c r="B103" s="151" t="s">
        <v>355</v>
      </c>
      <c r="C103" s="152"/>
      <c r="D103" s="152"/>
      <c r="E103" s="152"/>
      <c r="F103" s="155"/>
      <c r="H103" s="25" t="s">
        <v>448</v>
      </c>
    </row>
    <row r="104" spans="2:8" ht="54.6" customHeight="1" x14ac:dyDescent="0.45">
      <c r="B104" s="56" t="s">
        <v>135</v>
      </c>
      <c r="C104" s="38" t="s">
        <v>494</v>
      </c>
      <c r="D104" s="40" t="s">
        <v>353</v>
      </c>
      <c r="E104" s="34" t="s">
        <v>82</v>
      </c>
      <c r="F104" s="35" t="s">
        <v>361</v>
      </c>
    </row>
    <row r="105" spans="2:8" ht="59.1" customHeight="1" x14ac:dyDescent="0.45">
      <c r="B105" s="134" t="s">
        <v>46</v>
      </c>
      <c r="C105" s="38" t="s">
        <v>495</v>
      </c>
      <c r="D105" s="40" t="s">
        <v>354</v>
      </c>
      <c r="E105" s="34" t="s">
        <v>81</v>
      </c>
      <c r="F105" s="35" t="s">
        <v>362</v>
      </c>
    </row>
    <row r="106" spans="2:8" ht="69" customHeight="1" x14ac:dyDescent="0.45">
      <c r="B106" s="135"/>
      <c r="C106" s="38" t="s">
        <v>359</v>
      </c>
      <c r="D106" s="40" t="s">
        <v>357</v>
      </c>
      <c r="E106" s="34" t="s">
        <v>137</v>
      </c>
      <c r="F106" s="35" t="s">
        <v>363</v>
      </c>
    </row>
    <row r="107" spans="2:8" ht="83.1" customHeight="1" x14ac:dyDescent="0.45">
      <c r="B107" s="135"/>
      <c r="C107" s="38" t="s">
        <v>360</v>
      </c>
      <c r="D107" s="40" t="s">
        <v>358</v>
      </c>
      <c r="E107" s="34" t="s">
        <v>136</v>
      </c>
      <c r="F107" s="35" t="s">
        <v>364</v>
      </c>
    </row>
    <row r="108" spans="2:8" ht="89.45" customHeight="1" x14ac:dyDescent="0.45">
      <c r="B108" s="135"/>
      <c r="C108" s="38" t="s">
        <v>496</v>
      </c>
      <c r="D108" s="40" t="s">
        <v>366</v>
      </c>
      <c r="E108" s="34" t="s">
        <v>497</v>
      </c>
      <c r="F108" s="35" t="s">
        <v>364</v>
      </c>
    </row>
    <row r="109" spans="2:8" ht="129.94999999999999" customHeight="1" x14ac:dyDescent="0.45">
      <c r="B109" s="135"/>
      <c r="C109" s="38" t="s">
        <v>365</v>
      </c>
      <c r="D109" s="40" t="s">
        <v>367</v>
      </c>
      <c r="E109" s="34" t="s">
        <v>498</v>
      </c>
      <c r="F109" s="35" t="s">
        <v>364</v>
      </c>
    </row>
    <row r="110" spans="2:8" ht="104.1" customHeight="1" x14ac:dyDescent="0.45">
      <c r="B110" s="135"/>
      <c r="C110" s="38" t="s">
        <v>371</v>
      </c>
      <c r="D110" s="40" t="s">
        <v>369</v>
      </c>
      <c r="E110" s="34" t="s">
        <v>138</v>
      </c>
      <c r="F110" s="35" t="s">
        <v>368</v>
      </c>
    </row>
    <row r="111" spans="2:8" ht="89.45" customHeight="1" x14ac:dyDescent="0.45">
      <c r="B111" s="135"/>
      <c r="C111" s="38" t="s">
        <v>372</v>
      </c>
      <c r="D111" s="40" t="s">
        <v>370</v>
      </c>
      <c r="E111" s="34" t="s">
        <v>499</v>
      </c>
      <c r="F111" s="35" t="s">
        <v>368</v>
      </c>
    </row>
    <row r="112" spans="2:8" ht="58.5" customHeight="1" x14ac:dyDescent="0.45">
      <c r="B112" s="135"/>
      <c r="C112" s="38" t="s">
        <v>374</v>
      </c>
      <c r="D112" s="40" t="s">
        <v>373</v>
      </c>
      <c r="E112" s="34" t="s">
        <v>139</v>
      </c>
      <c r="F112" s="35" t="s">
        <v>376</v>
      </c>
    </row>
    <row r="113" spans="2:6" ht="98.1" customHeight="1" x14ac:dyDescent="0.45">
      <c r="B113" s="135"/>
      <c r="C113" s="38" t="s">
        <v>375</v>
      </c>
      <c r="D113" s="40" t="s">
        <v>377</v>
      </c>
      <c r="E113" s="34" t="s">
        <v>500</v>
      </c>
      <c r="F113" s="35" t="s">
        <v>376</v>
      </c>
    </row>
    <row r="114" spans="2:6" ht="96.6" customHeight="1" x14ac:dyDescent="0.45">
      <c r="B114" s="146" t="s">
        <v>149</v>
      </c>
      <c r="C114" s="32" t="s">
        <v>380</v>
      </c>
      <c r="D114" s="40" t="s">
        <v>378</v>
      </c>
      <c r="E114" s="53" t="s">
        <v>161</v>
      </c>
      <c r="F114" s="57" t="s">
        <v>382</v>
      </c>
    </row>
    <row r="115" spans="2:6" ht="68.45" customHeight="1" x14ac:dyDescent="0.45">
      <c r="B115" s="147"/>
      <c r="C115" s="32" t="s">
        <v>381</v>
      </c>
      <c r="D115" s="40" t="s">
        <v>379</v>
      </c>
      <c r="E115" s="53" t="s">
        <v>501</v>
      </c>
      <c r="F115" s="57" t="s">
        <v>382</v>
      </c>
    </row>
    <row r="116" spans="2:6" ht="33" customHeight="1" x14ac:dyDescent="0.45">
      <c r="B116" s="151" t="s">
        <v>170</v>
      </c>
      <c r="C116" s="152"/>
      <c r="D116" s="152"/>
      <c r="E116" s="152"/>
      <c r="F116" s="152"/>
    </row>
    <row r="117" spans="2:6" ht="92.45" customHeight="1" x14ac:dyDescent="0.45">
      <c r="B117" s="134" t="s">
        <v>35</v>
      </c>
      <c r="C117" s="38" t="s">
        <v>502</v>
      </c>
      <c r="D117" s="40" t="s">
        <v>383</v>
      </c>
      <c r="E117" s="34" t="s">
        <v>83</v>
      </c>
      <c r="F117" s="35" t="s">
        <v>356</v>
      </c>
    </row>
    <row r="118" spans="2:6" ht="56.45" customHeight="1" x14ac:dyDescent="0.45">
      <c r="B118" s="135"/>
      <c r="C118" s="38" t="s">
        <v>384</v>
      </c>
      <c r="D118" s="40" t="s">
        <v>385</v>
      </c>
      <c r="E118" s="34" t="s">
        <v>84</v>
      </c>
      <c r="F118" s="35" t="s">
        <v>356</v>
      </c>
    </row>
    <row r="119" spans="2:6" ht="56.45" customHeight="1" x14ac:dyDescent="0.45">
      <c r="B119" s="135"/>
      <c r="C119" s="38" t="s">
        <v>392</v>
      </c>
      <c r="D119" s="40" t="s">
        <v>386</v>
      </c>
      <c r="E119" s="34" t="s">
        <v>171</v>
      </c>
      <c r="F119" s="57" t="s">
        <v>395</v>
      </c>
    </row>
    <row r="120" spans="2:6" ht="56.45" customHeight="1" x14ac:dyDescent="0.45">
      <c r="B120" s="135"/>
      <c r="C120" s="38" t="s">
        <v>393</v>
      </c>
      <c r="D120" s="40" t="s">
        <v>387</v>
      </c>
      <c r="E120" s="34" t="s">
        <v>172</v>
      </c>
      <c r="F120" s="57" t="s">
        <v>396</v>
      </c>
    </row>
    <row r="121" spans="2:6" ht="71.099999999999994" customHeight="1" x14ac:dyDescent="0.45">
      <c r="B121" s="136"/>
      <c r="C121" s="38" t="s">
        <v>394</v>
      </c>
      <c r="D121" s="40" t="s">
        <v>388</v>
      </c>
      <c r="E121" s="34" t="s">
        <v>397</v>
      </c>
      <c r="F121" s="57" t="s">
        <v>398</v>
      </c>
    </row>
    <row r="122" spans="2:6" ht="87.6" customHeight="1" x14ac:dyDescent="0.45">
      <c r="B122" s="145" t="s">
        <v>173</v>
      </c>
      <c r="C122" s="38" t="s">
        <v>399</v>
      </c>
      <c r="D122" s="40" t="s">
        <v>389</v>
      </c>
      <c r="E122" s="41" t="s">
        <v>400</v>
      </c>
      <c r="F122" s="57" t="s">
        <v>401</v>
      </c>
    </row>
    <row r="123" spans="2:6" ht="131.44999999999999" customHeight="1" x14ac:dyDescent="0.45">
      <c r="B123" s="146"/>
      <c r="C123" s="38" t="s">
        <v>402</v>
      </c>
      <c r="D123" s="40" t="s">
        <v>390</v>
      </c>
      <c r="E123" s="41" t="s">
        <v>174</v>
      </c>
      <c r="F123" s="57" t="s">
        <v>403</v>
      </c>
    </row>
    <row r="124" spans="2:6" ht="120.95" customHeight="1" x14ac:dyDescent="0.45">
      <c r="B124" s="147"/>
      <c r="C124" s="38" t="s">
        <v>405</v>
      </c>
      <c r="D124" s="40" t="s">
        <v>391</v>
      </c>
      <c r="E124" s="41" t="s">
        <v>175</v>
      </c>
      <c r="F124" s="57" t="s">
        <v>404</v>
      </c>
    </row>
    <row r="125" spans="2:6" ht="33" customHeight="1" x14ac:dyDescent="0.45">
      <c r="B125" s="151" t="s">
        <v>176</v>
      </c>
      <c r="C125" s="152"/>
      <c r="D125" s="152"/>
      <c r="E125" s="152"/>
      <c r="F125" s="155"/>
    </row>
    <row r="126" spans="2:6" ht="64.5" customHeight="1" x14ac:dyDescent="0.45">
      <c r="B126" s="134" t="s">
        <v>47</v>
      </c>
      <c r="C126" s="38" t="s">
        <v>406</v>
      </c>
      <c r="D126" s="40" t="s">
        <v>407</v>
      </c>
      <c r="E126" s="34" t="s">
        <v>85</v>
      </c>
      <c r="F126" s="57" t="s">
        <v>160</v>
      </c>
    </row>
    <row r="127" spans="2:6" ht="60.6" customHeight="1" x14ac:dyDescent="0.45">
      <c r="B127" s="135"/>
      <c r="C127" s="58" t="s">
        <v>409</v>
      </c>
      <c r="D127" s="59" t="s">
        <v>408</v>
      </c>
      <c r="E127" s="34" t="s">
        <v>86</v>
      </c>
      <c r="F127" s="35" t="s">
        <v>160</v>
      </c>
    </row>
    <row r="128" spans="2:6" ht="50.1" customHeight="1" x14ac:dyDescent="0.45">
      <c r="B128" s="135"/>
      <c r="C128" s="38" t="s">
        <v>503</v>
      </c>
      <c r="D128" s="40" t="s">
        <v>411</v>
      </c>
      <c r="E128" s="34" t="s">
        <v>410</v>
      </c>
      <c r="F128" s="35" t="s">
        <v>412</v>
      </c>
    </row>
    <row r="129" spans="2:6" ht="77.45" customHeight="1" x14ac:dyDescent="0.45">
      <c r="B129" s="136"/>
      <c r="C129" s="38" t="s">
        <v>414</v>
      </c>
      <c r="D129" s="40" t="s">
        <v>413</v>
      </c>
      <c r="E129" s="34" t="s">
        <v>87</v>
      </c>
      <c r="F129" s="57" t="s">
        <v>412</v>
      </c>
    </row>
    <row r="130" spans="2:6" ht="33" customHeight="1" x14ac:dyDescent="0.45">
      <c r="B130" s="151" t="s">
        <v>177</v>
      </c>
      <c r="C130" s="152"/>
      <c r="D130" s="152"/>
      <c r="E130" s="152"/>
      <c r="F130" s="155"/>
    </row>
    <row r="131" spans="2:6" ht="61.5" customHeight="1" x14ac:dyDescent="0.45">
      <c r="B131" s="134" t="s">
        <v>36</v>
      </c>
      <c r="C131" s="38" t="s">
        <v>416</v>
      </c>
      <c r="D131" s="40" t="s">
        <v>415</v>
      </c>
      <c r="E131" s="34" t="s">
        <v>88</v>
      </c>
      <c r="F131" s="35" t="s">
        <v>417</v>
      </c>
    </row>
    <row r="132" spans="2:6" ht="75.599999999999994" customHeight="1" x14ac:dyDescent="0.45">
      <c r="B132" s="135"/>
      <c r="C132" s="38" t="s">
        <v>430</v>
      </c>
      <c r="D132" s="40" t="s">
        <v>418</v>
      </c>
      <c r="E132" s="34" t="s">
        <v>89</v>
      </c>
      <c r="F132" s="35" t="s">
        <v>428</v>
      </c>
    </row>
    <row r="133" spans="2:6" ht="75" customHeight="1" x14ac:dyDescent="0.45">
      <c r="B133" s="135"/>
      <c r="C133" s="38" t="s">
        <v>431</v>
      </c>
      <c r="D133" s="40" t="s">
        <v>419</v>
      </c>
      <c r="E133" s="34" t="s">
        <v>98</v>
      </c>
      <c r="F133" s="35" t="s">
        <v>429</v>
      </c>
    </row>
    <row r="134" spans="2:6" ht="55.5" customHeight="1" x14ac:dyDescent="0.45">
      <c r="B134" s="136"/>
      <c r="C134" s="38" t="s">
        <v>504</v>
      </c>
      <c r="D134" s="40" t="s">
        <v>420</v>
      </c>
      <c r="E134" s="34" t="s">
        <v>97</v>
      </c>
      <c r="F134" s="35" t="s">
        <v>432</v>
      </c>
    </row>
    <row r="135" spans="2:6" ht="75.599999999999994" customHeight="1" x14ac:dyDescent="0.45">
      <c r="B135" s="134" t="s">
        <v>505</v>
      </c>
      <c r="C135" s="38" t="s">
        <v>434</v>
      </c>
      <c r="D135" s="40" t="s">
        <v>421</v>
      </c>
      <c r="E135" s="34" t="s">
        <v>96</v>
      </c>
      <c r="F135" s="137" t="s">
        <v>433</v>
      </c>
    </row>
    <row r="136" spans="2:6" ht="74.45" customHeight="1" x14ac:dyDescent="0.45">
      <c r="B136" s="135"/>
      <c r="C136" s="38" t="s">
        <v>435</v>
      </c>
      <c r="D136" s="40" t="s">
        <v>422</v>
      </c>
      <c r="E136" s="34" t="s">
        <v>95</v>
      </c>
      <c r="F136" s="138"/>
    </row>
    <row r="137" spans="2:6" ht="44.1" customHeight="1" x14ac:dyDescent="0.45">
      <c r="B137" s="135"/>
      <c r="C137" s="38" t="s">
        <v>436</v>
      </c>
      <c r="D137" s="40" t="s">
        <v>423</v>
      </c>
      <c r="E137" s="34" t="s">
        <v>94</v>
      </c>
      <c r="F137" s="138"/>
    </row>
    <row r="138" spans="2:6" ht="84.6" customHeight="1" x14ac:dyDescent="0.45">
      <c r="B138" s="135"/>
      <c r="C138" s="38" t="s">
        <v>437</v>
      </c>
      <c r="D138" s="40" t="s">
        <v>424</v>
      </c>
      <c r="E138" s="34" t="s">
        <v>90</v>
      </c>
      <c r="F138" s="138"/>
    </row>
    <row r="139" spans="2:6" ht="60" customHeight="1" x14ac:dyDescent="0.45">
      <c r="B139" s="135"/>
      <c r="C139" s="38" t="s">
        <v>438</v>
      </c>
      <c r="D139" s="40" t="s">
        <v>425</v>
      </c>
      <c r="E139" s="34" t="s">
        <v>91</v>
      </c>
      <c r="F139" s="138"/>
    </row>
    <row r="140" spans="2:6" ht="42.95" customHeight="1" x14ac:dyDescent="0.45">
      <c r="B140" s="135"/>
      <c r="C140" s="38" t="s">
        <v>439</v>
      </c>
      <c r="D140" s="40" t="s">
        <v>426</v>
      </c>
      <c r="E140" s="34" t="s">
        <v>92</v>
      </c>
      <c r="F140" s="138"/>
    </row>
    <row r="141" spans="2:6" ht="33" customHeight="1" thickBot="1" x14ac:dyDescent="0.5">
      <c r="B141" s="136"/>
      <c r="C141" s="60" t="s">
        <v>440</v>
      </c>
      <c r="D141" s="40" t="s">
        <v>427</v>
      </c>
      <c r="E141" s="34" t="s">
        <v>93</v>
      </c>
      <c r="F141" s="139"/>
    </row>
  </sheetData>
  <mergeCells count="38">
    <mergeCell ref="B130:F130"/>
    <mergeCell ref="F135:F141"/>
    <mergeCell ref="B125:F125"/>
    <mergeCell ref="B135:B141"/>
    <mergeCell ref="B131:B134"/>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90:B91"/>
    <mergeCell ref="B92:B98"/>
    <mergeCell ref="B105:B113"/>
    <mergeCell ref="B117:B121"/>
    <mergeCell ref="B126:B129"/>
    <mergeCell ref="B122:B124"/>
    <mergeCell ref="B99:B102"/>
    <mergeCell ref="B116:F116"/>
    <mergeCell ref="B69:B74"/>
    <mergeCell ref="B75:B80"/>
    <mergeCell ref="B58:B59"/>
    <mergeCell ref="B4:B12"/>
    <mergeCell ref="B3:E3"/>
    <mergeCell ref="B32:B36"/>
    <mergeCell ref="B56:B57"/>
    <mergeCell ref="B62:B63"/>
    <mergeCell ref="B60:B61"/>
  </mergeCells>
  <pageMargins left="0.7" right="0.7" top="0.75" bottom="0.75" header="0.3" footer="0.3"/>
  <pageSetup scale="26"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69"/>
  <sheetViews>
    <sheetView showGridLines="0" tabSelected="1" showRuler="0" zoomScale="19" zoomScaleNormal="19" zoomScaleSheetLayoutView="23" zoomScalePageLayoutView="21" workbookViewId="0">
      <pane xSplit="3" ySplit="7" topLeftCell="D8" activePane="bottomRight" state="frozen"/>
      <selection pane="topRight" activeCell="D1" sqref="D1"/>
      <selection pane="bottomLeft" activeCell="A8" sqref="A8"/>
      <selection pane="bottomRight" activeCell="R13" sqref="R13"/>
    </sheetView>
  </sheetViews>
  <sheetFormatPr defaultColWidth="9.140625" defaultRowHeight="46.5" x14ac:dyDescent="0.7"/>
  <cols>
    <col min="1" max="1" width="63" style="16" customWidth="1"/>
    <col min="2" max="2" width="196.42578125" style="21" customWidth="1"/>
    <col min="3" max="3" width="38.42578125" style="68" bestFit="1" customWidth="1"/>
    <col min="4" max="27" width="24.28515625" style="5" customWidth="1"/>
    <col min="28" max="28" width="62.140625" style="5" customWidth="1"/>
    <col min="29" max="29" width="182.42578125" style="72" hidden="1" customWidth="1"/>
    <col min="30" max="30" width="182.42578125" style="72" customWidth="1"/>
    <col min="31" max="31" width="185" style="2" hidden="1" customWidth="1"/>
    <col min="32" max="32" width="185" style="2" customWidth="1"/>
    <col min="33" max="16384" width="9.140625" style="2"/>
  </cols>
  <sheetData>
    <row r="1" spans="1:32" s="23" customFormat="1" ht="260.45" customHeight="1" x14ac:dyDescent="1.35">
      <c r="A1" s="130" t="s">
        <v>630</v>
      </c>
      <c r="B1" s="195"/>
      <c r="C1" s="196"/>
      <c r="D1" s="197" t="s">
        <v>178</v>
      </c>
      <c r="E1" s="198"/>
      <c r="F1" s="199"/>
      <c r="G1" s="199"/>
      <c r="H1" s="197" t="s">
        <v>629</v>
      </c>
      <c r="I1" s="198"/>
      <c r="J1" s="198"/>
      <c r="K1" s="199"/>
      <c r="L1" s="199"/>
      <c r="M1" s="199"/>
      <c r="N1" s="199"/>
      <c r="O1" s="199"/>
      <c r="P1" s="199"/>
      <c r="Q1" s="199"/>
      <c r="R1" s="239" t="s">
        <v>640</v>
      </c>
      <c r="S1" s="239"/>
      <c r="T1" s="199"/>
      <c r="U1" s="199"/>
      <c r="V1" s="240"/>
      <c r="W1" s="241" t="s">
        <v>631</v>
      </c>
      <c r="X1" s="242"/>
      <c r="Y1" s="131"/>
      <c r="Z1" s="132" t="s">
        <v>632</v>
      </c>
      <c r="AA1" s="199"/>
      <c r="AB1" s="199"/>
      <c r="AC1" s="180" t="s">
        <v>637</v>
      </c>
      <c r="AD1" s="181"/>
      <c r="AE1" s="181"/>
      <c r="AF1" s="181"/>
    </row>
    <row r="2" spans="1:32" s="3" customFormat="1" ht="114" hidden="1" customHeight="1" x14ac:dyDescent="1.35">
      <c r="A2" s="186" t="s">
        <v>148</v>
      </c>
      <c r="B2" s="186"/>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67"/>
    </row>
    <row r="3" spans="1:32" s="7" customFormat="1" ht="92.25" hidden="1" customHeight="1" x14ac:dyDescent="1.35">
      <c r="A3" s="209" t="s">
        <v>0</v>
      </c>
      <c r="B3" s="209"/>
      <c r="C3" s="209"/>
      <c r="D3" s="209"/>
      <c r="E3" s="209"/>
      <c r="G3" s="7" t="s">
        <v>1</v>
      </c>
      <c r="N3" s="7" t="s">
        <v>3</v>
      </c>
      <c r="W3" s="7" t="s">
        <v>2</v>
      </c>
      <c r="AC3" s="71"/>
      <c r="AD3" s="71"/>
    </row>
    <row r="4" spans="1:32" s="1" customFormat="1" ht="80.25" customHeight="1" x14ac:dyDescent="0.45">
      <c r="A4" s="218" t="s">
        <v>641</v>
      </c>
      <c r="B4" s="219"/>
      <c r="C4" s="219"/>
      <c r="D4" s="219"/>
      <c r="E4" s="219"/>
      <c r="F4" s="219"/>
      <c r="G4" s="219"/>
      <c r="H4" s="219"/>
      <c r="I4" s="219"/>
      <c r="J4" s="219"/>
      <c r="K4" s="219"/>
      <c r="L4" s="219"/>
      <c r="M4" s="219"/>
      <c r="N4" s="219"/>
      <c r="O4" s="219"/>
      <c r="P4" s="219"/>
      <c r="Q4" s="219"/>
      <c r="R4" s="219"/>
      <c r="S4" s="219"/>
      <c r="T4" s="219"/>
      <c r="U4" s="219"/>
      <c r="V4" s="219"/>
      <c r="W4" s="219"/>
      <c r="X4" s="219"/>
      <c r="Y4" s="219"/>
      <c r="Z4" s="219"/>
      <c r="AA4" s="219"/>
      <c r="AB4" s="219"/>
      <c r="AC4" s="219"/>
      <c r="AD4" s="219"/>
      <c r="AE4" s="219"/>
      <c r="AF4" s="220"/>
    </row>
    <row r="5" spans="1:32" s="8" customFormat="1" ht="76.5" x14ac:dyDescent="1.1000000000000001">
      <c r="A5" s="167" t="s">
        <v>16</v>
      </c>
      <c r="B5" s="168"/>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9"/>
    </row>
    <row r="6" spans="1:32" s="24" customFormat="1" ht="58.5" customHeight="1" x14ac:dyDescent="1.05">
      <c r="A6" s="233" t="s">
        <v>49</v>
      </c>
      <c r="B6" s="233" t="s">
        <v>594</v>
      </c>
      <c r="C6" s="232" t="s">
        <v>508</v>
      </c>
      <c r="D6" s="211" t="s">
        <v>4</v>
      </c>
      <c r="E6" s="185"/>
      <c r="F6" s="184" t="s">
        <v>5</v>
      </c>
      <c r="G6" s="185"/>
      <c r="H6" s="184" t="s">
        <v>6</v>
      </c>
      <c r="I6" s="185"/>
      <c r="J6" s="184" t="s">
        <v>7</v>
      </c>
      <c r="K6" s="185"/>
      <c r="L6" s="184" t="s">
        <v>8</v>
      </c>
      <c r="M6" s="185"/>
      <c r="N6" s="184" t="s">
        <v>9</v>
      </c>
      <c r="O6" s="185"/>
      <c r="P6" s="184" t="s">
        <v>10</v>
      </c>
      <c r="Q6" s="185"/>
      <c r="R6" s="184" t="s">
        <v>11</v>
      </c>
      <c r="S6" s="185"/>
      <c r="T6" s="184" t="s">
        <v>12</v>
      </c>
      <c r="U6" s="185"/>
      <c r="V6" s="184" t="s">
        <v>28</v>
      </c>
      <c r="W6" s="185"/>
      <c r="X6" s="184" t="s">
        <v>29</v>
      </c>
      <c r="Y6" s="185"/>
      <c r="Z6" s="184" t="s">
        <v>13</v>
      </c>
      <c r="AA6" s="185"/>
      <c r="AB6" s="194" t="s">
        <v>24</v>
      </c>
      <c r="AC6" s="192" t="s">
        <v>628</v>
      </c>
      <c r="AD6" s="176" t="s">
        <v>638</v>
      </c>
      <c r="AE6" s="166" t="s">
        <v>639</v>
      </c>
      <c r="AF6" s="166" t="s">
        <v>639</v>
      </c>
    </row>
    <row r="7" spans="1:32" s="24" customFormat="1" ht="58.5" customHeight="1" x14ac:dyDescent="1.05">
      <c r="A7" s="233"/>
      <c r="B7" s="233"/>
      <c r="C7" s="232"/>
      <c r="D7" s="74" t="s">
        <v>14</v>
      </c>
      <c r="E7" s="73" t="s">
        <v>15</v>
      </c>
      <c r="F7" s="74" t="s">
        <v>14</v>
      </c>
      <c r="G7" s="73" t="s">
        <v>15</v>
      </c>
      <c r="H7" s="74" t="s">
        <v>14</v>
      </c>
      <c r="I7" s="73" t="s">
        <v>15</v>
      </c>
      <c r="J7" s="74" t="s">
        <v>14</v>
      </c>
      <c r="K7" s="73" t="s">
        <v>15</v>
      </c>
      <c r="L7" s="74" t="s">
        <v>14</v>
      </c>
      <c r="M7" s="73" t="s">
        <v>15</v>
      </c>
      <c r="N7" s="74" t="s">
        <v>14</v>
      </c>
      <c r="O7" s="73" t="s">
        <v>15</v>
      </c>
      <c r="P7" s="74" t="s">
        <v>14</v>
      </c>
      <c r="Q7" s="73" t="s">
        <v>15</v>
      </c>
      <c r="R7" s="74" t="s">
        <v>14</v>
      </c>
      <c r="S7" s="73" t="s">
        <v>15</v>
      </c>
      <c r="T7" s="74" t="s">
        <v>14</v>
      </c>
      <c r="U7" s="73" t="s">
        <v>15</v>
      </c>
      <c r="V7" s="74" t="s">
        <v>14</v>
      </c>
      <c r="W7" s="73" t="s">
        <v>15</v>
      </c>
      <c r="X7" s="74" t="s">
        <v>14</v>
      </c>
      <c r="Y7" s="73" t="s">
        <v>15</v>
      </c>
      <c r="Z7" s="74" t="s">
        <v>14</v>
      </c>
      <c r="AA7" s="73" t="s">
        <v>15</v>
      </c>
      <c r="AB7" s="194"/>
      <c r="AC7" s="193"/>
      <c r="AD7" s="176"/>
      <c r="AE7" s="166"/>
      <c r="AF7" s="166"/>
    </row>
    <row r="8" spans="1:32" s="10" customFormat="1" ht="114" customHeight="1" x14ac:dyDescent="0.95">
      <c r="A8" s="188" t="s">
        <v>141</v>
      </c>
      <c r="B8" s="15" t="s">
        <v>181</v>
      </c>
      <c r="C8" s="81" t="s">
        <v>179</v>
      </c>
      <c r="D8" s="120"/>
      <c r="E8" s="120"/>
      <c r="F8" s="120"/>
      <c r="G8" s="120"/>
      <c r="H8" s="120"/>
      <c r="I8" s="133"/>
      <c r="J8" s="120"/>
      <c r="K8" s="120"/>
      <c r="L8" s="120"/>
      <c r="M8" s="120"/>
      <c r="N8" s="120"/>
      <c r="O8" s="120"/>
      <c r="P8" s="120"/>
      <c r="Q8" s="120"/>
      <c r="R8" s="120"/>
      <c r="S8" s="120"/>
      <c r="T8" s="120"/>
      <c r="U8" s="120"/>
      <c r="V8" s="120"/>
      <c r="W8" s="120"/>
      <c r="X8" s="120"/>
      <c r="Y8" s="120"/>
      <c r="Z8" s="120"/>
      <c r="AA8" s="120"/>
      <c r="AB8" s="86">
        <f t="shared" ref="AB8:AB12" si="0">SUM(D8:AA8)</f>
        <v>0</v>
      </c>
      <c r="AC8" s="173" t="str">
        <f xml:space="preserve">
CONCATENATE(
IF(D9&gt;D8," * F01-02 " &amp;D6&amp;" "&amp; D7&amp; " is more than F01-01"&amp;CHAR(10),""),IF(E9&gt;E8," * F01-02 " &amp;D6&amp;" "&amp; E7&amp; " is more than F01-01"&amp;CHAR(10),""),
IF(F9&gt;F8," * F01-02 " &amp;F6&amp;" "&amp; F7&amp; " is more than F01-01"&amp;CHAR(10),""),IF(G9&gt;G8," * F01-02 " &amp;F6&amp;" "&amp; G7&amp; " is more than F01-01"&amp;CHAR(10),""),
IF(H9&gt;H8," * F01-02 " &amp;H6&amp;" "&amp; H7&amp; " is more than F01-01"&amp;CHAR(10),""),IF(I9&gt;I8," * F01-02 " &amp;H6&amp;" "&amp; I7&amp; " is more than F01-01"&amp;CHAR(10),""),
IF(J9&gt;J8," * F01-02 " &amp;J6&amp;" "&amp; J7&amp; " is more than F01-01"&amp;CHAR(10),""),IF(K9&gt;K8," * F01-02 " &amp;J6&amp;" "&amp; K7&amp; " is more than F01-01"&amp;CHAR(10),""),
IF(L9&gt;L8," * F01-02 " &amp;L6&amp;" "&amp; L7&amp; " is more than F01-01"&amp;CHAR(10),""),IF(M9&gt;M8," * F01-02 " &amp;L6&amp;" "&amp; M7&amp; " is more than F01-01"&amp;CHAR(10),""),
IF(N9&gt;N8," * F01-02 " &amp;N6&amp;" "&amp; N7&amp; " is more than F01-01"&amp;CHAR(10),""),IF(O9&gt;O8," * F01-02 " &amp;N6&amp;" "&amp; O7&amp; " is more than F01-01"&amp;CHAR(10),""),
IF(P9&gt;P8," * F01-02 " &amp;P6&amp;" "&amp; P7&amp; " is more than F01-01"&amp;CHAR(10),""),IF(Q9&gt;Q8," * F01-02 " &amp;P6&amp;" "&amp; Q7&amp; " is more than F01-01"&amp;CHAR(10),""),
IF(R9&gt;R8," * F01-02 " &amp;R6&amp;" "&amp; R7&amp; " is more than F01-01"&amp;CHAR(10),""),IF(S9&gt;S8," * F01-02 " &amp;R6&amp;" "&amp; S7&amp; " is more than F01-01"&amp;CHAR(10),""),
IF(T9&gt;T8," * F01-02 " &amp;T6&amp;" "&amp; T7&amp; " is more than F01-01"&amp;CHAR(10),""),IF(U9&gt;U8," * F01-02 " &amp;T6&amp;" "&amp; U7&amp; " is more than F01-01"&amp;CHAR(10),""),
IF(V9&gt;V8," * F01-02 " &amp;V6&amp;" "&amp; V7&amp; " is more than F01-01"&amp;CHAR(10),""),IF(W9&gt;W8," * F01-02 " &amp;V6&amp;" "&amp; W7&amp; " is more than F01-01"&amp;CHAR(10),""),
IF(X9&gt;X8," * F01-02 " &amp;X6&amp;" "&amp; X7&amp; " is more than F01-01"&amp;CHAR(10),""),IF(Y9&gt;Y8," * F01-02 " &amp;X6&amp;" "&amp; Y7&amp; " is more than F01-01"&amp;CHAR(10),""),
IF(Z9&gt;Z8," * F01-02 " &amp;Z6&amp;" "&amp; Z7&amp; " is more than F01-01"&amp;CHAR(10),""),IF(AA9&gt;AA8," * F01-02 " &amp;Z6&amp;" "&amp; AA7&amp; " is more than F01-01"&amp;CHAR(10),""),
IF(AB9&gt;AB8," * Total F01-02 is more than Total F01-01"&amp;CHAR(10),"")
)</f>
        <v/>
      </c>
      <c r="AD8" s="179" t="str">
        <f>CONCATENATE(AC8,AC10,AC11,AC12,AC14,AC15,AC16,AC17,AC19,AC21,AC23,AC25,AC27,AC29,AC31,AC33,AC35)</f>
        <v/>
      </c>
      <c r="AE8" s="117"/>
      <c r="AF8" s="165" t="str">
        <f>CONCATENATE(AE8,AE9,AE10,AE11,AE12,AE13,AE14,AE15,AE16,AE17,AE18,AE19,AE20,AE21,AE22,AE23,AE24,AE25,AE26,AE27,AE28,AE29,AE30,AE31,AE32,AE33,AE34,AE35,AE36)</f>
        <v/>
      </c>
    </row>
    <row r="9" spans="1:32" s="10" customFormat="1" ht="97.5" customHeight="1" x14ac:dyDescent="0.95">
      <c r="A9" s="189"/>
      <c r="B9" s="15" t="s">
        <v>507</v>
      </c>
      <c r="C9" s="70" t="s">
        <v>183</v>
      </c>
      <c r="D9" s="120"/>
      <c r="E9" s="120"/>
      <c r="F9" s="120"/>
      <c r="G9" s="120"/>
      <c r="H9" s="120"/>
      <c r="I9" s="120"/>
      <c r="J9" s="120"/>
      <c r="K9" s="120"/>
      <c r="L9" s="120"/>
      <c r="M9" s="120"/>
      <c r="N9" s="120"/>
      <c r="O9" s="120"/>
      <c r="P9" s="120"/>
      <c r="Q9" s="120"/>
      <c r="R9" s="120"/>
      <c r="S9" s="120"/>
      <c r="T9" s="120"/>
      <c r="U9" s="120"/>
      <c r="V9" s="120"/>
      <c r="W9" s="120"/>
      <c r="X9" s="120"/>
      <c r="Y9" s="120"/>
      <c r="Z9" s="120"/>
      <c r="AA9" s="120"/>
      <c r="AB9" s="86">
        <f t="shared" si="0"/>
        <v>0</v>
      </c>
      <c r="AC9" s="174"/>
      <c r="AD9" s="179"/>
      <c r="AE9" s="117"/>
      <c r="AF9" s="165"/>
    </row>
    <row r="10" spans="1:32" s="10" customFormat="1" ht="104.25" customHeight="1" x14ac:dyDescent="0.95">
      <c r="A10" s="189"/>
      <c r="B10" s="15" t="s">
        <v>509</v>
      </c>
      <c r="C10" s="70" t="s">
        <v>595</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86">
        <f t="shared" si="0"/>
        <v>0</v>
      </c>
      <c r="AC10" s="111" t="str">
        <f xml:space="preserve">
CONCATENATE(
IF(D10&lt;&gt;SUM(D11,D12,D15,D16)," * F01-03 for Age " &amp;D6&amp;" "&amp; D7&amp; " is not equal to the sum of (F01-04+F01-05+F01-08+F01-09)"&amp;CHAR(10),""),IF(E10&lt;&gt;SUM(E11,E12,E15,E16)," * F01-03 for Age " &amp;D6&amp;" "&amp; E7&amp; " is not equal to the sum of F01-04+F01-05+F01-08+F01-09"&amp;CHAR(10),""),
IF(F10&lt;&gt;SUM(F11,F12,F15,F16)," * F01-03 for Age " &amp;F6&amp;" "&amp; F7&amp; " is not equal to the sum of (F01-04+F01-05+F01-08+F01-09)"&amp;CHAR(10),""),IF(G10&lt;&gt;SUM(G11,G12,G15,G16)," * F01-03 for Age " &amp;F6&amp;" "&amp; G7&amp; " is not equal to the sum of F01-04+F01-05+F01-08+F01-09"&amp;CHAR(10),""),
IF(H10&lt;&gt;SUM(H11,H12,H15,H16)," * F01-03 for Age " &amp;H6&amp;" "&amp; H7&amp; " is not equal to the sum of (F01-04+F01-05+F01-08+F01-09)"&amp;CHAR(10),""),IF(I10&lt;&gt;SUM(I11,I12,I15,I16)," * F01-03 for Age " &amp;H6&amp;" "&amp; I7&amp; " is not equal to the sum of F01-04+F01-05+F01-08+F01-09"&amp;CHAR(10),""),
IF(J10&lt;&gt;SUM(J11,J12,J15,J16)," * F01-03 for Age " &amp;J6&amp;" "&amp; J7&amp; " is not equal to the sum of (F01-04+F01-05+F01-08+F01-09)"&amp;CHAR(10),""),IF(K10&lt;&gt;SUM(K11,K12,K15,K16)," * F01-03 for Age " &amp;J6&amp;" "&amp; K7&amp; " is not equal to the sum of F01-04+F01-05+F01-08+F01-09"&amp;CHAR(10),""),
IF(L10&lt;&gt;SUM(L11,L12,L15,L16)," * F01-03 for Age " &amp;L6&amp;" "&amp; L7&amp; " is not equal to the sum of (F01-04+F01-05+F01-08+F01-09)"&amp;CHAR(10),""),IF(M10&lt;&gt;SUM(M11,M12,M15,M16)," * F01-03 for Age " &amp;L6&amp;" "&amp; M7&amp; " is not equal to the sum of F01-04+F01-05+F01-08+F01-09"&amp;CHAR(10),""),
IF(N10&lt;&gt;SUM(N11,N12,N15,N16)," * F01-03 for Age " &amp;N6&amp;" "&amp; N7&amp; " is not equal to the sum of (F01-04+F01-05+F01-08+F01-09)"&amp;CHAR(10),""),IF(O10&lt;&gt;SUM(O11,O12,O15,O16)," * F01-03 for Age " &amp;N6&amp;" "&amp; O7&amp; " is not equal to the sum of F01-04+F01-05+F01-08+F01-09"&amp;CHAR(10),""),
IF(P10&lt;&gt;SUM(P11,P12,P15,P16)," * F01-03 for Age " &amp;P6&amp;" "&amp; P7&amp; " is not equal to the sum of (F01-04+F01-05+F01-08+F01-09)"&amp;CHAR(10),""),IF(Q10&lt;&gt;SUM(Q11,Q12,Q15,Q16)," * F01-03 for Age " &amp;P6&amp;" "&amp; Q7&amp; " is not equal to the sum of F01-04+F01-05+F01-08+F01-09"&amp;CHAR(10),""),
IF(R10&lt;&gt;SUM(R11,R12,R15,R16)," * F01-03 for Age " &amp;R6&amp;" "&amp; R7&amp; " is not equal to the sum of (F01-04+F01-05+F01-08+F01-09)"&amp;CHAR(10),""),IF(S10&lt;&gt;SUM(S11,S12,S15,S16)," * F01-03 for Age " &amp;R6&amp;" "&amp; S7&amp; " is not equal to the sum of F01-04+F01-05+F01-08+F01-09"&amp;CHAR(10),""),
IF(T10&lt;&gt;SUM(T11,T12,T15,T16)," * F01-03 for Age " &amp;T6&amp;" "&amp; T7&amp; " is not equal to the sum of (F01-04+F01-05+F01-08+F01-09)"&amp;CHAR(10),""),IF(U10&lt;&gt;SUM(U11,U12,U15,U16)," * F01-03 for Age " &amp;T6&amp;" "&amp; U7&amp; " is not equal to the sum of F01-04+F01-05+F01-08+F01-09"&amp;CHAR(10),""),
IF(V10&lt;&gt;SUM(V11,V12,V15,V16)," * F01-03 for Age " &amp;V6&amp;" "&amp; V7&amp; " is not equal to the sum of (F01-04+F01-05+F01-08+F01-09)"&amp;CHAR(10),""),IF(W10&lt;&gt;SUM(W11,W12,W15,W16)," * F01-03 for Age " &amp;V6&amp;" "&amp; W7&amp; " is not equal to the sum of F01-04+F01-05+F01-08+F01-09"&amp;CHAR(10),""),
IF(X10&lt;&gt;SUM(X11,X12,X15,X16)," * F01-03 for Age " &amp;X6&amp;" "&amp; X7&amp; " is not equal to the sum of (F01-04+F01-05+F01-08+F01-09)"&amp;CHAR(10),""),IF(Y10&lt;&gt;SUM(Y11,Y12,Y15,Y16)," * F01-03 for Age " &amp;X6&amp;" "&amp; Y7&amp; " is not equal to the sum of F01-04+F01-05+F01-08+F01-09"&amp;CHAR(10),""),
IF(Z10&lt;&gt;SUM(Z11,Z12,Z15,Z16)," * F01-03 for Age " &amp;Z6&amp;" "&amp; Z7&amp; " is not equal to the sum of (F01-04+F01-05+F01-08+F01-09)"&amp;CHAR(10),""),IF(AA10&lt;&gt;SUM(AA11,AA12,AA15,AA16)," * F01-03 for Age " &amp;Z6&amp;" "&amp; AA7&amp; " is not equal to the sum of (F01-04+F01-05+F01-08+F01-09)"&amp;CHAR(10),""),
IF(AB10&lt;&gt;SUM(AB11,AB12,AB15,AB16)," * Total F01-03 is not equal to the sum of (F01-04+F01-05+F01-08+F01-09)"&amp;CHAR(10),"")
)</f>
        <v/>
      </c>
      <c r="AD10" s="179"/>
      <c r="AE10" s="117"/>
      <c r="AF10" s="165"/>
    </row>
    <row r="11" spans="1:32" s="11" customFormat="1" ht="88.5" customHeight="1" x14ac:dyDescent="0.25">
      <c r="A11" s="189"/>
      <c r="B11" s="15" t="s">
        <v>510</v>
      </c>
      <c r="C11" s="81" t="s">
        <v>186</v>
      </c>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86">
        <f t="shared" si="0"/>
        <v>0</v>
      </c>
      <c r="AC11" s="111"/>
      <c r="AD11" s="179"/>
      <c r="AE11" s="117"/>
      <c r="AF11" s="165"/>
    </row>
    <row r="12" spans="1:32" s="11" customFormat="1" ht="88.5" customHeight="1" x14ac:dyDescent="0.25">
      <c r="A12" s="189"/>
      <c r="B12" s="15" t="s">
        <v>511</v>
      </c>
      <c r="C12" s="81" t="s">
        <v>188</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86">
        <f t="shared" si="0"/>
        <v>0</v>
      </c>
      <c r="AC12" s="173" t="str">
        <f xml:space="preserve">
CONCATENATE(
IF(D13&gt;D12," * Positive F01-06 for Age " &amp;D6&amp;" "&amp; D7&amp; " is more than Tested  F01-05"&amp;CHAR(10),""),IF(E13&gt;E12," * Positive F01-06 for Age " &amp;D6&amp;" "&amp; E7&amp; " is more than Tested  F01-05"&amp;CHAR(10),""),
IF(F13&gt;F12," * Positive F01-06 for Age " &amp;F6&amp;" "&amp; F7&amp; " is more than Tested  F01-05"&amp;CHAR(10),""),IF(G13&gt;G12," * Positive F01-06 for Age " &amp;F6&amp;" "&amp; G7&amp; " is more than Tested  F01-05"&amp;CHAR(10),""),
IF(H13&gt;H12," * Positive F01-06 for Age " &amp;H6&amp;" "&amp; H7&amp; " is more than Tested  F01-05"&amp;CHAR(10),""),IF(I13&gt;I12," * Positive F01-06 for Age " &amp;H6&amp;" "&amp; I7&amp; " is more than Tested  F01-05"&amp;CHAR(10),""),
IF(J13&gt;J12," * Positive F01-06 for Age " &amp;J6&amp;" "&amp; J7&amp; " is more than Tested  F01-05"&amp;CHAR(10),""),IF(K13&gt;K12," * Positive F01-06 for Age " &amp;J6&amp;" "&amp; K7&amp; " is more than Tested  F01-05"&amp;CHAR(10),""),
IF(L13&gt;L12," * Positive F01-06 for Age " &amp;L6&amp;" "&amp; L7&amp; " is more than Tested  F01-05"&amp;CHAR(10),""),IF(M13&gt;M12," * Positive F01-06 for Age " &amp;L6&amp;" "&amp; M7&amp; " is more than Tested  F01-05"&amp;CHAR(10),""),
IF(N13&gt;N12," * Positive F01-06 for Age " &amp;N6&amp;" "&amp; N7&amp; " is more than Tested  F01-05"&amp;CHAR(10),""),IF(O13&gt;O12," * Positive F01-06 for Age " &amp;N6&amp;" "&amp; O7&amp; " is more than Tested  F01-05"&amp;CHAR(10),""),
IF(P13&gt;P12," * Positive F01-06 for Age " &amp;P6&amp;" "&amp; P7&amp; " is more than Tested  F01-05"&amp;CHAR(10),""),IF(Q13&gt;Q12," * Positive F01-06 for Age " &amp;P6&amp;" "&amp; Q7&amp; " is more than Tested  F01-05"&amp;CHAR(10),""),
IF(R13&gt;R12," * Positive F01-06 for Age " &amp;R6&amp;" "&amp; R7&amp; " is more than Tested  F01-05"&amp;CHAR(10),""),IF(S13&gt;S12," * Positive F01-06 for Age " &amp;R6&amp;" "&amp; S7&amp; " is more than Tested  F01-05"&amp;CHAR(10),""),
IF(T13&gt;T12," * Positive F01-06 for Age " &amp;T6&amp;" "&amp; T7&amp; " is more than Tested  F01-05"&amp;CHAR(10),""),IF(U13&gt;U12," * Positive F01-06 for Age " &amp;T6&amp;" "&amp; U7&amp; " is more than Tested  F01-05"&amp;CHAR(10),""),
IF(V13&gt;V12," * Positive F01-06 for Age " &amp;V6&amp;" "&amp; V7&amp; " is more than Tested  F01-05"&amp;CHAR(10),""),IF(W13&gt;W12," * Positive F01-06 for Age " &amp;V6&amp;" "&amp; W7&amp; " is more than Tested  F01-05"&amp;CHAR(10),""),
IF(X13&gt;X12," * Positive F01-06 for Age " &amp;X6&amp;" "&amp; X7&amp; " is more than Tested  F01-05"&amp;CHAR(10),""),IF(Y13&gt;Y12," * Positive F01-06 for Age " &amp;X6&amp;" "&amp; Y7&amp; " is more than Tested  F01-05"&amp;CHAR(10),""),
IF(Z13&gt;Z12," * Positive F01-06 for Age " &amp;Z6&amp;" "&amp; Z7&amp; " is more than Tested  F01-05"&amp;CHAR(10),""),IF(AA13&gt;AA12," * Positive F01-06 for Age " &amp;Z6&amp;" "&amp; AA7&amp; " is more than Tested  F01-05"&amp;CHAR(10),""),
IF(AB13&gt;AB12," * Total Positive F01-06 F01-06 is more than Total Tested  F01-05 F01-05 "&amp;CHAR(10),"")
)</f>
        <v/>
      </c>
      <c r="AD12" s="179"/>
      <c r="AE12" s="117" t="str">
        <f xml:space="preserve">
CONCATENATE(
IF(AND(IFERROR((AB13*100)/AB12,0)&gt;10,AB13&gt;5)," * This facility has a high positivity rate for Index Testing. Kindly confirm if this is the true reflection"&amp;CHAR(10),""),""
)</f>
        <v/>
      </c>
      <c r="AF12" s="165"/>
    </row>
    <row r="13" spans="1:32" s="11" customFormat="1" ht="88.5" customHeight="1" x14ac:dyDescent="0.25">
      <c r="A13" s="189"/>
      <c r="B13" s="15" t="s">
        <v>512</v>
      </c>
      <c r="C13" s="81" t="s">
        <v>190</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86">
        <f>SUM(D13:AA13)</f>
        <v>0</v>
      </c>
      <c r="AC13" s="174"/>
      <c r="AD13" s="179"/>
      <c r="AE13" s="117"/>
      <c r="AF13" s="165"/>
    </row>
    <row r="14" spans="1:32" s="11" customFormat="1" ht="88.5" customHeight="1" x14ac:dyDescent="0.25">
      <c r="A14" s="189"/>
      <c r="B14" s="15" t="s">
        <v>513</v>
      </c>
      <c r="C14" s="81" t="s">
        <v>193</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86">
        <f t="shared" ref="AB14:AB36" si="1">SUM(D14:AA14)</f>
        <v>0</v>
      </c>
      <c r="AC14" s="111"/>
      <c r="AD14" s="179"/>
      <c r="AE14" s="117"/>
      <c r="AF14" s="165"/>
    </row>
    <row r="15" spans="1:32" s="11" customFormat="1" ht="88.5" customHeight="1" x14ac:dyDescent="0.25">
      <c r="A15" s="189"/>
      <c r="B15" s="15" t="s">
        <v>514</v>
      </c>
      <c r="C15" s="81" t="s">
        <v>194</v>
      </c>
      <c r="D15" s="87"/>
      <c r="E15" s="87"/>
      <c r="F15" s="120"/>
      <c r="G15" s="120"/>
      <c r="H15" s="120"/>
      <c r="I15" s="120"/>
      <c r="J15" s="120"/>
      <c r="K15" s="120"/>
      <c r="L15" s="120"/>
      <c r="M15" s="120"/>
      <c r="N15" s="120"/>
      <c r="O15" s="120"/>
      <c r="P15" s="120"/>
      <c r="Q15" s="120"/>
      <c r="R15" s="120"/>
      <c r="S15" s="120"/>
      <c r="T15" s="120"/>
      <c r="U15" s="120"/>
      <c r="V15" s="120"/>
      <c r="W15" s="120"/>
      <c r="X15" s="120"/>
      <c r="Y15" s="120"/>
      <c r="Z15" s="120"/>
      <c r="AA15" s="120"/>
      <c r="AB15" s="86">
        <f t="shared" si="1"/>
        <v>0</v>
      </c>
      <c r="AC15" s="111"/>
      <c r="AD15" s="179"/>
      <c r="AE15" s="117"/>
      <c r="AF15" s="165"/>
    </row>
    <row r="16" spans="1:32" s="11" customFormat="1" ht="88.5" customHeight="1" x14ac:dyDescent="0.25">
      <c r="A16" s="189"/>
      <c r="B16" s="15" t="s">
        <v>515</v>
      </c>
      <c r="C16" s="81" t="s">
        <v>197</v>
      </c>
      <c r="D16" s="87"/>
      <c r="E16" s="87"/>
      <c r="F16" s="120"/>
      <c r="G16" s="120"/>
      <c r="H16" s="120"/>
      <c r="I16" s="120"/>
      <c r="J16" s="120"/>
      <c r="K16" s="120"/>
      <c r="L16" s="120"/>
      <c r="M16" s="120"/>
      <c r="N16" s="120"/>
      <c r="O16" s="120"/>
      <c r="P16" s="120"/>
      <c r="Q16" s="120"/>
      <c r="R16" s="120"/>
      <c r="S16" s="120"/>
      <c r="T16" s="120"/>
      <c r="U16" s="120"/>
      <c r="V16" s="120"/>
      <c r="W16" s="120"/>
      <c r="X16" s="120"/>
      <c r="Y16" s="120"/>
      <c r="Z16" s="120"/>
      <c r="AA16" s="120"/>
      <c r="AB16" s="86">
        <f t="shared" si="1"/>
        <v>0</v>
      </c>
      <c r="AC16" s="111"/>
      <c r="AD16" s="179"/>
      <c r="AE16" s="117"/>
      <c r="AF16" s="165"/>
    </row>
    <row r="17" spans="1:32" s="11" customFormat="1" ht="88.5" customHeight="1" x14ac:dyDescent="0.25">
      <c r="A17" s="187" t="s">
        <v>17</v>
      </c>
      <c r="B17" s="15" t="s">
        <v>516</v>
      </c>
      <c r="C17" s="81" t="s">
        <v>199</v>
      </c>
      <c r="D17" s="87"/>
      <c r="E17" s="87"/>
      <c r="F17" s="120"/>
      <c r="G17" s="120"/>
      <c r="H17" s="120"/>
      <c r="I17" s="120"/>
      <c r="J17" s="120"/>
      <c r="K17" s="120"/>
      <c r="L17" s="120"/>
      <c r="M17" s="120"/>
      <c r="N17" s="120"/>
      <c r="O17" s="120"/>
      <c r="P17" s="120"/>
      <c r="Q17" s="120"/>
      <c r="R17" s="120"/>
      <c r="S17" s="120"/>
      <c r="T17" s="120"/>
      <c r="U17" s="120"/>
      <c r="V17" s="120"/>
      <c r="W17" s="120"/>
      <c r="X17" s="120"/>
      <c r="Y17" s="120"/>
      <c r="Z17" s="120"/>
      <c r="AA17" s="120"/>
      <c r="AB17" s="86">
        <f t="shared" si="1"/>
        <v>0</v>
      </c>
      <c r="AC17" s="173" t="str">
        <f xml:space="preserve">
CONCATENATE(
IF(D18&gt;D17," * Positive F01-11 for Age " &amp;D6&amp;" "&amp; D7&amp; " is more than Tested  F01-10"&amp;CHAR(10),""),IF(E18&gt;E17," * Positive F01-11 for Age " &amp;D6&amp;" "&amp; E7&amp; " is more than Tested  F01-10"&amp;CHAR(10),""),
IF(F18&gt;F17," * Positive F01-11 for Age " &amp;F6&amp;" "&amp; F7&amp; " is more than Tested  F01-10"&amp;CHAR(10),""),IF(G18&gt;G17," * Positive F01-11 for Age " &amp;F6&amp;" "&amp; G7&amp; " is more than Tested  F01-10"&amp;CHAR(10),""),
IF(H18&gt;H17," * Positive F01-11 for Age " &amp;H6&amp;" "&amp; H7&amp; " is more than Tested  F01-10"&amp;CHAR(10),""),IF(I18&gt;I17," * Positive F01-11 for Age " &amp;H6&amp;" "&amp; I7&amp; " is more than Tested  F01-10"&amp;CHAR(10),""),
IF(J18&gt;J17," * Positive F01-11 for Age " &amp;J6&amp;" "&amp; J7&amp; " is more than Tested  F01-10"&amp;CHAR(10),""),IF(K18&gt;K17," * Positive F01-11 for Age " &amp;J6&amp;" "&amp; K7&amp; " is more than Tested  F01-10"&amp;CHAR(10),""),
IF(L18&gt;L17," * Positive F01-11 for Age " &amp;L6&amp;" "&amp; L7&amp; " is more than Tested  F01-10"&amp;CHAR(10),""),IF(M18&gt;M17," * Positive F01-11 for Age " &amp;L6&amp;" "&amp; M7&amp; " is more than Tested  F01-10"&amp;CHAR(10),""),
IF(N18&gt;N17," * Positive F01-11 for Age " &amp;N6&amp;" "&amp; N7&amp; " is more than Tested  F01-10"&amp;CHAR(10),""),IF(O18&gt;O17," * Positive F01-11 for Age " &amp;N6&amp;" "&amp; O7&amp; " is more than Tested  F01-10"&amp;CHAR(10),""),
IF(P18&gt;P17," * Positive F01-11 for Age " &amp;P6&amp;" "&amp; P7&amp; " is more than Tested  F01-10"&amp;CHAR(10),""),IF(Q18&gt;Q17," * Positive F01-11 for Age " &amp;P6&amp;" "&amp; Q7&amp; " is more than Tested  F01-10"&amp;CHAR(10),""),
IF(R18&gt;R17," * Positive F01-11 for Age " &amp;R6&amp;" "&amp; R7&amp; " is more than Tested  F01-10"&amp;CHAR(10),""),IF(S18&gt;S17," * Positive F01-11 for Age " &amp;R6&amp;" "&amp; S7&amp; " is more than Tested  F01-10"&amp;CHAR(10),""),
IF(T18&gt;T17," * Positive F01-11 for Age " &amp;T6&amp;" "&amp; T7&amp; " is more than Tested  F01-10"&amp;CHAR(10),""),IF(U18&gt;U17," * Positive F01-11 for Age " &amp;T6&amp;" "&amp; U7&amp; " is more than Tested  F01-10"&amp;CHAR(10),""),
IF(V18&gt;V17," * Positive F01-11 for Age " &amp;V6&amp;" "&amp; V7&amp; " is more than Tested  F01-10"&amp;CHAR(10),""),IF(W18&gt;W17," * Positive F01-11 for Age " &amp;V6&amp;" "&amp; W7&amp; " is more than Tested  F01-10"&amp;CHAR(10),""),
IF(X18&gt;X17," * Positive F01-11 for Age " &amp;X6&amp;" "&amp; X7&amp; " is more than Tested  F01-10"&amp;CHAR(10),""),IF(Y18&gt;Y17," * Positive F01-11 for Age " &amp;X6&amp;" "&amp; Y7&amp; " is more than Tested  F01-10"&amp;CHAR(10),""),
IF(Z18&gt;Z17," * Positive F01-11 for Age " &amp;Z6&amp;" "&amp; Z7&amp; " is more than Tested  F01-10"&amp;CHAR(10),""),IF(AA18&gt;AA17," * Positive F01-11 for Age " &amp;Z6&amp;" "&amp; AA7&amp; " is more than Tested  F01-10"&amp;CHAR(10),""),
IF(AB18&gt;AB17," * Total Positive F01-11 is more than Total Tested  F01-10"&amp;CHAR(10),"")
)</f>
        <v/>
      </c>
      <c r="AD17" s="179"/>
      <c r="AE17" s="117" t="str">
        <f xml:space="preserve">
CONCATENATE(
IF(AND(IFERROR((AB18*100)/AB17,0)&gt;10,AB18&gt;5)," * This facility has a high positivity rate for Index Testing. Kindly confirm if this is the true reflection"&amp;CHAR(10),""),""
)</f>
        <v/>
      </c>
      <c r="AF17" s="165"/>
    </row>
    <row r="18" spans="1:32" s="11" customFormat="1" ht="88.5" customHeight="1" x14ac:dyDescent="0.25">
      <c r="A18" s="187"/>
      <c r="B18" s="15" t="s">
        <v>517</v>
      </c>
      <c r="C18" s="81" t="s">
        <v>201</v>
      </c>
      <c r="D18" s="87"/>
      <c r="E18" s="87"/>
      <c r="F18" s="120"/>
      <c r="G18" s="120"/>
      <c r="H18" s="120"/>
      <c r="I18" s="120"/>
      <c r="J18" s="120"/>
      <c r="K18" s="120"/>
      <c r="L18" s="120"/>
      <c r="M18" s="120"/>
      <c r="N18" s="120"/>
      <c r="O18" s="120"/>
      <c r="P18" s="120"/>
      <c r="Q18" s="120"/>
      <c r="R18" s="120"/>
      <c r="S18" s="120"/>
      <c r="T18" s="120"/>
      <c r="U18" s="120"/>
      <c r="V18" s="120"/>
      <c r="W18" s="120"/>
      <c r="X18" s="120"/>
      <c r="Y18" s="120"/>
      <c r="Z18" s="120"/>
      <c r="AA18" s="120"/>
      <c r="AB18" s="86">
        <f t="shared" si="1"/>
        <v>0</v>
      </c>
      <c r="AC18" s="174"/>
      <c r="AD18" s="179"/>
      <c r="AE18" s="117"/>
      <c r="AF18" s="165"/>
    </row>
    <row r="19" spans="1:32" s="11" customFormat="1" ht="88.5" customHeight="1" x14ac:dyDescent="0.25">
      <c r="A19" s="187" t="s">
        <v>18</v>
      </c>
      <c r="B19" s="15" t="s">
        <v>518</v>
      </c>
      <c r="C19" s="81" t="s">
        <v>202</v>
      </c>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86">
        <f t="shared" si="1"/>
        <v>0</v>
      </c>
      <c r="AC19" s="173" t="str">
        <f xml:space="preserve">
CONCATENATE(
IF(D20&gt;D19," * Positive F01-13 for Age " &amp;D6&amp;" "&amp; D7&amp; " is more than Tested F01-12"&amp;CHAR(10),""),IF(E20&gt;E19," * Positive F01-13 for Age " &amp;D6&amp;" "&amp; E7&amp; " is more than Tested F01-12"&amp;CHAR(10),""),
IF(F20&gt;F19," * Positive F01-13 for Age " &amp;F6&amp;" "&amp; F7&amp; " is more than Tested F01-12"&amp;CHAR(10),""),IF(G20&gt;G19," * Positive F01-13 for Age " &amp;F6&amp;" "&amp; G7&amp; " is more than Tested F01-12"&amp;CHAR(10),""),
IF(H20&gt;H19," * Positive F01-13 for Age " &amp;H6&amp;" "&amp; H7&amp; " is more than Tested F01-12"&amp;CHAR(10),""),IF(I20&gt;I19," * Positive F01-13 for Age " &amp;H6&amp;" "&amp; I7&amp; " is more than Tested F01-12"&amp;CHAR(10),""),
IF(J20&gt;J19," * Positive F01-13 for Age " &amp;J6&amp;" "&amp; J7&amp; " is more than Tested F01-12"&amp;CHAR(10),""),IF(K20&gt;K19," * Positive F01-13 for Age " &amp;J6&amp;" "&amp; K7&amp; " is more than Tested F01-12"&amp;CHAR(10),""),
IF(L20&gt;L19," * Positive F01-13 for Age " &amp;L6&amp;" "&amp; L7&amp; " is more than Tested F01-12"&amp;CHAR(10),""),IF(M20&gt;M19," * Positive F01-13 for Age " &amp;L6&amp;" "&amp; M7&amp; " is more than Tested F01-12"&amp;CHAR(10),""),
IF(N20&gt;N19," * Positive F01-13 for Age " &amp;N6&amp;" "&amp; N7&amp; " is more than Tested F01-12"&amp;CHAR(10),""),IF(O20&gt;O19," * Positive F01-13 for Age " &amp;N6&amp;" "&amp; O7&amp; " is more than Tested F01-12"&amp;CHAR(10),""),
IF(P20&gt;P19," * Positive F01-13 for Age " &amp;P6&amp;" "&amp; P7&amp; " is more than Tested F01-12"&amp;CHAR(10),""),IF(Q20&gt;Q19," * Positive F01-13 for Age " &amp;P6&amp;" "&amp; Q7&amp; " is more than Tested F01-12"&amp;CHAR(10),""),
IF(R20&gt;R19," * Positive F01-13 for Age " &amp;R6&amp;" "&amp; R7&amp; " is more than Tested F01-12"&amp;CHAR(10),""),IF(S20&gt;S19," * Positive F01-13 for Age " &amp;R6&amp;" "&amp; S7&amp; " is more than Tested F01-12"&amp;CHAR(10),""),
IF(T20&gt;T19," * Positive F01-13 for Age " &amp;T6&amp;" "&amp; T7&amp; " is more than Tested F01-12"&amp;CHAR(10),""),IF(U20&gt;U19," * Positive F01-13 for Age " &amp;T6&amp;" "&amp; U7&amp; " is more than Tested F01-12"&amp;CHAR(10),""),
IF(V20&gt;V19," * Positive F01-13 for Age " &amp;V6&amp;" "&amp; V7&amp; " is more than Tested F01-12"&amp;CHAR(10),""),IF(W20&gt;W19," * Positive F01-13 for Age " &amp;V6&amp;" "&amp; W7&amp; " is more than Tested F01-12"&amp;CHAR(10),""),
IF(X20&gt;X19," * Positive F01-13 for Age " &amp;X6&amp;" "&amp; X7&amp; " is more than Tested F01-12"&amp;CHAR(10),""),IF(Y20&gt;Y19," * Positive F01-13 for Age " &amp;X6&amp;" "&amp; Y7&amp; " is more than Tested F01-12"&amp;CHAR(10),""),
IF(Z20&gt;Z19," * Positive F01-13 for Age " &amp;Z6&amp;" "&amp; Z7&amp; " is more than Tested F01-12"&amp;CHAR(10),""),IF(AA20&gt;AA19," * Positive F01-13 for Age " &amp;Z6&amp;" "&amp; AA7&amp; " is more than Tested F01-12"&amp;CHAR(10),""),
IF(AB20&gt;AB19," * Total Positive F01-13 is more than Total Tested F01-12"&amp;CHAR(10),"")
)</f>
        <v/>
      </c>
      <c r="AD19" s="179"/>
      <c r="AE19" s="117" t="str">
        <f xml:space="preserve">
CONCATENATE(
IF(AND(IFERROR((AB20*100)/AB19,0)&gt;10,AB20&gt;5)," * This facility has a high positivity rate for Index Testing. Kindly confirm if this is the true reflection"&amp;CHAR(10),""),""
)</f>
        <v/>
      </c>
      <c r="AF19" s="165"/>
    </row>
    <row r="20" spans="1:32" s="11" customFormat="1" ht="88.5" customHeight="1" x14ac:dyDescent="0.25">
      <c r="A20" s="187"/>
      <c r="B20" s="15" t="s">
        <v>519</v>
      </c>
      <c r="C20" s="81" t="s">
        <v>203</v>
      </c>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86">
        <f t="shared" si="1"/>
        <v>0</v>
      </c>
      <c r="AC20" s="174"/>
      <c r="AD20" s="179"/>
      <c r="AE20" s="117" t="str">
        <f xml:space="preserve">
CONCATENATE(
IF(D19&gt;0," * F01-12 for Age " &amp;D6&amp;" "&amp; D7&amp; " has a value greater than 0"&amp;CHAR(10),""),IF(E19&gt;0," * F01-12 for Age " &amp;D6&amp;" "&amp; E7&amp; " has a value greater than 0"&amp;CHAR(10),""),
IF(D20&gt;0," * F01-13 for Age " &amp;D6&amp;" "&amp; D7&amp; " has a value greater than 0"&amp;CHAR(10),""),IF(E20&gt;0," * F01-13 for Age " &amp;D6&amp;" "&amp; E7&amp; " has a value greater than 0"&amp;CHAR(10),""),
IF(D21&gt;0," * F01-14 for Age " &amp;D6&amp;" "&amp; D7&amp; " has a value greater than 0"&amp;CHAR(10),""),IF(E21&gt;0," * F01-14 for Age " &amp;D6&amp;" "&amp; E7&amp; " has a value greater than 0"&amp;CHAR(10),""),
IF(D22&gt;0," * F01-15 for Age " &amp;D6&amp;" "&amp; D7&amp; " has a value greater than 0"&amp;CHAR(10),""),IF(E22&gt;0," * F01-15 for Age " &amp;D6&amp;" "&amp; E7&amp; " has a value greater than 0"&amp;CHAR(10),""),
IF(D27&gt;0," * F01-20 for Age " &amp;D6&amp;" "&amp; D7&amp; " has a value greater than 0"&amp;CHAR(10),""),IF(E27&gt;0," * F01-20 for Age " &amp;D6&amp;" "&amp; E7&amp; " has a value greater than 0"&amp;CHAR(10),""),
IF(D28&gt;0," * F01-21 for Age " &amp;D6&amp;" "&amp; D7&amp; " has a value greater than 0"&amp;CHAR(10),""),IF(E28&gt;0," * F01-21 for Age " &amp;D6&amp;" "&amp; E7&amp; " has a value greater than 0"&amp;CHAR(10),""),
IF(D29&gt;0," * F01-22 for Age " &amp;D6&amp;" "&amp; D7&amp; " has a value greater than 0"&amp;CHAR(10),""),IF(E29&gt;0," * F01-22 for Age " &amp;D6&amp;" "&amp; E7&amp; " has a value greater than 0"&amp;CHAR(10),""),
IF(D30&gt;0," * F01-23 for Age " &amp;D6&amp;" "&amp; D7&amp; " has a value greater than 0"&amp;CHAR(10),""),IF(E30&gt;0," * F01-23 for Age " &amp;D6&amp;" "&amp; E7&amp; " has a value greater than 0"&amp;CHAR(10),""),
"")</f>
        <v/>
      </c>
      <c r="AF20" s="165"/>
    </row>
    <row r="21" spans="1:32" s="10" customFormat="1" ht="88.5" customHeight="1" x14ac:dyDescent="0.95">
      <c r="A21" s="187" t="s">
        <v>19</v>
      </c>
      <c r="B21" s="15" t="s">
        <v>518</v>
      </c>
      <c r="C21" s="81" t="s">
        <v>204</v>
      </c>
      <c r="D21" s="120"/>
      <c r="E21" s="120"/>
      <c r="F21" s="120"/>
      <c r="G21" s="120"/>
      <c r="H21" s="87"/>
      <c r="I21" s="87"/>
      <c r="J21" s="87"/>
      <c r="K21" s="87"/>
      <c r="L21" s="87"/>
      <c r="M21" s="87"/>
      <c r="N21" s="87"/>
      <c r="O21" s="87"/>
      <c r="P21" s="87"/>
      <c r="Q21" s="87"/>
      <c r="R21" s="87"/>
      <c r="S21" s="87"/>
      <c r="T21" s="87"/>
      <c r="U21" s="87"/>
      <c r="V21" s="87"/>
      <c r="W21" s="87"/>
      <c r="X21" s="87"/>
      <c r="Y21" s="87"/>
      <c r="Z21" s="87"/>
      <c r="AA21" s="87"/>
      <c r="AB21" s="86">
        <f t="shared" si="1"/>
        <v>0</v>
      </c>
      <c r="AC21" s="173" t="str">
        <f xml:space="preserve">
CONCATENATE(
IF(D22&gt;D21," * Positive F01-15 for Age " &amp;D6&amp;" "&amp; D7&amp; " is more than Tested F01-14"&amp;CHAR(10),""),IF(E22&gt;E21," * Positive F01-15 for Age " &amp;D6&amp;" "&amp; E7&amp; " is more than Tested F01-14"&amp;CHAR(10),""),
IF(F22&gt;F21," * Positive F01-15 for Age " &amp;F6&amp;" "&amp; F7&amp; " is more than Tested F01-14"&amp;CHAR(10),""),IF(G22&gt;G21," * Positive F01-15 for Age " &amp;F6&amp;" "&amp; G7&amp; " is more than Tested F01-14"&amp;CHAR(10),""),
IF(H22&gt;H21," * Positive F01-15 for Age " &amp;H6&amp;" "&amp; H7&amp; " is more than Tested F01-14"&amp;CHAR(10),""),IF(I22&gt;I21," * Positive F01-15 for Age " &amp;H6&amp;" "&amp; I7&amp; " is more than Tested F01-14"&amp;CHAR(10),""),
IF(J22&gt;J21," * Positive F01-15 for Age " &amp;J6&amp;" "&amp; J7&amp; " is more than Tested F01-14"&amp;CHAR(10),""),IF(K22&gt;K21," * Positive F01-15 for Age " &amp;J6&amp;" "&amp; K7&amp; " is more than Tested F01-14"&amp;CHAR(10),""),
IF(L22&gt;L21," * Positive F01-15 for Age " &amp;L6&amp;" "&amp; L7&amp; " is more than Tested F01-14"&amp;CHAR(10),""),IF(M22&gt;M21," * Positive F01-15 for Age " &amp;L6&amp;" "&amp; M7&amp; " is more than Tested F01-14"&amp;CHAR(10),""),
IF(N22&gt;N21," * Positive F01-15 for Age " &amp;N6&amp;" "&amp; N7&amp; " is more than Tested F01-14"&amp;CHAR(10),""),IF(O22&gt;O21," * Positive F01-15 for Age " &amp;N6&amp;" "&amp; O7&amp; " is more than Tested F01-14"&amp;CHAR(10),""),
IF(P22&gt;P21," * Positive F01-15 for Age " &amp;P6&amp;" "&amp; P7&amp; " is more than Tested F01-14"&amp;CHAR(10),""),IF(Q22&gt;Q21," * Positive F01-15 for Age " &amp;P6&amp;" "&amp; Q7&amp; " is more than Tested F01-14"&amp;CHAR(10),""),
IF(R22&gt;R21," * Positive F01-15 for Age " &amp;R6&amp;" "&amp; R7&amp; " is more than Tested F01-14"&amp;CHAR(10),""),IF(S22&gt;S21," * Positive F01-15 for Age " &amp;R6&amp;" "&amp; S7&amp; " is more than Tested F01-14"&amp;CHAR(10),""),
IF(T22&gt;T21," * Positive F01-15 for Age " &amp;T6&amp;" "&amp; T7&amp; " is more than Tested F01-14"&amp;CHAR(10),""),IF(U22&gt;U21," * Positive F01-15 for Age " &amp;T6&amp;" "&amp; U7&amp; " is more than Tested F01-14"&amp;CHAR(10),""),
IF(V22&gt;V21," * Positive F01-15 for Age " &amp;V6&amp;" "&amp; V7&amp; " is more than Tested F01-14"&amp;CHAR(10),""),IF(W22&gt;W21," * Positive F01-15 for Age " &amp;V6&amp;" "&amp; W7&amp; " is more than Tested F01-14"&amp;CHAR(10),""),
IF(X22&gt;X21," * Positive F01-15 for Age " &amp;X6&amp;" "&amp; X7&amp; " is more than Tested F01-14"&amp;CHAR(10),""),IF(Y22&gt;Y21," * Positive F01-15 for Age " &amp;X6&amp;" "&amp; Y7&amp; " is more than Tested F01-14"&amp;CHAR(10),""),
IF(Z22&gt;Z21," * Positive F01-15 for Age " &amp;Z6&amp;" "&amp; Z7&amp; " is more than Tested F01-14"&amp;CHAR(10),""),IF(AA22&gt;AA21," * Positive F01-15 for Age " &amp;Z6&amp;" "&amp; AA7&amp; " is more than Tested F01-14"&amp;CHAR(10),""),
IF(AB22&gt;AB21," * Total Positive F01-15 is more than Total Tested F01-14"&amp;CHAR(10),"")
)</f>
        <v/>
      </c>
      <c r="AD21" s="179"/>
      <c r="AE21" s="117" t="str">
        <f xml:space="preserve">
CONCATENATE(
IF(AND(IFERROR((AB22*100)/AB21,0)&gt;10,AB22&gt;5)," * This facility has a high positivity rate for Index Testing. Kindly confirm if this is the true reflection"&amp;CHAR(10),""),""
)</f>
        <v/>
      </c>
      <c r="AF21" s="165"/>
    </row>
    <row r="22" spans="1:32" s="10" customFormat="1" ht="88.5" customHeight="1" x14ac:dyDescent="0.95">
      <c r="A22" s="187"/>
      <c r="B22" s="15" t="s">
        <v>519</v>
      </c>
      <c r="C22" s="81" t="s">
        <v>205</v>
      </c>
      <c r="D22" s="120"/>
      <c r="E22" s="120"/>
      <c r="F22" s="120"/>
      <c r="G22" s="120"/>
      <c r="H22" s="87"/>
      <c r="I22" s="87"/>
      <c r="J22" s="87"/>
      <c r="K22" s="87"/>
      <c r="L22" s="87"/>
      <c r="M22" s="87"/>
      <c r="N22" s="87"/>
      <c r="O22" s="87"/>
      <c r="P22" s="87"/>
      <c r="Q22" s="87"/>
      <c r="R22" s="87"/>
      <c r="S22" s="87"/>
      <c r="T22" s="87"/>
      <c r="U22" s="87"/>
      <c r="V22" s="87"/>
      <c r="W22" s="87"/>
      <c r="X22" s="87"/>
      <c r="Y22" s="87"/>
      <c r="Z22" s="87"/>
      <c r="AA22" s="87"/>
      <c r="AB22" s="86">
        <f t="shared" si="1"/>
        <v>0</v>
      </c>
      <c r="AC22" s="174"/>
      <c r="AD22" s="179"/>
      <c r="AE22" s="117"/>
      <c r="AF22" s="165"/>
    </row>
    <row r="23" spans="1:32" s="10" customFormat="1" ht="88.5" customHeight="1" x14ac:dyDescent="0.95">
      <c r="A23" s="187" t="s">
        <v>20</v>
      </c>
      <c r="B23" s="15" t="s">
        <v>520</v>
      </c>
      <c r="C23" s="81" t="s">
        <v>206</v>
      </c>
      <c r="D23" s="120"/>
      <c r="E23" s="120"/>
      <c r="F23" s="120"/>
      <c r="G23" s="120"/>
      <c r="H23" s="87"/>
      <c r="I23" s="87"/>
      <c r="J23" s="87"/>
      <c r="K23" s="87"/>
      <c r="L23" s="87"/>
      <c r="M23" s="87"/>
      <c r="N23" s="87"/>
      <c r="O23" s="87"/>
      <c r="P23" s="87"/>
      <c r="Q23" s="87"/>
      <c r="R23" s="87"/>
      <c r="S23" s="87"/>
      <c r="T23" s="87"/>
      <c r="U23" s="87"/>
      <c r="V23" s="87"/>
      <c r="W23" s="87"/>
      <c r="X23" s="87"/>
      <c r="Y23" s="87"/>
      <c r="Z23" s="87"/>
      <c r="AA23" s="87"/>
      <c r="AB23" s="86">
        <f t="shared" si="1"/>
        <v>0</v>
      </c>
      <c r="AC23" s="173" t="str">
        <f xml:space="preserve">
CONCATENATE(
IF(D24&gt;D23," * Positive F01-17 for Age " &amp;D6&amp;" "&amp; D7&amp; " is more than Tested F01-16"&amp;CHAR(10),""),IF(E24&gt;E23," * Positive F01-17 for Age " &amp;D6&amp;" "&amp; E7&amp; " is more than Tested F01-16"&amp;CHAR(10),""),
IF(F24&gt;F23," * Positive F01-17 for Age " &amp;F6&amp;" "&amp; F7&amp; " is more than Tested F01-16"&amp;CHAR(10),""),IF(G24&gt;G23," * Positive F01-17 for Age " &amp;F6&amp;" "&amp; G7&amp; " is more than Tested F01-16"&amp;CHAR(10),""),
IF(H24&gt;H23," * Positive F01-17 for Age " &amp;H6&amp;" "&amp; H7&amp; " is more than Tested F01-16"&amp;CHAR(10),""),IF(I24&gt;I23," * Positive F01-17 for Age " &amp;H6&amp;" "&amp; I7&amp; " is more than Tested F01-16"&amp;CHAR(10),""),
IF(J24&gt;J23," * Positive F01-17 for Age " &amp;J6&amp;" "&amp; J7&amp; " is more than Tested F01-16"&amp;CHAR(10),""),IF(K24&gt;K23," * Positive F01-17 for Age " &amp;J6&amp;" "&amp; K7&amp; " is more than Tested F01-16"&amp;CHAR(10),""),
IF(L24&gt;L23," * Positive F01-17 for Age " &amp;L6&amp;" "&amp; L7&amp; " is more than Tested F01-16"&amp;CHAR(10),""),IF(M24&gt;M23," * Positive F01-17 for Age " &amp;L6&amp;" "&amp; M7&amp; " is more than Tested F01-16"&amp;CHAR(10),""),
IF(N24&gt;N23," * Positive F01-17 for Age " &amp;N6&amp;" "&amp; N7&amp; " is more than Tested F01-16"&amp;CHAR(10),""),IF(O24&gt;O23," * Positive F01-17 for Age " &amp;N6&amp;" "&amp; O7&amp; " is more than Tested F01-16"&amp;CHAR(10),""),
IF(P24&gt;P23," * Positive F01-17 for Age " &amp;P6&amp;" "&amp; P7&amp; " is more than Tested F01-16"&amp;CHAR(10),""),IF(Q24&gt;Q23," * Positive F01-17 for Age " &amp;P6&amp;" "&amp; Q7&amp; " is more than Tested F01-16"&amp;CHAR(10),""),
IF(R24&gt;R23," * Positive F01-17 for Age " &amp;R6&amp;" "&amp; R7&amp; " is more than Tested F01-16"&amp;CHAR(10),""),IF(S24&gt;S23," * Positive F01-17 for Age " &amp;R6&amp;" "&amp; S7&amp; " is more than Tested F01-16"&amp;CHAR(10),""),
IF(T24&gt;T23," * Positive F01-17 for Age " &amp;T6&amp;" "&amp; T7&amp; " is more than Tested F01-16"&amp;CHAR(10),""),IF(U24&gt;U23," * Positive F01-17 for Age " &amp;T6&amp;" "&amp; U7&amp; " is more than Tested F01-16"&amp;CHAR(10),""),
IF(V24&gt;V23," * Positive F01-17 for Age " &amp;V6&amp;" "&amp; V7&amp; " is more than Tested F01-16"&amp;CHAR(10),""),IF(W24&gt;W23," * Positive F01-17 for Age " &amp;V6&amp;" "&amp; W7&amp; " is more than Tested F01-16"&amp;CHAR(10),""),
IF(X24&gt;X23," * Positive F01-17 for Age " &amp;X6&amp;" "&amp; X7&amp; " is more than Tested F01-16"&amp;CHAR(10),""),IF(Y24&gt;Y23," * Positive F01-17 for Age " &amp;X6&amp;" "&amp; Y7&amp; " is more than Tested F01-16"&amp;CHAR(10),""),
IF(Z24&gt;Z23," * Positive F01-17 for Age " &amp;Z6&amp;" "&amp; Z7&amp; " is more than Tested F01-16"&amp;CHAR(10),""),IF(AA24&gt;AA23," * Positive F01-17 for Age " &amp;Z6&amp;" "&amp; AA7&amp; " is more than Tested F01-16"&amp;CHAR(10),""),
IF(AB24&gt;AB23," * Total Positive F01-17 is more than Total Tested F01-16"&amp;CHAR(10),"")
)</f>
        <v/>
      </c>
      <c r="AD23" s="179"/>
      <c r="AE23" s="117" t="str">
        <f xml:space="preserve">
CONCATENATE(
IF(AND(IFERROR((AB24*100)/AB23,0)&gt;10,AB24&gt;5)," * This facility has a high positivity rate for Index Testing. Kindly confirm if this is the true reflection"&amp;CHAR(10),""),""
)</f>
        <v/>
      </c>
      <c r="AF23" s="165"/>
    </row>
    <row r="24" spans="1:32" s="10" customFormat="1" ht="88.5" customHeight="1" x14ac:dyDescent="0.95">
      <c r="A24" s="187"/>
      <c r="B24" s="15" t="s">
        <v>519</v>
      </c>
      <c r="C24" s="81" t="s">
        <v>208</v>
      </c>
      <c r="D24" s="120"/>
      <c r="E24" s="120"/>
      <c r="F24" s="120"/>
      <c r="G24" s="120"/>
      <c r="H24" s="87"/>
      <c r="I24" s="87"/>
      <c r="J24" s="87"/>
      <c r="K24" s="87"/>
      <c r="L24" s="87"/>
      <c r="M24" s="87"/>
      <c r="N24" s="87"/>
      <c r="O24" s="87"/>
      <c r="P24" s="87"/>
      <c r="Q24" s="87"/>
      <c r="R24" s="87"/>
      <c r="S24" s="87"/>
      <c r="T24" s="87"/>
      <c r="U24" s="87"/>
      <c r="V24" s="87"/>
      <c r="W24" s="87"/>
      <c r="X24" s="87"/>
      <c r="Y24" s="87"/>
      <c r="Z24" s="87"/>
      <c r="AA24" s="87"/>
      <c r="AB24" s="86">
        <f t="shared" si="1"/>
        <v>0</v>
      </c>
      <c r="AC24" s="174"/>
      <c r="AD24" s="179"/>
      <c r="AE24" s="117"/>
      <c r="AF24" s="165"/>
    </row>
    <row r="25" spans="1:32" s="10" customFormat="1" ht="88.5" customHeight="1" x14ac:dyDescent="0.95">
      <c r="A25" s="187" t="s">
        <v>21</v>
      </c>
      <c r="B25" s="15" t="s">
        <v>520</v>
      </c>
      <c r="C25" s="81" t="s">
        <v>209</v>
      </c>
      <c r="D25" s="87"/>
      <c r="E25" s="87"/>
      <c r="F25" s="120"/>
      <c r="G25" s="120"/>
      <c r="H25" s="120"/>
      <c r="I25" s="120"/>
      <c r="J25" s="120"/>
      <c r="K25" s="120"/>
      <c r="L25" s="120"/>
      <c r="M25" s="120"/>
      <c r="N25" s="120"/>
      <c r="O25" s="120"/>
      <c r="P25" s="120"/>
      <c r="Q25" s="120"/>
      <c r="R25" s="120"/>
      <c r="S25" s="120"/>
      <c r="T25" s="120"/>
      <c r="U25" s="120"/>
      <c r="V25" s="120"/>
      <c r="W25" s="120"/>
      <c r="X25" s="120"/>
      <c r="Y25" s="120"/>
      <c r="Z25" s="120"/>
      <c r="AA25" s="120"/>
      <c r="AB25" s="86">
        <f t="shared" si="1"/>
        <v>0</v>
      </c>
      <c r="AC25" s="173" t="str">
        <f xml:space="preserve">
CONCATENATE(
IF(D26&gt;D25," * Positive F01-19 for Age " &amp;D6&amp;" "&amp; D7&amp; " is more than Tested F01-18"&amp;CHAR(10),""),IF(E26&gt;E25," * Positive F01-19 for Age " &amp;D6&amp;" "&amp; E7&amp; " is more than Tested F01-18"&amp;CHAR(10),""),
IF(F26&gt;F25," * Positive F01-19 for Age " &amp;F6&amp;" "&amp; F7&amp; " is more than Tested F01-18"&amp;CHAR(10),""),IF(G26&gt;G25," * Positive F01-19 for Age " &amp;F6&amp;" "&amp; G7&amp; " is more than Tested F01-18"&amp;CHAR(10),""),
IF(H26&gt;H25," * Positive F01-19 for Age " &amp;H6&amp;" "&amp; H7&amp; " is more than Tested F01-18"&amp;CHAR(10),""),IF(I26&gt;I25," * Positive F01-19 for Age " &amp;H6&amp;" "&amp; I7&amp; " is more than Tested F01-18"&amp;CHAR(10),""),
IF(J26&gt;J25," * Positive F01-19 for Age " &amp;J6&amp;" "&amp; J7&amp; " is more than Tested F01-18"&amp;CHAR(10),""),IF(K26&gt;K25," * Positive F01-19 for Age " &amp;J6&amp;" "&amp; K7&amp; " is more than Tested F01-18"&amp;CHAR(10),""),
IF(L26&gt;L25," * Positive F01-19 for Age " &amp;L6&amp;" "&amp; L7&amp; " is more than Tested F01-18"&amp;CHAR(10),""),IF(M26&gt;M25," * Positive F01-19 for Age " &amp;L6&amp;" "&amp; M7&amp; " is more than Tested F01-18"&amp;CHAR(10),""),
IF(N26&gt;N25," * Positive F01-19 for Age " &amp;N6&amp;" "&amp; N7&amp; " is more than Tested F01-18"&amp;CHAR(10),""),IF(O26&gt;O25," * Positive F01-19 for Age " &amp;N6&amp;" "&amp; O7&amp; " is more than Tested F01-18"&amp;CHAR(10),""),
IF(P26&gt;P25," * Positive F01-19 for Age " &amp;P6&amp;" "&amp; P7&amp; " is more than Tested F01-18"&amp;CHAR(10),""),IF(Q26&gt;Q25," * Positive F01-19 for Age " &amp;P6&amp;" "&amp; Q7&amp; " is more than Tested F01-18"&amp;CHAR(10),""),
IF(R26&gt;R25," * Positive F01-19 for Age " &amp;R6&amp;" "&amp; R7&amp; " is more than Tested F01-18"&amp;CHAR(10),""),IF(S26&gt;S25," * Positive F01-19 for Age " &amp;R6&amp;" "&amp; S7&amp; " is more than Tested F01-18"&amp;CHAR(10),""),
IF(T26&gt;T25," * Positive F01-19 for Age " &amp;T6&amp;" "&amp; T7&amp; " is more than Tested F01-18"&amp;CHAR(10),""),IF(U26&gt;U25," * Positive F01-19 for Age " &amp;T6&amp;" "&amp; U7&amp; " is more than Tested F01-18"&amp;CHAR(10),""),
IF(V26&gt;V25," * Positive F01-19 for Age " &amp;V6&amp;" "&amp; V7&amp; " is more than Tested F01-18"&amp;CHAR(10),""),IF(W26&gt;W25," * Positive F01-19 for Age " &amp;V6&amp;" "&amp; W7&amp; " is more than Tested F01-18"&amp;CHAR(10),""),
IF(X26&gt;X25," * Positive F01-19 for Age " &amp;X6&amp;" "&amp; X7&amp; " is more than Tested F01-18"&amp;CHAR(10),""),IF(Y26&gt;Y25," * Positive F01-19 for Age " &amp;X6&amp;" "&amp; Y7&amp; " is more than Tested F01-18"&amp;CHAR(10),""),
IF(Z26&gt;Z25," * Positive F01-19 for Age " &amp;Z6&amp;" "&amp; Z7&amp; " is more than Tested F01-18"&amp;CHAR(10),""),IF(AA26&gt;AA25," * Positive F01-19 for Age " &amp;Z6&amp;" "&amp; AA7&amp; " is more than Tested F01-18"&amp;CHAR(10),""),
IF(AB26&gt;AB25," * Total Positive F01-19 is more than Total Tested F01-18"&amp;CHAR(10),"")
)</f>
        <v/>
      </c>
      <c r="AD25" s="179"/>
      <c r="AE25" s="117" t="str">
        <f xml:space="preserve">
CONCATENATE(
IF(AND(IFERROR((AB26*100)/AB25,0)&gt;10,AB26&gt;5)," * This facility has a high positivity rate for Index Testing. Kindly confirm if this is the true reflection"&amp;CHAR(10),""),""
)</f>
        <v/>
      </c>
      <c r="AF25" s="165"/>
    </row>
    <row r="26" spans="1:32" s="10" customFormat="1" ht="88.5" customHeight="1" x14ac:dyDescent="0.95">
      <c r="A26" s="187"/>
      <c r="B26" s="15" t="s">
        <v>519</v>
      </c>
      <c r="C26" s="81" t="s">
        <v>210</v>
      </c>
      <c r="D26" s="87"/>
      <c r="E26" s="87"/>
      <c r="F26" s="120"/>
      <c r="G26" s="120"/>
      <c r="H26" s="120"/>
      <c r="I26" s="120"/>
      <c r="J26" s="120"/>
      <c r="K26" s="120"/>
      <c r="L26" s="120"/>
      <c r="M26" s="120"/>
      <c r="N26" s="120"/>
      <c r="O26" s="120"/>
      <c r="P26" s="120"/>
      <c r="Q26" s="120"/>
      <c r="R26" s="120"/>
      <c r="S26" s="120"/>
      <c r="T26" s="120"/>
      <c r="U26" s="120"/>
      <c r="V26" s="120"/>
      <c r="W26" s="120"/>
      <c r="X26" s="120"/>
      <c r="Y26" s="120"/>
      <c r="Z26" s="120"/>
      <c r="AA26" s="120"/>
      <c r="AB26" s="86">
        <f t="shared" si="1"/>
        <v>0</v>
      </c>
      <c r="AC26" s="174"/>
      <c r="AD26" s="179"/>
      <c r="AE26" s="117"/>
      <c r="AF26" s="165"/>
    </row>
    <row r="27" spans="1:32" s="10" customFormat="1" ht="88.5" customHeight="1" x14ac:dyDescent="0.95">
      <c r="A27" s="187" t="s">
        <v>22</v>
      </c>
      <c r="B27" s="15" t="s">
        <v>520</v>
      </c>
      <c r="C27" s="81" t="s">
        <v>596</v>
      </c>
      <c r="D27" s="87"/>
      <c r="E27" s="87"/>
      <c r="F27" s="120"/>
      <c r="G27" s="120"/>
      <c r="H27" s="120"/>
      <c r="I27" s="120"/>
      <c r="J27" s="120"/>
      <c r="K27" s="120"/>
      <c r="L27" s="120"/>
      <c r="M27" s="120"/>
      <c r="N27" s="120"/>
      <c r="O27" s="120"/>
      <c r="P27" s="120"/>
      <c r="Q27" s="120"/>
      <c r="R27" s="120"/>
      <c r="S27" s="120"/>
      <c r="T27" s="120"/>
      <c r="U27" s="120"/>
      <c r="V27" s="120"/>
      <c r="W27" s="120"/>
      <c r="X27" s="120"/>
      <c r="Y27" s="120"/>
      <c r="Z27" s="120"/>
      <c r="AA27" s="120"/>
      <c r="AB27" s="86">
        <f t="shared" si="1"/>
        <v>0</v>
      </c>
      <c r="AC27" s="173" t="str">
        <f xml:space="preserve">
CONCATENATE(
IF(D28&gt;D27," * Positive F01-21 for Age " &amp;D6&amp;" "&amp; D7&amp; " is more than Tested F01-20"&amp;CHAR(10),""),IF(E28&gt;E27," * Positive F01-21 for Age " &amp;D6&amp;" "&amp; E7&amp; " is more than Tested F01-20"&amp;CHAR(10),""),
IF(F28&gt;F27," * Positive F01-21 for Age " &amp;F6&amp;" "&amp; F7&amp; " is more than Tested F01-20"&amp;CHAR(10),""),IF(G28&gt;G27," * Positive F01-21 for Age " &amp;F6&amp;" "&amp; G7&amp; " is more than Tested F01-20"&amp;CHAR(10),""),
IF(H28&gt;H27," * Positive F01-21 for Age " &amp;H6&amp;" "&amp; H7&amp; " is more than Tested F01-20"&amp;CHAR(10),""),IF(I28&gt;I27," * Positive F01-21 for Age " &amp;H6&amp;" "&amp; I7&amp; " is more than Tested F01-20"&amp;CHAR(10),""),
IF(J28&gt;J27," * Positive F01-21 for Age " &amp;J6&amp;" "&amp; J7&amp; " is more than Tested F01-20"&amp;CHAR(10),""),IF(K28&gt;K27," * Positive F01-21 for Age " &amp;J6&amp;" "&amp; K7&amp; " is more than Tested F01-20"&amp;CHAR(10),""),
IF(L28&gt;L27," * Positive F01-21 for Age " &amp;L6&amp;" "&amp; L7&amp; " is more than Tested F01-20"&amp;CHAR(10),""),IF(M28&gt;M27," * Positive F01-21 for Age " &amp;L6&amp;" "&amp; M7&amp; " is more than Tested F01-20"&amp;CHAR(10),""),
IF(N28&gt;N27," * Positive F01-21 for Age " &amp;N6&amp;" "&amp; N7&amp; " is more than Tested F01-20"&amp;CHAR(10),""),IF(O28&gt;O27," * Positive F01-21 for Age " &amp;N6&amp;" "&amp; O7&amp; " is more than Tested F01-20"&amp;CHAR(10),""),
IF(P28&gt;P27," * Positive F01-21 for Age " &amp;P6&amp;" "&amp; P7&amp; " is more than Tested F01-20"&amp;CHAR(10),""),IF(Q28&gt;Q27," * Positive F01-21 for Age " &amp;P6&amp;" "&amp; Q7&amp; " is more than Tested F01-20"&amp;CHAR(10),""),
IF(R28&gt;R27," * Positive F01-21 for Age " &amp;R6&amp;" "&amp; R7&amp; " is more than Tested F01-20"&amp;CHAR(10),""),IF(S28&gt;S27," * Positive F01-21 for Age " &amp;R6&amp;" "&amp; S7&amp; " is more than Tested F01-20"&amp;CHAR(10),""),
IF(T28&gt;T27," * Positive F01-21 for Age " &amp;T6&amp;" "&amp; T7&amp; " is more than Tested F01-20"&amp;CHAR(10),""),IF(U28&gt;U27," * Positive F01-21 for Age " &amp;T6&amp;" "&amp; U7&amp; " is more than Tested F01-20"&amp;CHAR(10),""),
IF(V28&gt;V27," * Positive F01-21 for Age " &amp;V6&amp;" "&amp; V7&amp; " is more than Tested F01-20"&amp;CHAR(10),""),IF(W28&gt;W27," * Positive F01-21 for Age " &amp;V6&amp;" "&amp; W7&amp; " is more than Tested F01-20"&amp;CHAR(10),""),
IF(X28&gt;X27," * Positive F01-21 for Age " &amp;X6&amp;" "&amp; X7&amp; " is more than Tested F01-20"&amp;CHAR(10),""),IF(Y28&gt;Y27," * Positive F01-21 for Age " &amp;X6&amp;" "&amp; Y7&amp; " is more than Tested F01-20"&amp;CHAR(10),""),
IF(Z28&gt;Z27," * Positive F01-21 for Age " &amp;Z6&amp;" "&amp; Z7&amp; " is more than Tested F01-20"&amp;CHAR(10),""),IF(AA28&gt;AA27," * Positive F01-21 for Age " &amp;Z6&amp;" "&amp; AA7&amp; " is more than Tested F01-20"&amp;CHAR(10),""),
IF(AB28&gt;AB27," * Total Positive F01-21 is more than Total Tested F01-20"&amp;CHAR(10),"")
)</f>
        <v/>
      </c>
      <c r="AD27" s="179"/>
      <c r="AE27" s="117" t="str">
        <f xml:space="preserve">
CONCATENATE(
IF(AND(IFERROR((AB28*100)/AB27,0)&gt;10,AB28&gt;5)," * This facility has a high positivity rate for Index Testing. Kindly confirm if this is the true reflection"&amp;CHAR(10),""),""
)</f>
        <v/>
      </c>
      <c r="AF27" s="165"/>
    </row>
    <row r="28" spans="1:32" s="10" customFormat="1" ht="88.5" customHeight="1" x14ac:dyDescent="0.95">
      <c r="A28" s="187"/>
      <c r="B28" s="15" t="s">
        <v>519</v>
      </c>
      <c r="C28" s="81" t="s">
        <v>212</v>
      </c>
      <c r="D28" s="87"/>
      <c r="E28" s="87"/>
      <c r="F28" s="120"/>
      <c r="G28" s="120"/>
      <c r="H28" s="120"/>
      <c r="I28" s="120"/>
      <c r="J28" s="120"/>
      <c r="K28" s="120"/>
      <c r="L28" s="120"/>
      <c r="M28" s="120"/>
      <c r="N28" s="120"/>
      <c r="O28" s="120"/>
      <c r="P28" s="120"/>
      <c r="Q28" s="120"/>
      <c r="R28" s="120"/>
      <c r="S28" s="120"/>
      <c r="T28" s="120"/>
      <c r="U28" s="120"/>
      <c r="V28" s="120"/>
      <c r="W28" s="120"/>
      <c r="X28" s="120"/>
      <c r="Y28" s="120"/>
      <c r="Z28" s="120"/>
      <c r="AA28" s="120"/>
      <c r="AB28" s="86">
        <f t="shared" si="1"/>
        <v>0</v>
      </c>
      <c r="AC28" s="174"/>
      <c r="AD28" s="179"/>
      <c r="AE28" s="117"/>
      <c r="AF28" s="165"/>
    </row>
    <row r="29" spans="1:32" s="10" customFormat="1" ht="88.5" customHeight="1" x14ac:dyDescent="0.95">
      <c r="A29" s="187" t="s">
        <v>27</v>
      </c>
      <c r="B29" s="15" t="s">
        <v>520</v>
      </c>
      <c r="C29" s="81" t="s">
        <v>213</v>
      </c>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86">
        <f t="shared" si="1"/>
        <v>0</v>
      </c>
      <c r="AC29" s="173" t="str">
        <f xml:space="preserve">
CONCATENATE(
IF(D30&gt;D29," * Positive F01-23 for Age " &amp;D6&amp;" "&amp; D7&amp; " is more than Tested F01-22"&amp;CHAR(10),""),IF(E30&gt;E29," * Positive F01-23 for Age " &amp;D6&amp;" "&amp; E7&amp; " is more than Tested F01-22"&amp;CHAR(10),""),
IF(F30&gt;F29," * Positive F01-23 for Age " &amp;F6&amp;" "&amp; F7&amp; " is more than Tested F01-22"&amp;CHAR(10),""),IF(G30&gt;G29," * Positive F01-23 for Age " &amp;F6&amp;" "&amp; G7&amp; " is more than Tested F01-22"&amp;CHAR(10),""),
IF(H30&gt;H29," * Positive F01-23 for Age " &amp;H6&amp;" "&amp; H7&amp; " is more than Tested F01-22"&amp;CHAR(10),""),IF(I30&gt;I29," * Positive F01-23 for Age " &amp;H6&amp;" "&amp; I7&amp; " is more than Tested F01-22"&amp;CHAR(10),""),
IF(J30&gt;J29," * Positive F01-23 for Age " &amp;J6&amp;" "&amp; J7&amp; " is more than Tested F01-22"&amp;CHAR(10),""),IF(K30&gt;K29," * Positive F01-23 for Age " &amp;J6&amp;" "&amp; K7&amp; " is more than Tested F01-22"&amp;CHAR(10),""),
IF(L30&gt;L29," * Positive F01-23 for Age " &amp;L6&amp;" "&amp; L7&amp; " is more than Tested F01-22"&amp;CHAR(10),""),IF(M30&gt;M29," * Positive F01-23 for Age " &amp;L6&amp;" "&amp; M7&amp; " is more than Tested F01-22"&amp;CHAR(10),""),
IF(N30&gt;N29," * Positive F01-23 for Age " &amp;N6&amp;" "&amp; N7&amp; " is more than Tested F01-22"&amp;CHAR(10),""),IF(O30&gt;O29," * Positive F01-23 for Age " &amp;N6&amp;" "&amp; O7&amp; " is more than Tested F01-22"&amp;CHAR(10),""),
IF(P30&gt;P29," * Positive F01-23 for Age " &amp;P6&amp;" "&amp; P7&amp; " is more than Tested F01-22"&amp;CHAR(10),""),IF(Q30&gt;Q29," * Positive F01-23 for Age " &amp;P6&amp;" "&amp; Q7&amp; " is more than Tested F01-22"&amp;CHAR(10),""),
IF(R30&gt;R29," * Positive F01-23 for Age " &amp;R6&amp;" "&amp; R7&amp; " is more than Tested F01-22"&amp;CHAR(10),""),IF(S30&gt;S29," * Positive F01-23 for Age " &amp;R6&amp;" "&amp; S7&amp; " is more than Tested F01-22"&amp;CHAR(10),""),
IF(T30&gt;T29," * Positive F01-23 for Age " &amp;T6&amp;" "&amp; T7&amp; " is more than Tested F01-22"&amp;CHAR(10),""),IF(U30&gt;U29," * Positive F01-23 for Age " &amp;T6&amp;" "&amp; U7&amp; " is more than Tested F01-22"&amp;CHAR(10),""),
IF(V30&gt;V29," * Positive F01-23 for Age " &amp;V6&amp;" "&amp; V7&amp; " is more than Tested F01-22"&amp;CHAR(10),""),IF(W30&gt;W29," * Positive F01-23 for Age " &amp;V6&amp;" "&amp; W7&amp; " is more than Tested F01-22"&amp;CHAR(10),""),
IF(X30&gt;X29," * Positive F01-23 for Age " &amp;X6&amp;" "&amp; X7&amp; " is more than Tested F01-22"&amp;CHAR(10),""),IF(Y30&gt;Y29," * Positive F01-23 for Age " &amp;X6&amp;" "&amp; Y7&amp; " is more than Tested F01-22"&amp;CHAR(10),""),
IF(Z30&gt;Z29," * Positive F01-23 for Age " &amp;Z6&amp;" "&amp; Z7&amp; " is more than Tested F01-22"&amp;CHAR(10),""),IF(AA30&gt;AA29," * Positive F01-23 for Age " &amp;Z6&amp;" "&amp; AA7&amp; " is more than Tested F01-22"&amp;CHAR(10),""),
IF(AB30&gt;AB29," * Total Positive F01-23 is more than Total Tested F01-22"&amp;CHAR(10),"")
)</f>
        <v/>
      </c>
      <c r="AD29" s="179"/>
      <c r="AE29" s="117" t="str">
        <f xml:space="preserve">
CONCATENATE(
IF(AND(IFERROR((AB30*100)/AB29,0)&gt;10,AB30&gt;5)," * This facility has a high positivity rate for Index Testing. Kindly confirm if this is the true reflection"&amp;CHAR(10),""),""
)</f>
        <v/>
      </c>
      <c r="AF29" s="165"/>
    </row>
    <row r="30" spans="1:32" s="10" customFormat="1" ht="88.5" customHeight="1" x14ac:dyDescent="0.95">
      <c r="A30" s="187"/>
      <c r="B30" s="15" t="s">
        <v>519</v>
      </c>
      <c r="C30" s="81" t="s">
        <v>214</v>
      </c>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86">
        <f t="shared" si="1"/>
        <v>0</v>
      </c>
      <c r="AC30" s="174"/>
      <c r="AD30" s="179"/>
      <c r="AE30" s="117"/>
      <c r="AF30" s="165"/>
    </row>
    <row r="31" spans="1:32" s="10" customFormat="1" ht="88.5" customHeight="1" x14ac:dyDescent="0.95">
      <c r="A31" s="187" t="s">
        <v>23</v>
      </c>
      <c r="B31" s="15" t="s">
        <v>520</v>
      </c>
      <c r="C31" s="81" t="s">
        <v>216</v>
      </c>
      <c r="D31" s="87"/>
      <c r="E31" s="87"/>
      <c r="F31" s="87"/>
      <c r="G31" s="87"/>
      <c r="H31" s="87"/>
      <c r="I31" s="87"/>
      <c r="J31" s="87"/>
      <c r="K31" s="87"/>
      <c r="L31" s="120"/>
      <c r="M31" s="120"/>
      <c r="N31" s="120"/>
      <c r="O31" s="120"/>
      <c r="P31" s="120"/>
      <c r="Q31" s="120"/>
      <c r="R31" s="120"/>
      <c r="S31" s="120"/>
      <c r="T31" s="120"/>
      <c r="U31" s="120"/>
      <c r="V31" s="120"/>
      <c r="W31" s="120"/>
      <c r="X31" s="120"/>
      <c r="Y31" s="120"/>
      <c r="Z31" s="120"/>
      <c r="AA31" s="120"/>
      <c r="AB31" s="86">
        <f t="shared" si="1"/>
        <v>0</v>
      </c>
      <c r="AC31" s="173" t="str">
        <f xml:space="preserve">
CONCATENATE(
IF(D32&gt;D31," * Positive F01-25 for Age " &amp;D6&amp;" "&amp; D7&amp; " is more than Tested F01-24"&amp;CHAR(10),""),IF(E32&gt;E31," * Positive F01-25 for Age " &amp;D6&amp;" "&amp; E7&amp; " is more than Tested F01-24"&amp;CHAR(10),""),
IF(F32&gt;F31," * Positive F01-25 for Age " &amp;F6&amp;" "&amp; F7&amp; " is more than Tested F01-24"&amp;CHAR(10),""),IF(G32&gt;G31," * Positive F01-25 for Age " &amp;F6&amp;" "&amp; G7&amp; " is more than Tested F01-24"&amp;CHAR(10),""),
IF(H32&gt;H31," * Positive F01-25 for Age " &amp;H6&amp;" "&amp; H7&amp; " is more than Tested F01-24"&amp;CHAR(10),""),IF(I32&gt;I31," * Positive F01-25 for Age " &amp;H6&amp;" "&amp; I7&amp; " is more than Tested F01-24"&amp;CHAR(10),""),
IF(J32&gt;J31," * Positive F01-25 for Age " &amp;J6&amp;" "&amp; J7&amp; " is more than Tested F01-24"&amp;CHAR(10),""),IF(K32&gt;K31," * Positive F01-25 for Age " &amp;J6&amp;" "&amp; K7&amp; " is more than Tested F01-24"&amp;CHAR(10),""),
IF(L32&gt;L31," * Positive F01-25 for Age " &amp;L6&amp;" "&amp; L7&amp; " is more than Tested F01-24"&amp;CHAR(10),""),IF(M32&gt;M31," * Positive F01-25 for Age " &amp;L6&amp;" "&amp; M7&amp; " is more than Tested F01-24"&amp;CHAR(10),""),
IF(N32&gt;N31," * Positive F01-25 for Age " &amp;N6&amp;" "&amp; N7&amp; " is more than Tested F01-24"&amp;CHAR(10),""),IF(O32&gt;O31," * Positive F01-25 for Age " &amp;N6&amp;" "&amp; O7&amp; " is more than Tested F01-24"&amp;CHAR(10),""),
IF(P32&gt;P31," * Positive F01-25 for Age " &amp;P6&amp;" "&amp; P7&amp; " is more than Tested F01-24"&amp;CHAR(10),""),IF(Q32&gt;Q31," * Positive F01-25 for Age " &amp;P6&amp;" "&amp; Q7&amp; " is more than Tested F01-24"&amp;CHAR(10),""),
IF(R32&gt;R31," * Positive F01-25 for Age " &amp;R6&amp;" "&amp; R7&amp; " is more than Tested F01-24"&amp;CHAR(10),""),IF(S32&gt;S31," * Positive F01-25 for Age " &amp;R6&amp;" "&amp; S7&amp; " is more than Tested F01-24"&amp;CHAR(10),""),
IF(T32&gt;T31," * Positive F01-25 for Age " &amp;T6&amp;" "&amp; T7&amp; " is more than Tested F01-24"&amp;CHAR(10),""),IF(U32&gt;U31," * Positive F01-25 for Age " &amp;T6&amp;" "&amp; U7&amp; " is more than Tested F01-24"&amp;CHAR(10),""),
IF(V32&gt;V31," * Positive F01-25 for Age " &amp;V6&amp;" "&amp; V7&amp; " is more than Tested F01-24"&amp;CHAR(10),""),IF(W32&gt;W31," * Positive F01-25 for Age " &amp;V6&amp;" "&amp; W7&amp; " is more than Tested F01-24"&amp;CHAR(10),""),
IF(X32&gt;X31," * Positive F01-25 for Age " &amp;X6&amp;" "&amp; X7&amp; " is more than Tested F01-24"&amp;CHAR(10),""),IF(Y32&gt;Y31," * Positive F01-25 for Age " &amp;X6&amp;" "&amp; Y7&amp; " is more than Tested F01-24"&amp;CHAR(10),""),
IF(Z32&gt;Z31," * Positive F01-25 for Age " &amp;Z6&amp;" "&amp; Z7&amp; " is more than Tested F01-24"&amp;CHAR(10),""),IF(AA32&gt;AA31," * Positive F01-25 for Age " &amp;Z6&amp;" "&amp; AA7&amp; " is more than Tested F01-24"&amp;CHAR(10),""),
IF(AB32&gt;AB31," * Total Positive F01-25 is more than Total Tested F01-24"&amp;CHAR(10),"")
)</f>
        <v/>
      </c>
      <c r="AD31" s="179"/>
      <c r="AE31" s="117" t="str">
        <f xml:space="preserve">
CONCATENATE(
IF(AND(IFERROR((AB32*100)/AB31,0)&gt;10,AB32&gt;5)," * This facility has a high positivity rate for Index Testing. Kindly confirm if this is the true reflection"&amp;CHAR(10),""),""
)</f>
        <v/>
      </c>
      <c r="AF31" s="165"/>
    </row>
    <row r="32" spans="1:32" s="10" customFormat="1" ht="88.5" customHeight="1" x14ac:dyDescent="0.95">
      <c r="A32" s="187"/>
      <c r="B32" s="15" t="s">
        <v>519</v>
      </c>
      <c r="C32" s="81" t="s">
        <v>217</v>
      </c>
      <c r="D32" s="87"/>
      <c r="E32" s="87"/>
      <c r="F32" s="87"/>
      <c r="G32" s="87"/>
      <c r="H32" s="87"/>
      <c r="I32" s="87"/>
      <c r="J32" s="87"/>
      <c r="K32" s="87"/>
      <c r="L32" s="120"/>
      <c r="M32" s="120"/>
      <c r="N32" s="120"/>
      <c r="O32" s="120"/>
      <c r="P32" s="120"/>
      <c r="Q32" s="120"/>
      <c r="R32" s="120"/>
      <c r="S32" s="120"/>
      <c r="T32" s="120"/>
      <c r="U32" s="120"/>
      <c r="V32" s="120"/>
      <c r="W32" s="120"/>
      <c r="X32" s="120"/>
      <c r="Y32" s="120"/>
      <c r="Z32" s="120"/>
      <c r="AA32" s="120"/>
      <c r="AB32" s="86">
        <f t="shared" si="1"/>
        <v>0</v>
      </c>
      <c r="AC32" s="174"/>
      <c r="AD32" s="179"/>
      <c r="AE32" s="117"/>
      <c r="AF32" s="165"/>
    </row>
    <row r="33" spans="1:32" s="10" customFormat="1" ht="88.5" customHeight="1" x14ac:dyDescent="0.95">
      <c r="A33" s="206" t="s">
        <v>133</v>
      </c>
      <c r="B33" s="15" t="s">
        <v>520</v>
      </c>
      <c r="C33" s="81" t="s">
        <v>597</v>
      </c>
      <c r="D33" s="87"/>
      <c r="E33" s="87"/>
      <c r="F33" s="87"/>
      <c r="G33" s="87"/>
      <c r="H33" s="87"/>
      <c r="I33" s="87"/>
      <c r="J33" s="87"/>
      <c r="K33" s="87"/>
      <c r="L33" s="120"/>
      <c r="M33" s="87"/>
      <c r="N33" s="120"/>
      <c r="O33" s="87"/>
      <c r="P33" s="120"/>
      <c r="Q33" s="87"/>
      <c r="R33" s="120"/>
      <c r="S33" s="87"/>
      <c r="T33" s="120"/>
      <c r="U33" s="87"/>
      <c r="V33" s="120"/>
      <c r="W33" s="87"/>
      <c r="X33" s="120"/>
      <c r="Y33" s="87"/>
      <c r="Z33" s="120"/>
      <c r="AA33" s="87"/>
      <c r="AB33" s="86">
        <f t="shared" si="1"/>
        <v>0</v>
      </c>
      <c r="AC33" s="173" t="str">
        <f xml:space="preserve">
CONCATENATE(
IF(D34&gt;D33," * Positive F01-27 for Age " &amp;D6&amp;" "&amp; D7&amp; " is more than Tested F01-26"&amp;CHAR(10),""),IF(E34&gt;E33," * Positive F01-27 for Age " &amp;D6&amp;" "&amp; E7&amp; " is more than Tested F01-26"&amp;CHAR(10),""),
IF(F34&gt;F33," * Positive F01-27 for Age " &amp;F6&amp;" "&amp; F7&amp; " is more than Tested F01-26"&amp;CHAR(10),""),IF(G34&gt;G33," * Positive F01-27 for Age " &amp;F6&amp;" "&amp; G7&amp; " is more than Tested F01-26"&amp;CHAR(10),""),
IF(H34&gt;H33," * Positive F01-27 for Age " &amp;H6&amp;" "&amp; H7&amp; " is more than Tested F01-26"&amp;CHAR(10),""),IF(I34&gt;I33," * Positive F01-27 for Age " &amp;H6&amp;" "&amp; I7&amp; " is more than Tested F01-26"&amp;CHAR(10),""),
IF(J34&gt;J33," * Positive F01-27 for Age " &amp;J6&amp;" "&amp; J7&amp; " is more than Tested F01-26"&amp;CHAR(10),""),IF(K34&gt;K33," * Positive F01-27 for Age " &amp;J6&amp;" "&amp; K7&amp; " is more than Tested F01-26"&amp;CHAR(10),""),
IF(L34&gt;L33," * Positive F01-27 for Age " &amp;L6&amp;" "&amp; L7&amp; " is more than Tested F01-26"&amp;CHAR(10),""),IF(M34&gt;M33," * Positive F01-27 for Age " &amp;L6&amp;" "&amp; M7&amp; " is more than Tested F01-26"&amp;CHAR(10),""),
IF(N34&gt;N33," * Positive F01-27 for Age " &amp;N6&amp;" "&amp; N7&amp; " is more than Tested F01-26"&amp;CHAR(10),""),IF(O34&gt;O33," * Positive F01-27 for Age " &amp;N6&amp;" "&amp; O7&amp; " is more than Tested F01-26"&amp;CHAR(10),""),
IF(P34&gt;P33," * Positive F01-27 for Age " &amp;P6&amp;" "&amp; P7&amp; " is more than Tested F01-26"&amp;CHAR(10),""),IF(Q34&gt;Q33," * Positive F01-27 for Age " &amp;P6&amp;" "&amp; Q7&amp; " is more than Tested F01-26"&amp;CHAR(10),""),
IF(R34&gt;R33," * Positive F01-27 for Age " &amp;R6&amp;" "&amp; R7&amp; " is more than Tested F01-26"&amp;CHAR(10),""),IF(S34&gt;S33," * Positive F01-27 for Age " &amp;R6&amp;" "&amp; S7&amp; " is more than Tested F01-26"&amp;CHAR(10),""),
IF(T34&gt;T33," * Positive F01-27 for Age " &amp;T6&amp;" "&amp; T7&amp; " is more than Tested F01-26"&amp;CHAR(10),""),IF(U34&gt;U33," * Positive F01-27 for Age " &amp;T6&amp;" "&amp; U7&amp; " is more than Tested F01-26"&amp;CHAR(10),""),
IF(V34&gt;V33," * Positive F01-27 for Age " &amp;V6&amp;" "&amp; V7&amp; " is more than Tested F01-26"&amp;CHAR(10),""),IF(W34&gt;W33," * Positive F01-27 for Age " &amp;V6&amp;" "&amp; W7&amp; " is more than Tested F01-26"&amp;CHAR(10),""),
IF(X34&gt;X33," * Positive F01-27 for Age " &amp;X6&amp;" "&amp; X7&amp; " is more than Tested F01-26"&amp;CHAR(10),""),IF(Y34&gt;Y33," * Positive F01-27 for Age " &amp;X6&amp;" "&amp; Y7&amp; " is more than Tested F01-26"&amp;CHAR(10),""),
IF(Z34&gt;Z33," * Positive F01-27 for Age " &amp;Z6&amp;" "&amp; Z7&amp; " is more than Tested F01-26"&amp;CHAR(10),""),IF(AA34&gt;AA33," * Positive F01-27 for Age " &amp;Z6&amp;" "&amp; AA7&amp; " is more than Tested F01-26"&amp;CHAR(10),""),
IF(AB34&gt;AB33," * Total Positive F01-27 is more than Total Tested F01-26"&amp;CHAR(10),"")
)</f>
        <v/>
      </c>
      <c r="AD33" s="179"/>
      <c r="AE33" s="117" t="str">
        <f xml:space="preserve">
CONCATENATE(
IF(AND(IFERROR((AB34*100)/AB33,0)&gt;10,AB34&gt;5)," * This facility has a high positivity rate for Index Testing. Kindly confirm if this is the true reflection"&amp;CHAR(10),""),""
)</f>
        <v/>
      </c>
      <c r="AF33" s="165"/>
    </row>
    <row r="34" spans="1:32" s="10" customFormat="1" ht="88.5" customHeight="1" x14ac:dyDescent="0.95">
      <c r="A34" s="208"/>
      <c r="B34" s="15" t="s">
        <v>519</v>
      </c>
      <c r="C34" s="81" t="s">
        <v>219</v>
      </c>
      <c r="D34" s="87"/>
      <c r="E34" s="87"/>
      <c r="F34" s="87"/>
      <c r="G34" s="87"/>
      <c r="H34" s="87"/>
      <c r="I34" s="87"/>
      <c r="J34" s="87"/>
      <c r="K34" s="87"/>
      <c r="L34" s="120"/>
      <c r="M34" s="87"/>
      <c r="N34" s="120"/>
      <c r="O34" s="87"/>
      <c r="P34" s="120"/>
      <c r="Q34" s="87"/>
      <c r="R34" s="120"/>
      <c r="S34" s="87"/>
      <c r="T34" s="120"/>
      <c r="U34" s="87"/>
      <c r="V34" s="120"/>
      <c r="W34" s="87"/>
      <c r="X34" s="120"/>
      <c r="Y34" s="87"/>
      <c r="Z34" s="120"/>
      <c r="AA34" s="87"/>
      <c r="AB34" s="86">
        <f t="shared" si="1"/>
        <v>0</v>
      </c>
      <c r="AC34" s="174"/>
      <c r="AD34" s="179"/>
      <c r="AE34" s="117"/>
      <c r="AF34" s="165"/>
    </row>
    <row r="35" spans="1:32" s="18" customFormat="1" ht="88.5" customHeight="1" x14ac:dyDescent="0.95">
      <c r="A35" s="204" t="s">
        <v>157</v>
      </c>
      <c r="B35" s="17" t="s">
        <v>521</v>
      </c>
      <c r="C35" s="81" t="s">
        <v>598</v>
      </c>
      <c r="D35" s="88">
        <f>SUM(D12+D17+D19+D21+D23+D25+D27+D29+D31+D33)</f>
        <v>0</v>
      </c>
      <c r="E35" s="88">
        <f t="shared" ref="E35:AA35" si="2">SUM(E12+E17+E19+E21+E23+E25+E27+E29+E31+E33)</f>
        <v>0</v>
      </c>
      <c r="F35" s="88">
        <f t="shared" si="2"/>
        <v>0</v>
      </c>
      <c r="G35" s="88">
        <f t="shared" si="2"/>
        <v>0</v>
      </c>
      <c r="H35" s="88">
        <f t="shared" si="2"/>
        <v>0</v>
      </c>
      <c r="I35" s="88">
        <f t="shared" si="2"/>
        <v>0</v>
      </c>
      <c r="J35" s="88">
        <f t="shared" si="2"/>
        <v>0</v>
      </c>
      <c r="K35" s="88">
        <f t="shared" si="2"/>
        <v>0</v>
      </c>
      <c r="L35" s="88">
        <f t="shared" si="2"/>
        <v>0</v>
      </c>
      <c r="M35" s="88">
        <f t="shared" si="2"/>
        <v>0</v>
      </c>
      <c r="N35" s="88">
        <f t="shared" si="2"/>
        <v>0</v>
      </c>
      <c r="O35" s="88">
        <f t="shared" si="2"/>
        <v>0</v>
      </c>
      <c r="P35" s="88">
        <f t="shared" si="2"/>
        <v>0</v>
      </c>
      <c r="Q35" s="88">
        <f t="shared" si="2"/>
        <v>0</v>
      </c>
      <c r="R35" s="88">
        <f t="shared" si="2"/>
        <v>0</v>
      </c>
      <c r="S35" s="88">
        <f t="shared" si="2"/>
        <v>0</v>
      </c>
      <c r="T35" s="88">
        <f t="shared" si="2"/>
        <v>0</v>
      </c>
      <c r="U35" s="88">
        <f t="shared" si="2"/>
        <v>0</v>
      </c>
      <c r="V35" s="88">
        <f t="shared" si="2"/>
        <v>0</v>
      </c>
      <c r="W35" s="88">
        <f t="shared" si="2"/>
        <v>0</v>
      </c>
      <c r="X35" s="88">
        <f t="shared" si="2"/>
        <v>0</v>
      </c>
      <c r="Y35" s="88">
        <f t="shared" si="2"/>
        <v>0</v>
      </c>
      <c r="Z35" s="88">
        <f t="shared" si="2"/>
        <v>0</v>
      </c>
      <c r="AA35" s="88">
        <f t="shared" si="2"/>
        <v>0</v>
      </c>
      <c r="AB35" s="86">
        <f t="shared" si="1"/>
        <v>0</v>
      </c>
      <c r="AC35" s="173" t="str">
        <f xml:space="preserve">
CONCATENATE(
IF(D36&gt;D35," * Totals HTS Positive F01-29 for Age " &amp;D6&amp;" "&amp; D7&amp; " is more than Total Tested F01-28"&amp;CHAR(10),""),IF(E36&gt;E35," * Totals HTS Positive F01-29 for Age " &amp;D6&amp;" "&amp; E7&amp; " is more than Total Tested F01-28"&amp;CHAR(10),""),
IF(F36&gt;F35," * Totals HTS Positive F01-29 for Age " &amp;F6&amp;" "&amp; F7&amp; " is more than Total Tested F01-28"&amp;CHAR(10),""),IF(G36&gt;G35," * Totals HTS Positive F01-29 for Age " &amp;F6&amp;" "&amp; G7&amp; " is more than Total Tested F01-28"&amp;CHAR(10),""),
IF(H36&gt;H35," * Totals HTS Positive F01-29 for Age " &amp;H6&amp;" "&amp; H7&amp; " is more than Total Tested F01-28"&amp;CHAR(10),""),IF(I36&gt;I35," * Totals HTS Positive F01-29 for Age " &amp;H6&amp;" "&amp; I7&amp; " is more than Total Tested F01-28"&amp;CHAR(10),""),
IF(J36&gt;J35," * Totals HTS Positive F01-29 for Age " &amp;J6&amp;" "&amp; J7&amp; " is more than Total Tested F01-28"&amp;CHAR(10),""),IF(K36&gt;K35," * Totals HTS Positive F01-29 for Age " &amp;J6&amp;" "&amp; K7&amp; " is more than Total Tested F01-28"&amp;CHAR(10),""),
IF(L36&gt;L35," * Totals HTS Positive F01-29 for Age " &amp;L6&amp;" "&amp; L7&amp; " is more than Total Tested F01-28"&amp;CHAR(10),""),IF(M36&gt;M35," * Totals HTS Positive F01-29 for Age " &amp;L6&amp;" "&amp; M7&amp; " is more than Total Tested F01-28"&amp;CHAR(10),""),
IF(N36&gt;N35," * Totals HTS Positive F01-29 for Age " &amp;N6&amp;" "&amp; N7&amp; " is more than Total Tested F01-28"&amp;CHAR(10),""),IF(O36&gt;O35," * Totals HTS Positive F01-29 for Age " &amp;N6&amp;" "&amp; O7&amp; " is more than Total Tested F01-28"&amp;CHAR(10),""),
IF(P36&gt;P35," * Totals HTS Positive F01-29 for Age " &amp;P6&amp;" "&amp; P7&amp; " is more than Total Tested F01-28"&amp;CHAR(10),""),IF(Q36&gt;Q35," * Totals HTS Positive F01-29 for Age " &amp;P6&amp;" "&amp; Q7&amp; " is more than Total Tested F01-28"&amp;CHAR(10),""),
IF(R36&gt;R35," * Totals HTS Positive F01-29 for Age " &amp;R6&amp;" "&amp; R7&amp; " is more than Total Tested F01-28"&amp;CHAR(10),""),IF(S36&gt;S35," * Totals HTS Positive F01-29 for Age " &amp;R6&amp;" "&amp; S7&amp; " is more than Total Tested F01-28"&amp;CHAR(10),""),
IF(T36&gt;T35," * Totals HTS Positive F01-29 for Age " &amp;T6&amp;" "&amp; T7&amp; " is more than Total Tested F01-28"&amp;CHAR(10),""),IF(U36&gt;U35," * Totals HTS Positive F01-29 for Age " &amp;T6&amp;" "&amp; U7&amp; " is more than Total Tested F01-28"&amp;CHAR(10),""),
IF(V36&gt;V35," * Totals HTS Positive F01-29 for Age " &amp;V6&amp;" "&amp; V7&amp; " is more than Total Tested F01-28"&amp;CHAR(10),""),IF(W36&gt;W35," * Totals HTS Positive F01-29 for Age " &amp;V6&amp;" "&amp; W7&amp; " is more than Total Tested F01-28"&amp;CHAR(10),""),
IF(X36&gt;X35," * Totals HTS Positive F01-29 for Age " &amp;X6&amp;" "&amp; X7&amp; " is more than Total Tested F01-28"&amp;CHAR(10),""),IF(Y36&gt;Y35," * Totals HTS Positive F01-29 for Age " &amp;X6&amp;" "&amp; Y7&amp; " is more than Total Tested F01-28"&amp;CHAR(10),""),
IF(Z36&gt;Z35," * Totals HTS Positive F01-29 for Age " &amp;Z6&amp;" "&amp; Z7&amp; " is more than Total Tested F01-28"&amp;CHAR(10),""),IF(AA36&gt;AA35," * Totals HTS Positive F01-29 for Age " &amp;Z6&amp;" "&amp; AA7&amp; " is more than Total Tested F01-28"&amp;CHAR(10),""),
IF(AB36&gt;AB35," * Totals HTS Positive F01-29 is more than Total Tested F01-28"&amp;CHAR(10),"")
)</f>
        <v/>
      </c>
      <c r="AD35" s="179"/>
      <c r="AE35" s="118" t="str">
        <f xml:space="preserve">
CONCATENATE(
IF(AB148&gt;SUM(AB13,AB18,AB20,AB22,AB24,AB26,AB28,AB30,AB32,AB34,AB125,AB127,AB129,AB131)," * This site has more started on ART than positives"&amp;CHAR(10),""),""
)</f>
        <v/>
      </c>
      <c r="AF35" s="165"/>
    </row>
    <row r="36" spans="1:32" s="18" customFormat="1" ht="88.5" customHeight="1" x14ac:dyDescent="0.95">
      <c r="A36" s="205"/>
      <c r="B36" s="107" t="s">
        <v>522</v>
      </c>
      <c r="C36" s="105" t="s">
        <v>599</v>
      </c>
      <c r="D36" s="108">
        <f>SUM(D13+D18+D20+D22+D24+D26+D28+D30+D32+D34)</f>
        <v>0</v>
      </c>
      <c r="E36" s="108">
        <f t="shared" ref="E36:Z36" si="3">SUM(E13+E18+E20+E22+E24+E26+E28+E30+E32+E34)</f>
        <v>0</v>
      </c>
      <c r="F36" s="108">
        <f t="shared" si="3"/>
        <v>0</v>
      </c>
      <c r="G36" s="108">
        <f t="shared" si="3"/>
        <v>0</v>
      </c>
      <c r="H36" s="108">
        <f t="shared" si="3"/>
        <v>0</v>
      </c>
      <c r="I36" s="108">
        <f t="shared" si="3"/>
        <v>0</v>
      </c>
      <c r="J36" s="108">
        <f t="shared" si="3"/>
        <v>0</v>
      </c>
      <c r="K36" s="108">
        <f t="shared" si="3"/>
        <v>0</v>
      </c>
      <c r="L36" s="108">
        <f t="shared" si="3"/>
        <v>0</v>
      </c>
      <c r="M36" s="108">
        <f t="shared" si="3"/>
        <v>0</v>
      </c>
      <c r="N36" s="108">
        <f t="shared" si="3"/>
        <v>0</v>
      </c>
      <c r="O36" s="108">
        <f t="shared" si="3"/>
        <v>0</v>
      </c>
      <c r="P36" s="108">
        <f t="shared" si="3"/>
        <v>0</v>
      </c>
      <c r="Q36" s="108">
        <f t="shared" si="3"/>
        <v>0</v>
      </c>
      <c r="R36" s="108">
        <f t="shared" si="3"/>
        <v>0</v>
      </c>
      <c r="S36" s="108">
        <f t="shared" si="3"/>
        <v>0</v>
      </c>
      <c r="T36" s="108">
        <f t="shared" si="3"/>
        <v>0</v>
      </c>
      <c r="U36" s="108">
        <f t="shared" si="3"/>
        <v>0</v>
      </c>
      <c r="V36" s="108">
        <f t="shared" si="3"/>
        <v>0</v>
      </c>
      <c r="W36" s="108">
        <f t="shared" si="3"/>
        <v>0</v>
      </c>
      <c r="X36" s="108">
        <f t="shared" si="3"/>
        <v>0</v>
      </c>
      <c r="Y36" s="108">
        <f t="shared" si="3"/>
        <v>0</v>
      </c>
      <c r="Z36" s="108">
        <f t="shared" si="3"/>
        <v>0</v>
      </c>
      <c r="AA36" s="108">
        <f>SUM(AA13+AA18+AA20+AA22+AA24+AA26+AA28+AA30+AA32+AA34)</f>
        <v>0</v>
      </c>
      <c r="AB36" s="97">
        <f t="shared" si="1"/>
        <v>0</v>
      </c>
      <c r="AC36" s="175"/>
      <c r="AD36" s="179"/>
      <c r="AE36" s="118" t="str">
        <f xml:space="preserve">
CONCATENATE(
IF(AND(AB148=0,SUM(AB13,AB18,AB20,AB22,AB24,AB26,AB28,AB30,AB32,AB34,AB125,AB127,AB129,AB131)&gt;0)," * This site has positives but none was started on ART"&amp;CHAR(10),""),""
)</f>
        <v/>
      </c>
      <c r="AF36" s="165"/>
    </row>
    <row r="37" spans="1:32" s="8" customFormat="1" ht="76.5" x14ac:dyDescent="1.1000000000000001">
      <c r="A37" s="170" t="s">
        <v>132</v>
      </c>
      <c r="B37" s="170"/>
      <c r="C37" s="170"/>
      <c r="D37" s="170"/>
      <c r="E37" s="170"/>
      <c r="F37" s="170"/>
      <c r="G37" s="170"/>
      <c r="H37" s="170"/>
      <c r="I37" s="170"/>
      <c r="J37" s="170"/>
      <c r="K37" s="170"/>
      <c r="L37" s="170"/>
      <c r="M37" s="170"/>
      <c r="N37" s="170"/>
      <c r="O37" s="170"/>
      <c r="P37" s="170"/>
      <c r="Q37" s="170"/>
      <c r="R37" s="170"/>
      <c r="S37" s="170"/>
      <c r="T37" s="170"/>
      <c r="U37" s="170"/>
      <c r="V37" s="170"/>
      <c r="W37" s="170"/>
      <c r="X37" s="170"/>
      <c r="Y37" s="170"/>
      <c r="Z37" s="170"/>
      <c r="AA37" s="170"/>
      <c r="AB37" s="170"/>
      <c r="AC37" s="170"/>
      <c r="AD37" s="170"/>
      <c r="AE37" s="170"/>
      <c r="AF37" s="170"/>
    </row>
    <row r="38" spans="1:32" s="9" customFormat="1" ht="58.5" customHeight="1" x14ac:dyDescent="1.05">
      <c r="A38" s="200" t="s">
        <v>49</v>
      </c>
      <c r="B38" s="200" t="s">
        <v>594</v>
      </c>
      <c r="C38" s="190" t="s">
        <v>508</v>
      </c>
      <c r="D38" s="212"/>
      <c r="E38" s="213"/>
      <c r="F38" s="213"/>
      <c r="G38" s="213"/>
      <c r="H38" s="213"/>
      <c r="I38" s="214"/>
      <c r="J38" s="210" t="s">
        <v>7</v>
      </c>
      <c r="K38" s="183"/>
      <c r="L38" s="182" t="s">
        <v>8</v>
      </c>
      <c r="M38" s="183"/>
      <c r="N38" s="182" t="s">
        <v>9</v>
      </c>
      <c r="O38" s="183"/>
      <c r="P38" s="182" t="s">
        <v>10</v>
      </c>
      <c r="Q38" s="183"/>
      <c r="R38" s="182" t="s">
        <v>11</v>
      </c>
      <c r="S38" s="183"/>
      <c r="T38" s="182" t="s">
        <v>12</v>
      </c>
      <c r="U38" s="183"/>
      <c r="V38" s="182" t="s">
        <v>28</v>
      </c>
      <c r="W38" s="183"/>
      <c r="X38" s="182" t="s">
        <v>29</v>
      </c>
      <c r="Y38" s="183"/>
      <c r="Z38" s="182" t="s">
        <v>13</v>
      </c>
      <c r="AA38" s="183"/>
      <c r="AB38" s="202" t="s">
        <v>24</v>
      </c>
      <c r="AC38" s="176" t="s">
        <v>628</v>
      </c>
      <c r="AD38" s="176" t="s">
        <v>638</v>
      </c>
      <c r="AE38" s="166" t="s">
        <v>639</v>
      </c>
      <c r="AF38" s="166" t="s">
        <v>639</v>
      </c>
    </row>
    <row r="39" spans="1:32" s="9" customFormat="1" ht="58.5" customHeight="1" x14ac:dyDescent="1.05">
      <c r="A39" s="201"/>
      <c r="B39" s="201"/>
      <c r="C39" s="191"/>
      <c r="D39" s="215"/>
      <c r="E39" s="216"/>
      <c r="F39" s="216"/>
      <c r="G39" s="216"/>
      <c r="H39" s="216"/>
      <c r="I39" s="217"/>
      <c r="J39" s="74" t="s">
        <v>14</v>
      </c>
      <c r="K39" s="73" t="s">
        <v>15</v>
      </c>
      <c r="L39" s="74" t="s">
        <v>14</v>
      </c>
      <c r="M39" s="73" t="s">
        <v>15</v>
      </c>
      <c r="N39" s="74" t="s">
        <v>14</v>
      </c>
      <c r="O39" s="73" t="s">
        <v>15</v>
      </c>
      <c r="P39" s="74" t="s">
        <v>14</v>
      </c>
      <c r="Q39" s="73" t="s">
        <v>15</v>
      </c>
      <c r="R39" s="74" t="s">
        <v>14</v>
      </c>
      <c r="S39" s="73" t="s">
        <v>15</v>
      </c>
      <c r="T39" s="74" t="s">
        <v>14</v>
      </c>
      <c r="U39" s="73" t="s">
        <v>15</v>
      </c>
      <c r="V39" s="74" t="s">
        <v>14</v>
      </c>
      <c r="W39" s="73" t="s">
        <v>15</v>
      </c>
      <c r="X39" s="74" t="s">
        <v>14</v>
      </c>
      <c r="Y39" s="73" t="s">
        <v>15</v>
      </c>
      <c r="Z39" s="74" t="s">
        <v>14</v>
      </c>
      <c r="AA39" s="73" t="s">
        <v>15</v>
      </c>
      <c r="AB39" s="203"/>
      <c r="AC39" s="176"/>
      <c r="AD39" s="176"/>
      <c r="AE39" s="166"/>
      <c r="AF39" s="166"/>
    </row>
    <row r="40" spans="1:32" s="10" customFormat="1" ht="120.6" customHeight="1" x14ac:dyDescent="0.95">
      <c r="A40" s="187" t="s">
        <v>25</v>
      </c>
      <c r="B40" s="15" t="s">
        <v>523</v>
      </c>
      <c r="C40" s="81" t="s">
        <v>221</v>
      </c>
      <c r="D40" s="85"/>
      <c r="E40" s="85"/>
      <c r="F40" s="85"/>
      <c r="G40" s="85"/>
      <c r="H40" s="85"/>
      <c r="I40" s="85"/>
      <c r="J40" s="121"/>
      <c r="K40" s="120"/>
      <c r="L40" s="120"/>
      <c r="M40" s="120"/>
      <c r="N40" s="120"/>
      <c r="O40" s="120"/>
      <c r="P40" s="120"/>
      <c r="Q40" s="120"/>
      <c r="R40" s="120"/>
      <c r="S40" s="120"/>
      <c r="T40" s="120"/>
      <c r="U40" s="120"/>
      <c r="V40" s="120"/>
      <c r="W40" s="120"/>
      <c r="X40" s="120"/>
      <c r="Y40" s="120"/>
      <c r="Z40" s="120"/>
      <c r="AA40" s="120"/>
      <c r="AB40" s="86">
        <f>SUM(D40:AA40)</f>
        <v>0</v>
      </c>
      <c r="AC40" s="112"/>
      <c r="AD40" s="228" t="str">
        <f>CONCATENATE(AC40,AC41,AC42,AC43,AC44)</f>
        <v/>
      </c>
      <c r="AE40" s="117"/>
      <c r="AF40" s="164" t="str">
        <f>CONCATENATE(AE40,AE41,AE42,AE43,AE44)</f>
        <v/>
      </c>
    </row>
    <row r="41" spans="1:32" s="10" customFormat="1" ht="120.6" customHeight="1" x14ac:dyDescent="0.95">
      <c r="A41" s="187"/>
      <c r="B41" s="15" t="s">
        <v>222</v>
      </c>
      <c r="C41" s="81" t="s">
        <v>223</v>
      </c>
      <c r="D41" s="85"/>
      <c r="E41" s="85"/>
      <c r="F41" s="85"/>
      <c r="G41" s="85"/>
      <c r="H41" s="85"/>
      <c r="I41" s="85"/>
      <c r="J41" s="121"/>
      <c r="K41" s="120"/>
      <c r="L41" s="120"/>
      <c r="M41" s="120"/>
      <c r="N41" s="120"/>
      <c r="O41" s="120"/>
      <c r="P41" s="120"/>
      <c r="Q41" s="120"/>
      <c r="R41" s="120"/>
      <c r="S41" s="120"/>
      <c r="T41" s="120"/>
      <c r="U41" s="120"/>
      <c r="V41" s="120"/>
      <c r="W41" s="120"/>
      <c r="X41" s="120"/>
      <c r="Y41" s="120"/>
      <c r="Z41" s="120"/>
      <c r="AA41" s="120"/>
      <c r="AB41" s="86">
        <f t="shared" ref="AB41:AB43" si="4">SUM(D41:AA41)</f>
        <v>0</v>
      </c>
      <c r="AC41" s="112"/>
      <c r="AD41" s="229"/>
      <c r="AE41" s="117"/>
      <c r="AF41" s="164"/>
    </row>
    <row r="42" spans="1:32" s="10" customFormat="1" ht="120.6" customHeight="1" x14ac:dyDescent="0.95">
      <c r="A42" s="187"/>
      <c r="B42" s="15" t="s">
        <v>524</v>
      </c>
      <c r="C42" s="81" t="s">
        <v>224</v>
      </c>
      <c r="D42" s="85"/>
      <c r="E42" s="85"/>
      <c r="F42" s="85"/>
      <c r="G42" s="85"/>
      <c r="H42" s="85"/>
      <c r="I42" s="85"/>
      <c r="J42" s="121"/>
      <c r="K42" s="120"/>
      <c r="L42" s="120"/>
      <c r="M42" s="120"/>
      <c r="N42" s="120"/>
      <c r="O42" s="120"/>
      <c r="P42" s="120"/>
      <c r="Q42" s="120"/>
      <c r="R42" s="120"/>
      <c r="S42" s="120"/>
      <c r="T42" s="120"/>
      <c r="U42" s="120"/>
      <c r="V42" s="120"/>
      <c r="W42" s="120"/>
      <c r="X42" s="120"/>
      <c r="Y42" s="120"/>
      <c r="Z42" s="120"/>
      <c r="AA42" s="120"/>
      <c r="AB42" s="86">
        <f t="shared" si="4"/>
        <v>0</v>
      </c>
      <c r="AC42" s="112"/>
      <c r="AD42" s="229"/>
      <c r="AE42" s="117"/>
      <c r="AF42" s="164"/>
    </row>
    <row r="43" spans="1:32" s="10" customFormat="1" ht="120.6" customHeight="1" x14ac:dyDescent="0.95">
      <c r="A43" s="187"/>
      <c r="B43" s="15" t="s">
        <v>525</v>
      </c>
      <c r="C43" s="81" t="s">
        <v>225</v>
      </c>
      <c r="D43" s="85"/>
      <c r="E43" s="85"/>
      <c r="F43" s="85"/>
      <c r="G43" s="85"/>
      <c r="H43" s="85"/>
      <c r="I43" s="85"/>
      <c r="J43" s="120"/>
      <c r="K43" s="120"/>
      <c r="L43" s="120"/>
      <c r="M43" s="120"/>
      <c r="N43" s="120"/>
      <c r="O43" s="120"/>
      <c r="P43" s="120"/>
      <c r="Q43" s="120"/>
      <c r="R43" s="120"/>
      <c r="S43" s="120"/>
      <c r="T43" s="120"/>
      <c r="U43" s="120"/>
      <c r="V43" s="120"/>
      <c r="W43" s="120"/>
      <c r="X43" s="120"/>
      <c r="Y43" s="120"/>
      <c r="Z43" s="120"/>
      <c r="AA43" s="120"/>
      <c r="AB43" s="86">
        <f t="shared" si="4"/>
        <v>0</v>
      </c>
      <c r="AC43" s="112"/>
      <c r="AD43" s="229"/>
      <c r="AE43" s="117"/>
      <c r="AF43" s="164"/>
    </row>
    <row r="44" spans="1:32" s="10" customFormat="1" ht="120.6" customHeight="1" x14ac:dyDescent="0.95">
      <c r="A44" s="206"/>
      <c r="B44" s="99" t="s">
        <v>526</v>
      </c>
      <c r="C44" s="105" t="s">
        <v>226</v>
      </c>
      <c r="D44" s="106"/>
      <c r="E44" s="106"/>
      <c r="F44" s="106"/>
      <c r="G44" s="106"/>
      <c r="H44" s="106"/>
      <c r="I44" s="106"/>
      <c r="J44" s="122"/>
      <c r="K44" s="122"/>
      <c r="L44" s="122"/>
      <c r="M44" s="122"/>
      <c r="N44" s="122"/>
      <c r="O44" s="122"/>
      <c r="P44" s="122"/>
      <c r="Q44" s="122"/>
      <c r="R44" s="122"/>
      <c r="S44" s="122"/>
      <c r="T44" s="122"/>
      <c r="U44" s="122"/>
      <c r="V44" s="122"/>
      <c r="W44" s="122"/>
      <c r="X44" s="122"/>
      <c r="Y44" s="122"/>
      <c r="Z44" s="122"/>
      <c r="AA44" s="122"/>
      <c r="AB44" s="97">
        <f>SUM(D44:AA44)</f>
        <v>0</v>
      </c>
      <c r="AC44" s="113"/>
      <c r="AD44" s="229"/>
      <c r="AE44" s="119"/>
      <c r="AF44" s="164"/>
    </row>
    <row r="45" spans="1:32" s="8" customFormat="1" ht="76.5" x14ac:dyDescent="1.1000000000000001">
      <c r="A45" s="170" t="s">
        <v>150</v>
      </c>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c r="AE45" s="170"/>
      <c r="AF45" s="170"/>
    </row>
    <row r="46" spans="1:32" s="9" customFormat="1" ht="58.5" customHeight="1" x14ac:dyDescent="1.05">
      <c r="A46" s="200" t="s">
        <v>49</v>
      </c>
      <c r="B46" s="200" t="s">
        <v>594</v>
      </c>
      <c r="C46" s="190" t="s">
        <v>508</v>
      </c>
      <c r="D46" s="78"/>
      <c r="E46" s="79"/>
      <c r="F46" s="79"/>
      <c r="G46" s="79"/>
      <c r="H46" s="79"/>
      <c r="I46" s="80"/>
      <c r="J46" s="182" t="s">
        <v>7</v>
      </c>
      <c r="K46" s="183"/>
      <c r="L46" s="182" t="s">
        <v>8</v>
      </c>
      <c r="M46" s="183"/>
      <c r="N46" s="182" t="s">
        <v>9</v>
      </c>
      <c r="O46" s="183"/>
      <c r="P46" s="182" t="s">
        <v>10</v>
      </c>
      <c r="Q46" s="183"/>
      <c r="R46" s="182" t="s">
        <v>11</v>
      </c>
      <c r="S46" s="183"/>
      <c r="T46" s="182" t="s">
        <v>12</v>
      </c>
      <c r="U46" s="183"/>
      <c r="V46" s="182" t="s">
        <v>28</v>
      </c>
      <c r="W46" s="183"/>
      <c r="X46" s="182" t="s">
        <v>29</v>
      </c>
      <c r="Y46" s="183"/>
      <c r="Z46" s="182" t="s">
        <v>13</v>
      </c>
      <c r="AA46" s="183"/>
      <c r="AB46" s="202" t="s">
        <v>24</v>
      </c>
      <c r="AC46" s="176" t="s">
        <v>628</v>
      </c>
      <c r="AD46" s="176" t="s">
        <v>638</v>
      </c>
      <c r="AE46" s="166" t="s">
        <v>639</v>
      </c>
      <c r="AF46" s="166" t="s">
        <v>639</v>
      </c>
    </row>
    <row r="47" spans="1:32" s="9" customFormat="1" ht="58.5" customHeight="1" x14ac:dyDescent="1.05">
      <c r="A47" s="201"/>
      <c r="B47" s="201"/>
      <c r="C47" s="191"/>
      <c r="D47" s="78"/>
      <c r="E47" s="79"/>
      <c r="F47" s="79"/>
      <c r="G47" s="79"/>
      <c r="H47" s="79"/>
      <c r="I47" s="80"/>
      <c r="J47" s="74" t="s">
        <v>14</v>
      </c>
      <c r="K47" s="73" t="s">
        <v>15</v>
      </c>
      <c r="L47" s="74" t="s">
        <v>14</v>
      </c>
      <c r="M47" s="73" t="s">
        <v>15</v>
      </c>
      <c r="N47" s="74" t="s">
        <v>14</v>
      </c>
      <c r="O47" s="73" t="s">
        <v>15</v>
      </c>
      <c r="P47" s="74" t="s">
        <v>14</v>
      </c>
      <c r="Q47" s="73" t="s">
        <v>15</v>
      </c>
      <c r="R47" s="74" t="s">
        <v>14</v>
      </c>
      <c r="S47" s="73" t="s">
        <v>15</v>
      </c>
      <c r="T47" s="74" t="s">
        <v>14</v>
      </c>
      <c r="U47" s="73" t="s">
        <v>15</v>
      </c>
      <c r="V47" s="74" t="s">
        <v>14</v>
      </c>
      <c r="W47" s="73" t="s">
        <v>15</v>
      </c>
      <c r="X47" s="74" t="s">
        <v>14</v>
      </c>
      <c r="Y47" s="73" t="s">
        <v>15</v>
      </c>
      <c r="Z47" s="74" t="s">
        <v>14</v>
      </c>
      <c r="AA47" s="73" t="s">
        <v>15</v>
      </c>
      <c r="AB47" s="203"/>
      <c r="AC47" s="176"/>
      <c r="AD47" s="176"/>
      <c r="AE47" s="166"/>
      <c r="AF47" s="166"/>
    </row>
    <row r="48" spans="1:32" s="10" customFormat="1" ht="88.5" customHeight="1" x14ac:dyDescent="0.95">
      <c r="A48" s="230" t="s">
        <v>30</v>
      </c>
      <c r="B48" s="15" t="s">
        <v>527</v>
      </c>
      <c r="C48" s="81" t="s">
        <v>234</v>
      </c>
      <c r="D48" s="89"/>
      <c r="E48" s="89"/>
      <c r="F48" s="89"/>
      <c r="G48" s="89"/>
      <c r="H48" s="89"/>
      <c r="I48" s="89"/>
      <c r="J48" s="123"/>
      <c r="K48" s="124"/>
      <c r="L48" s="124"/>
      <c r="M48" s="124"/>
      <c r="N48" s="124"/>
      <c r="O48" s="124"/>
      <c r="P48" s="124"/>
      <c r="Q48" s="124"/>
      <c r="R48" s="124"/>
      <c r="S48" s="124"/>
      <c r="T48" s="124"/>
      <c r="U48" s="124"/>
      <c r="V48" s="124"/>
      <c r="W48" s="124"/>
      <c r="X48" s="124"/>
      <c r="Y48" s="124"/>
      <c r="Z48" s="124"/>
      <c r="AA48" s="124"/>
      <c r="AB48" s="86">
        <f>SUM(D48:AA48)</f>
        <v>0</v>
      </c>
      <c r="AC48" s="171" t="str">
        <f xml:space="preserve">
CONCATENATE(
IF(D49&gt;D48," * Eligible for PrEP  for Age " &amp;D6&amp;" "&amp; D7&amp; " is more than Assessed for HIV risk"&amp;CHAR(10),""),IF(E49&gt;E48," * Eligible for PrEP  for Age " &amp;D6&amp;" "&amp; E7&amp; " is more than Assessed for HIV risk"&amp;CHAR(10),""),
IF(F49&gt;F48," * Eligible for PrEP  for Age " &amp;F6&amp;" "&amp; F7&amp; " is more than Assessed for HIV risk"&amp;CHAR(10),""),IF(G49&gt;G48," * Eligible for PrEP  for Age " &amp;F6&amp;" "&amp; G7&amp; " is more than Assessed for HIV risk"&amp;CHAR(10),""),
IF(H49&gt;H48," * Eligible for PrEP  for Age " &amp;H6&amp;" "&amp; H7&amp; " is more than Assessed for HIV risk"&amp;CHAR(10),""),IF(I49&gt;I48," * Eligible for PrEP  for Age " &amp;H6&amp;" "&amp; I7&amp; " is more than Assessed for HIV risk"&amp;CHAR(10),""),
IF(J49&gt;J48," * Eligible for PrEP  for Age " &amp;J6&amp;" "&amp; J7&amp; " is more than Assessed for HIV risk"&amp;CHAR(10),""),IF(K49&gt;K48," * Eligible for PrEP  for Age " &amp;J6&amp;" "&amp; K7&amp; " is more than Assessed for HIV risk"&amp;CHAR(10),""),
IF(L49&gt;L48," * Eligible for PrEP  for Age " &amp;L6&amp;" "&amp; L7&amp; " is more than Assessed for HIV risk"&amp;CHAR(10),""),IF(M49&gt;M48," * Eligible for PrEP  for Age " &amp;L6&amp;" "&amp; M7&amp; " is more than Assessed for HIV risk"&amp;CHAR(10),""),
IF(N49&gt;N48," * Eligible for PrEP  for Age " &amp;N6&amp;" "&amp; N7&amp; " is more than Assessed for HIV risk"&amp;CHAR(10),""),IF(O49&gt;O48," * Eligible for PrEP  for Age " &amp;N6&amp;" "&amp; O7&amp; " is more than Assessed for HIV risk"&amp;CHAR(10),""),
IF(P49&gt;P48," * Eligible for PrEP  for Age " &amp;P6&amp;" "&amp; P7&amp; " is more than Assessed for HIV risk"&amp;CHAR(10),""),IF(Q49&gt;Q48," * Eligible for PrEP  for Age " &amp;P6&amp;" "&amp; Q7&amp; " is more than Assessed for HIV risk"&amp;CHAR(10),""),
IF(R49&gt;R48," * Eligible for PrEP  for Age " &amp;R6&amp;" "&amp; R7&amp; " is more than Assessed for HIV risk"&amp;CHAR(10),""),IF(S49&gt;S48," * Eligible for PrEP  for Age " &amp;R6&amp;" "&amp; S7&amp; " is more than Assessed for HIV risk"&amp;CHAR(10),""),
IF(T49&gt;T48," * Eligible for PrEP  for Age " &amp;T6&amp;" "&amp; T7&amp; " is more than Assessed for HIV risk"&amp;CHAR(10),""),IF(U49&gt;U48," * Eligible for PrEP  for Age " &amp;T6&amp;" "&amp; U7&amp; " is more than Assessed for HIV risk"&amp;CHAR(10),""),
IF(V49&gt;V48," * Eligible for PrEP  for Age " &amp;V6&amp;" "&amp; V7&amp; " is more than Assessed for HIV risk"&amp;CHAR(10),""),IF(W49&gt;W48," * Eligible for PrEP  for Age " &amp;V6&amp;" "&amp; W7&amp; " is more than Assessed for HIV risk"&amp;CHAR(10),""),
IF(X49&gt;X48," * Eligible for PrEP  for Age " &amp;X6&amp;" "&amp; X7&amp; " is more than Assessed for HIV risk"&amp;CHAR(10),""),IF(Y49&gt;Y48," * Eligible for PrEP  for Age " &amp;X6&amp;" "&amp; Y7&amp; " is more than Assessed for HIV risk"&amp;CHAR(10),""),
IF(Z49&gt;Z48," * Eligible for PrEP  for Age " &amp;Z6&amp;" "&amp; Z7&amp; " is more than Assessed for HIV risk"&amp;CHAR(10),""),IF(AA49&gt;AA48," * Eligible for PrEP  for Age " &amp;Z6&amp;" "&amp; AA7&amp; " is more than Assessed for HIV risk"&amp;CHAR(10),""),
IF(AB49&gt;AB48," * Total Eligible for PrEP  is more than Total Assessed for HIV risk"&amp;CHAR(10),"")
)</f>
        <v/>
      </c>
      <c r="AD48" s="243" t="str">
        <f>CONCATENATE(AC48,AC50,AC51,AC52,AC53,AC55,AC56,AC57,AC58,AC59,AC60,AC61,AC62,AC63,AC64)</f>
        <v/>
      </c>
      <c r="AE48" s="117"/>
      <c r="AF48" s="164" t="str">
        <f>CONCATENATE(AE48,AE49,AE50,AE51,AE52,AE53,AE54,AE55,AE56,AE57,AE58,AE59,AE60,AE61,AE62,AE63,AE64)</f>
        <v/>
      </c>
    </row>
    <row r="49" spans="1:32" s="10" customFormat="1" ht="96" customHeight="1" x14ac:dyDescent="0.95">
      <c r="A49" s="231"/>
      <c r="B49" s="15" t="s">
        <v>633</v>
      </c>
      <c r="C49" s="81" t="s">
        <v>235</v>
      </c>
      <c r="D49" s="89"/>
      <c r="E49" s="89"/>
      <c r="F49" s="89"/>
      <c r="G49" s="89"/>
      <c r="H49" s="89"/>
      <c r="I49" s="89"/>
      <c r="J49" s="121"/>
      <c r="K49" s="120"/>
      <c r="L49" s="120"/>
      <c r="M49" s="120"/>
      <c r="N49" s="120"/>
      <c r="O49" s="120"/>
      <c r="P49" s="120"/>
      <c r="Q49" s="120"/>
      <c r="R49" s="120"/>
      <c r="S49" s="120"/>
      <c r="T49" s="120"/>
      <c r="U49" s="120"/>
      <c r="V49" s="120"/>
      <c r="W49" s="120"/>
      <c r="X49" s="120"/>
      <c r="Y49" s="120"/>
      <c r="Z49" s="120"/>
      <c r="AA49" s="120"/>
      <c r="AB49" s="86">
        <f t="shared" ref="AB49:AB62" si="5">SUM(D49:AA49)</f>
        <v>0</v>
      </c>
      <c r="AC49" s="172"/>
      <c r="AD49" s="244"/>
      <c r="AE49" s="117"/>
      <c r="AF49" s="164"/>
    </row>
    <row r="50" spans="1:32" s="10" customFormat="1" ht="88.5" customHeight="1" x14ac:dyDescent="0.95">
      <c r="A50" s="231"/>
      <c r="B50" s="15" t="s">
        <v>528</v>
      </c>
      <c r="C50" s="81" t="s">
        <v>236</v>
      </c>
      <c r="D50" s="89"/>
      <c r="E50" s="89"/>
      <c r="F50" s="89"/>
      <c r="G50" s="89"/>
      <c r="H50" s="89"/>
      <c r="I50" s="89"/>
      <c r="J50" s="121"/>
      <c r="K50" s="120"/>
      <c r="L50" s="120"/>
      <c r="M50" s="120"/>
      <c r="N50" s="120"/>
      <c r="O50" s="120"/>
      <c r="P50" s="120"/>
      <c r="Q50" s="120"/>
      <c r="R50" s="120"/>
      <c r="S50" s="120"/>
      <c r="T50" s="120"/>
      <c r="U50" s="120"/>
      <c r="V50" s="120"/>
      <c r="W50" s="120"/>
      <c r="X50" s="120"/>
      <c r="Y50" s="120"/>
      <c r="Z50" s="120"/>
      <c r="AA50" s="120"/>
      <c r="AB50" s="86">
        <f t="shared" si="5"/>
        <v>0</v>
      </c>
      <c r="AC50" s="114" t="str">
        <f xml:space="preserve">
CONCATENATE(
IF(D50&gt;D49," * Initiated new on PrEP  for Age " &amp;D6&amp;" "&amp; D7&amp; " is more than Eligible for PrEP"&amp;CHAR(10),""),IF(E50&gt;E49," * Initiated new on PrEP  for Age " &amp;D6&amp;" "&amp; E7&amp; " is more than Eligible for PrEP"&amp;CHAR(10),""),
IF(F50&gt;F49," * Initiated new on PrEP  for Age " &amp;F6&amp;" "&amp; F7&amp; " is more than Eligible for PrEP"&amp;CHAR(10),""),IF(G50&gt;G49," * Initiated new on PrEP  for Age " &amp;F6&amp;" "&amp; G7&amp; " is more than Eligible for PrEP"&amp;CHAR(10),""),
IF(H50&gt;H49," * Initiated new on PrEP  for Age " &amp;H6&amp;" "&amp; H7&amp; " is more than Eligible for PrEP"&amp;CHAR(10),""),IF(I50&gt;I49," * Initiated new on PrEP  for Age " &amp;H6&amp;" "&amp; I7&amp; " is more than Eligible for PrEP"&amp;CHAR(10),""),
IF(J50&gt;J49," * Initiated new on PrEP  for Age " &amp;J6&amp;" "&amp; J7&amp; " is more than Eligible for PrEP"&amp;CHAR(10),""),IF(K50&gt;K49," * Initiated new on PrEP  for Age " &amp;J6&amp;" "&amp; K7&amp; " is more than Eligible for PrEP"&amp;CHAR(10),""),
IF(L50&gt;L49," * Initiated new on PrEP  for Age " &amp;L6&amp;" "&amp; L7&amp; " is more than Eligible for PrEP"&amp;CHAR(10),""),IF(M50&gt;M49," * Initiated new on PrEP  for Age " &amp;L6&amp;" "&amp; M7&amp; " is more than Eligible for PrEP"&amp;CHAR(10),""),
IF(N50&gt;N49," * Initiated new on PrEP  for Age " &amp;N6&amp;" "&amp; N7&amp; " is more than Eligible for PrEP"&amp;CHAR(10),""),IF(O50&gt;O49," * Initiated new on PrEP  for Age " &amp;N6&amp;" "&amp; O7&amp; " is more than Eligible for PrEP"&amp;CHAR(10),""),
IF(P50&gt;P49," * Initiated new on PrEP  for Age " &amp;P6&amp;" "&amp; P7&amp; " is more than Eligible for PrEP"&amp;CHAR(10),""),IF(Q50&gt;Q49," * Initiated new on PrEP  for Age " &amp;P6&amp;" "&amp; Q7&amp; " is more than Eligible for PrEP"&amp;CHAR(10),""),
IF(R50&gt;R49," * Initiated new on PrEP  for Age " &amp;R6&amp;" "&amp; R7&amp; " is more than Eligible for PrEP"&amp;CHAR(10),""),IF(S50&gt;S49," * Initiated new on PrEP  for Age " &amp;R6&amp;" "&amp; S7&amp; " is more than Eligible for PrEP"&amp;CHAR(10),""),
IF(T50&gt;T49," * Initiated new on PrEP  for Age " &amp;T6&amp;" "&amp; T7&amp; " is more than Eligible for PrEP"&amp;CHAR(10),""),IF(U50&gt;U49," * Initiated new on PrEP  for Age " &amp;T6&amp;" "&amp; U7&amp; " is more than Eligible for PrEP"&amp;CHAR(10),""),
IF(V50&gt;V49," * Initiated new on PrEP  for Age " &amp;V6&amp;" "&amp; V7&amp; " is more than Eligible for PrEP"&amp;CHAR(10),""),IF(W50&gt;W49," * Initiated new on PrEP  for Age " &amp;V6&amp;" "&amp; W7&amp; " is more than Eligible for PrEP"&amp;CHAR(10),""),
IF(X50&gt;X49," * Initiated new on PrEP  for Age " &amp;X6&amp;" "&amp; X7&amp; " is more than Eligible for PrEP"&amp;CHAR(10),""),IF(Y50&gt;Y49," * Initiated new on PrEP  for Age " &amp;X6&amp;" "&amp; Y7&amp; " is more than Eligible for PrEP"&amp;CHAR(10),""),
IF(Z50&gt;Z49," * Initiated new on PrEP  for Age " &amp;Z6&amp;" "&amp; Z7&amp; " is more than Eligible for PrEP"&amp;CHAR(10),""),IF(AA50&gt;AA49," * Initiated new on PrEP  for Age " &amp;Z6&amp;" "&amp; AA7&amp; " is more than Eligible for PrEP"&amp;CHAR(10),""),
IF(AB50&gt;AB49," * Total Initiated new on PrEP  is more than Total Eligible for PrEP"&amp;CHAR(10),"")
)</f>
        <v/>
      </c>
      <c r="AD50" s="244"/>
      <c r="AE50" s="117" t="str">
        <f xml:space="preserve">
CONCATENATE(
IF(AB50&lt;&gt;SUM(AB63,AB64)," * Total Sum of (F02-16+F02-17) is not equal to F02-03"&amp;CHAR(10),"")
)</f>
        <v/>
      </c>
      <c r="AF50" s="164"/>
    </row>
    <row r="51" spans="1:32" s="10" customFormat="1" ht="88.5" customHeight="1" x14ac:dyDescent="0.95">
      <c r="A51" s="231"/>
      <c r="B51" s="15" t="s">
        <v>237</v>
      </c>
      <c r="C51" s="81" t="s">
        <v>600</v>
      </c>
      <c r="D51" s="89"/>
      <c r="E51" s="89"/>
      <c r="F51" s="89"/>
      <c r="G51" s="89"/>
      <c r="H51" s="89"/>
      <c r="I51" s="89"/>
      <c r="J51" s="121"/>
      <c r="K51" s="120"/>
      <c r="L51" s="120"/>
      <c r="M51" s="120"/>
      <c r="N51" s="120"/>
      <c r="O51" s="120"/>
      <c r="P51" s="120"/>
      <c r="Q51" s="120"/>
      <c r="R51" s="120"/>
      <c r="S51" s="120"/>
      <c r="T51" s="120"/>
      <c r="U51" s="120"/>
      <c r="V51" s="120"/>
      <c r="W51" s="120"/>
      <c r="X51" s="120"/>
      <c r="Y51" s="120"/>
      <c r="Z51" s="120"/>
      <c r="AA51" s="120"/>
      <c r="AB51" s="86">
        <f t="shared" si="5"/>
        <v>0</v>
      </c>
      <c r="AC51" s="112"/>
      <c r="AD51" s="244"/>
      <c r="AE51" s="117"/>
      <c r="AF51" s="164"/>
    </row>
    <row r="52" spans="1:32" s="10" customFormat="1" ht="88.5" customHeight="1" x14ac:dyDescent="0.95">
      <c r="A52" s="231"/>
      <c r="B52" s="15" t="s">
        <v>529</v>
      </c>
      <c r="C52" s="81" t="s">
        <v>239</v>
      </c>
      <c r="D52" s="89"/>
      <c r="E52" s="89"/>
      <c r="F52" s="89"/>
      <c r="G52" s="89"/>
      <c r="H52" s="89"/>
      <c r="I52" s="89"/>
      <c r="J52" s="120"/>
      <c r="K52" s="120"/>
      <c r="L52" s="120"/>
      <c r="M52" s="120"/>
      <c r="N52" s="120"/>
      <c r="O52" s="120"/>
      <c r="P52" s="120"/>
      <c r="Q52" s="120"/>
      <c r="R52" s="120"/>
      <c r="S52" s="120"/>
      <c r="T52" s="120"/>
      <c r="U52" s="120"/>
      <c r="V52" s="120"/>
      <c r="W52" s="120"/>
      <c r="X52" s="120"/>
      <c r="Y52" s="120"/>
      <c r="Z52" s="120"/>
      <c r="AA52" s="120"/>
      <c r="AB52" s="86">
        <f t="shared" si="5"/>
        <v>0</v>
      </c>
      <c r="AC52" s="112"/>
      <c r="AD52" s="244"/>
      <c r="AE52" s="117"/>
      <c r="AF52" s="164"/>
    </row>
    <row r="53" spans="1:32" s="10" customFormat="1" ht="88.5" customHeight="1" x14ac:dyDescent="0.95">
      <c r="A53" s="187" t="s">
        <v>37</v>
      </c>
      <c r="B53" s="15" t="s">
        <v>240</v>
      </c>
      <c r="C53" s="81" t="s">
        <v>241</v>
      </c>
      <c r="D53" s="89"/>
      <c r="E53" s="89"/>
      <c r="F53" s="89"/>
      <c r="G53" s="89"/>
      <c r="H53" s="89"/>
      <c r="I53" s="89"/>
      <c r="J53" s="120"/>
      <c r="K53" s="120"/>
      <c r="L53" s="120"/>
      <c r="M53" s="120"/>
      <c r="N53" s="120"/>
      <c r="O53" s="120"/>
      <c r="P53" s="120"/>
      <c r="Q53" s="120"/>
      <c r="R53" s="120"/>
      <c r="S53" s="120"/>
      <c r="T53" s="120"/>
      <c r="U53" s="120"/>
      <c r="V53" s="120"/>
      <c r="W53" s="120"/>
      <c r="X53" s="120"/>
      <c r="Y53" s="120"/>
      <c r="Z53" s="120"/>
      <c r="AA53" s="120"/>
      <c r="AB53" s="86">
        <f t="shared" si="5"/>
        <v>0</v>
      </c>
      <c r="AC53" s="177" t="str">
        <f xml:space="preserve">
CONCATENATE(
IF(D54&gt;D53," * F02-07 for Age " &amp;D6&amp;" "&amp; D7&amp; " is more than F02-06"&amp;CHAR(10),""),IF(E54&gt;E53," * F02-07 for Age " &amp;D6&amp;" "&amp; E7&amp; " is more than F02-06"&amp;CHAR(10),""),
IF(F54&gt;F53," * F02-07 for Age " &amp;F6&amp;" "&amp; F7&amp; " is more than F02-06"&amp;CHAR(10),""),IF(G54&gt;G53," * F02-07 for Age " &amp;F6&amp;" "&amp; G7&amp; " is more than F02-06"&amp;CHAR(10),""),
IF(H54&gt;H53," * F02-07 for Age " &amp;H6&amp;" "&amp; H7&amp; " is more than F02-06"&amp;CHAR(10),""),IF(I54&gt;I53," * F02-07 for Age " &amp;H6&amp;" "&amp; I7&amp; " is more than F02-06"&amp;CHAR(10),""),
IF(J54&gt;J53," * F02-07 for Age " &amp;J6&amp;" "&amp; J7&amp; " is more than F02-06"&amp;CHAR(10),""),IF(K54&gt;K53," * F02-07 for Age " &amp;J6&amp;" "&amp; K7&amp; " is more than F02-06"&amp;CHAR(10),""),
IF(L54&gt;L53," * F02-07 for Age " &amp;L6&amp;" "&amp; L7&amp; " is more than F02-06"&amp;CHAR(10),""),IF(M54&gt;M53," * F02-07 for Age " &amp;L6&amp;" "&amp; M7&amp; " is more than F02-06"&amp;CHAR(10),""),
IF(N54&gt;N53," * F02-07 for Age " &amp;N6&amp;" "&amp; N7&amp; " is more than F02-06"&amp;CHAR(10),""),IF(O54&gt;O53," * F02-07 for Age " &amp;N6&amp;" "&amp; O7&amp; " is more than F02-06"&amp;CHAR(10),""),
IF(P54&gt;P53," * F02-07 for Age " &amp;P6&amp;" "&amp; P7&amp; " is more than F02-06"&amp;CHAR(10),""),IF(Q54&gt;Q53," * F02-07 for Age " &amp;P6&amp;" "&amp; Q7&amp; " is more than F02-06"&amp;CHAR(10),""),
IF(R54&gt;R53," * F02-07 for Age " &amp;R6&amp;" "&amp; R7&amp; " is more than F02-06"&amp;CHAR(10),""),IF(S54&gt;S53," * F02-07 for Age " &amp;R6&amp;" "&amp; S7&amp; " is more than F02-06"&amp;CHAR(10),""),
IF(T54&gt;T53," * F02-07 for Age " &amp;T6&amp;" "&amp; T7&amp; " is more than F02-06"&amp;CHAR(10),""),IF(U54&gt;U53," * F02-07 for Age " &amp;T6&amp;" "&amp; U7&amp; " is more than F02-06"&amp;CHAR(10),""),
IF(V54&gt;V53," * F02-07 for Age " &amp;V6&amp;" "&amp; V7&amp; " is more than F02-06"&amp;CHAR(10),""),IF(W54&gt;W53," * F02-07 for Age " &amp;V6&amp;" "&amp; W7&amp; " is more than F02-06"&amp;CHAR(10),""),
IF(X54&gt;X53," * F02-07 for Age " &amp;X6&amp;" "&amp; X7&amp; " is more than F02-06"&amp;CHAR(10),""),IF(Y54&gt;Y53," * F02-07 for Age " &amp;X6&amp;" "&amp; Y7&amp; " is more than F02-06"&amp;CHAR(10),""),
IF(Z54&gt;Z53," * F02-07 for Age " &amp;Z6&amp;" "&amp; Z7&amp; " is more than F02-06"&amp;CHAR(10),""),IF(AA54&gt;AA53," * F02-07 for Age " &amp;Z6&amp;" "&amp; AA7&amp; " is more than F02-06"&amp;CHAR(10),""),
IF(AB54&gt;AB53," * Total F02-07 is more than Total F02-06"&amp;CHAR(10),"")
)</f>
        <v/>
      </c>
      <c r="AD53" s="244"/>
      <c r="AE53" s="117"/>
      <c r="AF53" s="164"/>
    </row>
    <row r="54" spans="1:32" s="10" customFormat="1" ht="83.85" customHeight="1" x14ac:dyDescent="0.95">
      <c r="A54" s="187"/>
      <c r="B54" s="15" t="s">
        <v>530</v>
      </c>
      <c r="C54" s="81" t="s">
        <v>243</v>
      </c>
      <c r="D54" s="89"/>
      <c r="E54" s="89"/>
      <c r="F54" s="89"/>
      <c r="G54" s="89"/>
      <c r="H54" s="89"/>
      <c r="I54" s="89"/>
      <c r="J54" s="120"/>
      <c r="K54" s="120"/>
      <c r="L54" s="120"/>
      <c r="M54" s="120"/>
      <c r="N54" s="120"/>
      <c r="O54" s="120"/>
      <c r="P54" s="120"/>
      <c r="Q54" s="120"/>
      <c r="R54" s="120"/>
      <c r="S54" s="120"/>
      <c r="T54" s="120"/>
      <c r="U54" s="120"/>
      <c r="V54" s="120"/>
      <c r="W54" s="120"/>
      <c r="X54" s="120"/>
      <c r="Y54" s="120"/>
      <c r="Z54" s="120"/>
      <c r="AA54" s="120"/>
      <c r="AB54" s="86">
        <f t="shared" si="5"/>
        <v>0</v>
      </c>
      <c r="AC54" s="178"/>
      <c r="AD54" s="244"/>
      <c r="AE54" s="117"/>
      <c r="AF54" s="164"/>
    </row>
    <row r="55" spans="1:32" s="10" customFormat="1" ht="83.85" customHeight="1" x14ac:dyDescent="0.95">
      <c r="A55" s="187"/>
      <c r="B55" s="15" t="s">
        <v>531</v>
      </c>
      <c r="C55" s="81" t="s">
        <v>601</v>
      </c>
      <c r="D55" s="89"/>
      <c r="E55" s="89"/>
      <c r="F55" s="89"/>
      <c r="G55" s="89"/>
      <c r="H55" s="89"/>
      <c r="I55" s="89"/>
      <c r="J55" s="120"/>
      <c r="K55" s="120"/>
      <c r="L55" s="120"/>
      <c r="M55" s="120"/>
      <c r="N55" s="120"/>
      <c r="O55" s="120"/>
      <c r="P55" s="120"/>
      <c r="Q55" s="120"/>
      <c r="R55" s="120"/>
      <c r="S55" s="120"/>
      <c r="T55" s="120"/>
      <c r="U55" s="120"/>
      <c r="V55" s="120"/>
      <c r="W55" s="120"/>
      <c r="X55" s="120"/>
      <c r="Y55" s="120"/>
      <c r="Z55" s="120"/>
      <c r="AA55" s="120"/>
      <c r="AB55" s="86">
        <f t="shared" si="5"/>
        <v>0</v>
      </c>
      <c r="AC55" s="112"/>
      <c r="AD55" s="244"/>
      <c r="AE55" s="117"/>
      <c r="AF55" s="164"/>
    </row>
    <row r="56" spans="1:32" s="10" customFormat="1" ht="88.5" customHeight="1" x14ac:dyDescent="0.95">
      <c r="A56" s="206" t="s">
        <v>26</v>
      </c>
      <c r="B56" s="15" t="s">
        <v>532</v>
      </c>
      <c r="C56" s="81" t="s">
        <v>602</v>
      </c>
      <c r="D56" s="89"/>
      <c r="E56" s="89"/>
      <c r="F56" s="89"/>
      <c r="G56" s="89"/>
      <c r="H56" s="89"/>
      <c r="I56" s="89"/>
      <c r="J56" s="120"/>
      <c r="K56" s="120"/>
      <c r="L56" s="120"/>
      <c r="M56" s="120"/>
      <c r="N56" s="120"/>
      <c r="O56" s="120"/>
      <c r="P56" s="120"/>
      <c r="Q56" s="120"/>
      <c r="R56" s="120"/>
      <c r="S56" s="120"/>
      <c r="T56" s="120"/>
      <c r="U56" s="120"/>
      <c r="V56" s="120"/>
      <c r="W56" s="120"/>
      <c r="X56" s="120"/>
      <c r="Y56" s="120"/>
      <c r="Z56" s="120"/>
      <c r="AA56" s="120"/>
      <c r="AB56" s="86">
        <f t="shared" si="5"/>
        <v>0</v>
      </c>
      <c r="AC56" s="112"/>
      <c r="AD56" s="244"/>
      <c r="AE56" s="117"/>
      <c r="AF56" s="164"/>
    </row>
    <row r="57" spans="1:32" s="10" customFormat="1" ht="88.5" customHeight="1" x14ac:dyDescent="0.95">
      <c r="A57" s="207"/>
      <c r="B57" s="15" t="s">
        <v>533</v>
      </c>
      <c r="C57" s="81" t="s">
        <v>603</v>
      </c>
      <c r="D57" s="89"/>
      <c r="E57" s="89"/>
      <c r="F57" s="89"/>
      <c r="G57" s="89"/>
      <c r="H57" s="89"/>
      <c r="I57" s="89"/>
      <c r="J57" s="120"/>
      <c r="K57" s="120"/>
      <c r="L57" s="120"/>
      <c r="M57" s="120"/>
      <c r="N57" s="120"/>
      <c r="O57" s="120"/>
      <c r="P57" s="120"/>
      <c r="Q57" s="120"/>
      <c r="R57" s="120"/>
      <c r="S57" s="120"/>
      <c r="T57" s="120"/>
      <c r="U57" s="120"/>
      <c r="V57" s="120"/>
      <c r="W57" s="120"/>
      <c r="X57" s="120"/>
      <c r="Y57" s="120"/>
      <c r="Z57" s="120"/>
      <c r="AA57" s="120"/>
      <c r="AB57" s="86">
        <f t="shared" si="5"/>
        <v>0</v>
      </c>
      <c r="AC57" s="112"/>
      <c r="AD57" s="244"/>
      <c r="AE57" s="117"/>
      <c r="AF57" s="164"/>
    </row>
    <row r="58" spans="1:32" s="10" customFormat="1" ht="88.5" customHeight="1" x14ac:dyDescent="0.95">
      <c r="A58" s="207"/>
      <c r="B58" s="15" t="s">
        <v>248</v>
      </c>
      <c r="C58" s="81" t="s">
        <v>249</v>
      </c>
      <c r="D58" s="89"/>
      <c r="E58" s="89"/>
      <c r="F58" s="89"/>
      <c r="G58" s="89"/>
      <c r="H58" s="89"/>
      <c r="I58" s="89"/>
      <c r="J58" s="120"/>
      <c r="K58" s="120"/>
      <c r="L58" s="120"/>
      <c r="M58" s="120"/>
      <c r="N58" s="120"/>
      <c r="O58" s="120"/>
      <c r="P58" s="120"/>
      <c r="Q58" s="120"/>
      <c r="R58" s="120"/>
      <c r="S58" s="120"/>
      <c r="T58" s="120"/>
      <c r="U58" s="120"/>
      <c r="V58" s="120"/>
      <c r="W58" s="120"/>
      <c r="X58" s="120"/>
      <c r="Y58" s="120"/>
      <c r="Z58" s="120"/>
      <c r="AA58" s="120"/>
      <c r="AB58" s="86">
        <f t="shared" si="5"/>
        <v>0</v>
      </c>
      <c r="AC58" s="112"/>
      <c r="AD58" s="244"/>
      <c r="AE58" s="117"/>
      <c r="AF58" s="164"/>
    </row>
    <row r="59" spans="1:32" s="10" customFormat="1" ht="88.5" customHeight="1" x14ac:dyDescent="0.95">
      <c r="A59" s="207"/>
      <c r="B59" s="15" t="s">
        <v>534</v>
      </c>
      <c r="C59" s="81" t="s">
        <v>251</v>
      </c>
      <c r="D59" s="89"/>
      <c r="E59" s="89"/>
      <c r="F59" s="89"/>
      <c r="G59" s="89"/>
      <c r="H59" s="89"/>
      <c r="I59" s="89"/>
      <c r="J59" s="120"/>
      <c r="K59" s="120"/>
      <c r="L59" s="120"/>
      <c r="M59" s="120"/>
      <c r="N59" s="120"/>
      <c r="O59" s="120"/>
      <c r="P59" s="120"/>
      <c r="Q59" s="120"/>
      <c r="R59" s="120"/>
      <c r="S59" s="120"/>
      <c r="T59" s="120"/>
      <c r="U59" s="120"/>
      <c r="V59" s="120"/>
      <c r="W59" s="120"/>
      <c r="X59" s="120"/>
      <c r="Y59" s="120"/>
      <c r="Z59" s="120"/>
      <c r="AA59" s="120"/>
      <c r="AB59" s="86">
        <f t="shared" si="5"/>
        <v>0</v>
      </c>
      <c r="AC59" s="112"/>
      <c r="AD59" s="244"/>
      <c r="AE59" s="117"/>
      <c r="AF59" s="164"/>
    </row>
    <row r="60" spans="1:32" s="10" customFormat="1" ht="88.5" customHeight="1" x14ac:dyDescent="0.95">
      <c r="A60" s="207"/>
      <c r="B60" s="15" t="s">
        <v>535</v>
      </c>
      <c r="C60" s="81" t="s">
        <v>252</v>
      </c>
      <c r="D60" s="89"/>
      <c r="E60" s="89"/>
      <c r="F60" s="89"/>
      <c r="G60" s="89"/>
      <c r="H60" s="89"/>
      <c r="I60" s="89"/>
      <c r="J60" s="120"/>
      <c r="K60" s="120"/>
      <c r="L60" s="120"/>
      <c r="M60" s="120"/>
      <c r="N60" s="120"/>
      <c r="O60" s="120"/>
      <c r="P60" s="120"/>
      <c r="Q60" s="120"/>
      <c r="R60" s="120"/>
      <c r="S60" s="120"/>
      <c r="T60" s="120"/>
      <c r="U60" s="120"/>
      <c r="V60" s="120"/>
      <c r="W60" s="120"/>
      <c r="X60" s="120"/>
      <c r="Y60" s="120"/>
      <c r="Z60" s="120"/>
      <c r="AA60" s="120"/>
      <c r="AB60" s="86">
        <f t="shared" si="5"/>
        <v>0</v>
      </c>
      <c r="AC60" s="112"/>
      <c r="AD60" s="244"/>
      <c r="AE60" s="117"/>
      <c r="AF60" s="164"/>
    </row>
    <row r="61" spans="1:32" s="10" customFormat="1" ht="88.5" customHeight="1" x14ac:dyDescent="0.95">
      <c r="A61" s="207"/>
      <c r="B61" s="15" t="s">
        <v>536</v>
      </c>
      <c r="C61" s="81" t="s">
        <v>255</v>
      </c>
      <c r="D61" s="89"/>
      <c r="E61" s="89"/>
      <c r="F61" s="89"/>
      <c r="G61" s="89"/>
      <c r="H61" s="89"/>
      <c r="I61" s="89"/>
      <c r="J61" s="120"/>
      <c r="K61" s="120"/>
      <c r="L61" s="120"/>
      <c r="M61" s="120"/>
      <c r="N61" s="120"/>
      <c r="O61" s="120"/>
      <c r="P61" s="120"/>
      <c r="Q61" s="120"/>
      <c r="R61" s="120"/>
      <c r="S61" s="120"/>
      <c r="T61" s="120"/>
      <c r="U61" s="120"/>
      <c r="V61" s="120"/>
      <c r="W61" s="120"/>
      <c r="X61" s="120"/>
      <c r="Y61" s="120"/>
      <c r="Z61" s="120"/>
      <c r="AA61" s="120"/>
      <c r="AB61" s="86">
        <f t="shared" si="5"/>
        <v>0</v>
      </c>
      <c r="AC61" s="112"/>
      <c r="AD61" s="244"/>
      <c r="AE61" s="117"/>
      <c r="AF61" s="164"/>
    </row>
    <row r="62" spans="1:32" s="10" customFormat="1" ht="88.5" customHeight="1" x14ac:dyDescent="0.95">
      <c r="A62" s="208"/>
      <c r="B62" s="15" t="s">
        <v>537</v>
      </c>
      <c r="C62" s="81" t="s">
        <v>256</v>
      </c>
      <c r="D62" s="89"/>
      <c r="E62" s="89"/>
      <c r="F62" s="89"/>
      <c r="G62" s="89"/>
      <c r="H62" s="89"/>
      <c r="I62" s="89"/>
      <c r="J62" s="120"/>
      <c r="K62" s="120"/>
      <c r="L62" s="120"/>
      <c r="M62" s="120"/>
      <c r="N62" s="120"/>
      <c r="O62" s="120"/>
      <c r="P62" s="120"/>
      <c r="Q62" s="120"/>
      <c r="R62" s="120"/>
      <c r="S62" s="120"/>
      <c r="T62" s="120"/>
      <c r="U62" s="120"/>
      <c r="V62" s="120"/>
      <c r="W62" s="120"/>
      <c r="X62" s="120"/>
      <c r="Y62" s="120"/>
      <c r="Z62" s="120"/>
      <c r="AA62" s="120"/>
      <c r="AB62" s="86">
        <f t="shared" si="5"/>
        <v>0</v>
      </c>
      <c r="AC62" s="112"/>
      <c r="AD62" s="244"/>
      <c r="AE62" s="117"/>
      <c r="AF62" s="164"/>
    </row>
    <row r="63" spans="1:32" s="10" customFormat="1" ht="142.5" customHeight="1" x14ac:dyDescent="0.95">
      <c r="A63" s="206" t="s">
        <v>134</v>
      </c>
      <c r="B63" s="93" t="s">
        <v>538</v>
      </c>
      <c r="C63" s="81" t="s">
        <v>604</v>
      </c>
      <c r="D63" s="89"/>
      <c r="E63" s="89"/>
      <c r="F63" s="89"/>
      <c r="G63" s="89"/>
      <c r="H63" s="89"/>
      <c r="I63" s="89"/>
      <c r="J63" s="87"/>
      <c r="K63" s="87"/>
      <c r="L63" s="87"/>
      <c r="M63" s="87"/>
      <c r="N63" s="87"/>
      <c r="O63" s="87"/>
      <c r="P63" s="87"/>
      <c r="Q63" s="87"/>
      <c r="R63" s="87"/>
      <c r="S63" s="87"/>
      <c r="T63" s="87"/>
      <c r="U63" s="87"/>
      <c r="V63" s="87"/>
      <c r="W63" s="87"/>
      <c r="X63" s="87"/>
      <c r="Y63" s="87"/>
      <c r="Z63" s="87"/>
      <c r="AA63" s="87"/>
      <c r="AB63" s="125"/>
      <c r="AC63" s="112"/>
      <c r="AD63" s="244"/>
      <c r="AE63" s="117"/>
      <c r="AF63" s="164"/>
    </row>
    <row r="64" spans="1:32" s="10" customFormat="1" ht="88.5" customHeight="1" x14ac:dyDescent="0.95">
      <c r="A64" s="207"/>
      <c r="B64" s="104" t="s">
        <v>539</v>
      </c>
      <c r="C64" s="105" t="s">
        <v>605</v>
      </c>
      <c r="D64" s="100"/>
      <c r="E64" s="100"/>
      <c r="F64" s="100"/>
      <c r="G64" s="100"/>
      <c r="H64" s="100"/>
      <c r="I64" s="100"/>
      <c r="J64" s="101"/>
      <c r="K64" s="101"/>
      <c r="L64" s="101"/>
      <c r="M64" s="101"/>
      <c r="N64" s="101"/>
      <c r="O64" s="101"/>
      <c r="P64" s="101"/>
      <c r="Q64" s="101"/>
      <c r="R64" s="101"/>
      <c r="S64" s="101"/>
      <c r="T64" s="101"/>
      <c r="U64" s="101"/>
      <c r="V64" s="101"/>
      <c r="W64" s="101"/>
      <c r="X64" s="101"/>
      <c r="Y64" s="101"/>
      <c r="Z64" s="101"/>
      <c r="AA64" s="101"/>
      <c r="AB64" s="126"/>
      <c r="AC64" s="113"/>
      <c r="AD64" s="244"/>
      <c r="AE64" s="119"/>
      <c r="AF64" s="164"/>
    </row>
    <row r="65" spans="1:32" s="8" customFormat="1" ht="76.5" x14ac:dyDescent="1.1000000000000001">
      <c r="A65" s="170" t="s">
        <v>151</v>
      </c>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row>
    <row r="66" spans="1:32" s="9" customFormat="1" ht="58.5" customHeight="1" x14ac:dyDescent="1.05">
      <c r="A66" s="200" t="s">
        <v>49</v>
      </c>
      <c r="B66" s="200" t="s">
        <v>594</v>
      </c>
      <c r="C66" s="190" t="s">
        <v>508</v>
      </c>
      <c r="D66" s="210" t="s">
        <v>4</v>
      </c>
      <c r="E66" s="183"/>
      <c r="F66" s="182" t="s">
        <v>5</v>
      </c>
      <c r="G66" s="183"/>
      <c r="H66" s="182" t="s">
        <v>6</v>
      </c>
      <c r="I66" s="183"/>
      <c r="J66" s="182" t="s">
        <v>7</v>
      </c>
      <c r="K66" s="183"/>
      <c r="L66" s="182" t="s">
        <v>8</v>
      </c>
      <c r="M66" s="183"/>
      <c r="N66" s="182" t="s">
        <v>9</v>
      </c>
      <c r="O66" s="183"/>
      <c r="P66" s="182" t="s">
        <v>10</v>
      </c>
      <c r="Q66" s="183"/>
      <c r="R66" s="182" t="s">
        <v>11</v>
      </c>
      <c r="S66" s="183"/>
      <c r="T66" s="182" t="s">
        <v>12</v>
      </c>
      <c r="U66" s="183"/>
      <c r="V66" s="182" t="s">
        <v>28</v>
      </c>
      <c r="W66" s="183"/>
      <c r="X66" s="182" t="s">
        <v>29</v>
      </c>
      <c r="Y66" s="183"/>
      <c r="Z66" s="182" t="s">
        <v>13</v>
      </c>
      <c r="AA66" s="183"/>
      <c r="AB66" s="202" t="s">
        <v>24</v>
      </c>
      <c r="AC66" s="176" t="s">
        <v>628</v>
      </c>
      <c r="AD66" s="176" t="s">
        <v>638</v>
      </c>
      <c r="AE66" s="166" t="s">
        <v>639</v>
      </c>
      <c r="AF66" s="166" t="s">
        <v>639</v>
      </c>
    </row>
    <row r="67" spans="1:32" s="9" customFormat="1" ht="58.5" customHeight="1" x14ac:dyDescent="1.05">
      <c r="A67" s="201"/>
      <c r="B67" s="201"/>
      <c r="C67" s="191"/>
      <c r="D67" s="73" t="s">
        <v>14</v>
      </c>
      <c r="E67" s="73" t="s">
        <v>15</v>
      </c>
      <c r="F67" s="73" t="s">
        <v>14</v>
      </c>
      <c r="G67" s="73" t="s">
        <v>15</v>
      </c>
      <c r="H67" s="73" t="s">
        <v>14</v>
      </c>
      <c r="I67" s="73" t="s">
        <v>15</v>
      </c>
      <c r="J67" s="74" t="s">
        <v>14</v>
      </c>
      <c r="K67" s="73" t="s">
        <v>15</v>
      </c>
      <c r="L67" s="74" t="s">
        <v>14</v>
      </c>
      <c r="M67" s="73" t="s">
        <v>15</v>
      </c>
      <c r="N67" s="74" t="s">
        <v>14</v>
      </c>
      <c r="O67" s="73" t="s">
        <v>15</v>
      </c>
      <c r="P67" s="74" t="s">
        <v>14</v>
      </c>
      <c r="Q67" s="73" t="s">
        <v>15</v>
      </c>
      <c r="R67" s="74" t="s">
        <v>14</v>
      </c>
      <c r="S67" s="73" t="s">
        <v>15</v>
      </c>
      <c r="T67" s="74" t="s">
        <v>14</v>
      </c>
      <c r="U67" s="73" t="s">
        <v>15</v>
      </c>
      <c r="V67" s="74" t="s">
        <v>14</v>
      </c>
      <c r="W67" s="73" t="s">
        <v>15</v>
      </c>
      <c r="X67" s="74" t="s">
        <v>14</v>
      </c>
      <c r="Y67" s="73" t="s">
        <v>15</v>
      </c>
      <c r="Z67" s="74" t="s">
        <v>14</v>
      </c>
      <c r="AA67" s="73" t="s">
        <v>15</v>
      </c>
      <c r="AB67" s="203"/>
      <c r="AC67" s="176"/>
      <c r="AD67" s="176"/>
      <c r="AE67" s="166"/>
      <c r="AF67" s="166"/>
    </row>
    <row r="68" spans="1:32" s="10" customFormat="1" ht="129.4" customHeight="1" x14ac:dyDescent="0.95">
      <c r="A68" s="206" t="s">
        <v>31</v>
      </c>
      <c r="B68" s="15" t="s">
        <v>540</v>
      </c>
      <c r="C68" s="81" t="s">
        <v>274</v>
      </c>
      <c r="D68" s="127"/>
      <c r="E68" s="127"/>
      <c r="F68" s="127"/>
      <c r="G68" s="127"/>
      <c r="H68" s="127"/>
      <c r="I68" s="127"/>
      <c r="J68" s="120"/>
      <c r="K68" s="120"/>
      <c r="L68" s="120"/>
      <c r="M68" s="120"/>
      <c r="N68" s="120"/>
      <c r="O68" s="120"/>
      <c r="P68" s="120"/>
      <c r="Q68" s="120"/>
      <c r="R68" s="120"/>
      <c r="S68" s="120"/>
      <c r="T68" s="120"/>
      <c r="U68" s="120"/>
      <c r="V68" s="120"/>
      <c r="W68" s="120"/>
      <c r="X68" s="120"/>
      <c r="Y68" s="120"/>
      <c r="Z68" s="120"/>
      <c r="AA68" s="120"/>
      <c r="AB68" s="86">
        <f>SUM(D68:AA68)</f>
        <v>0</v>
      </c>
      <c r="AC68" s="112" t="str">
        <f xml:space="preserve">
CONCATENATE(
IF(D68&lt;&gt;SUM(D70,D72,D74,D76,D78)," * F03-01 for Age " &amp;D6&amp;" "&amp; D7&amp; " is not equal to the sum of (F03-03+F03-05+F03-07+F03-09+F03-11)"&amp;CHAR(10),""),IF(E68&lt;&gt;SUM(E70,E72,E74,E76,E78)," * F03-01 for Age " &amp;D6&amp;" "&amp; E7&amp; " is not equal to the sum of F03-03+F03-05+F03-07+F03-09+F03-11"&amp;CHAR(10),""),
IF(F68&lt;&gt;SUM(F70,F72,F74,F76,F78)," * F03-01 for Age " &amp;F6&amp;" "&amp; F7&amp; " is not equal to the sum of (F03-03+F03-05+F03-07+F03-09+F03-11)"&amp;CHAR(10),""),IF(G68&lt;&gt;SUM(G70,G72,G74,G76,G78)," * F03-01 for Age " &amp;F6&amp;" "&amp; G7&amp; " is not equal to the sum of F03-03+F03-05+F03-07+F03-09+F03-11"&amp;CHAR(10),""),
IF(H68&lt;&gt;SUM(H70,H72,H74,H76,H78)," * F03-01 for Age " &amp;H6&amp;" "&amp; H7&amp; " is not equal to the sum of (F03-03+F03-05+F03-07+F03-09+F03-11)"&amp;CHAR(10),""),IF(I68&lt;&gt;SUM(I70,I72,I74,I76,I78)," * F03-01 for Age " &amp;H6&amp;" "&amp; I7&amp; " is not equal to the sum of F03-03+F03-05+F03-07+F03-09+F03-11"&amp;CHAR(10),""),
IF(J68&lt;&gt;SUM(J70,J72,J74,J76,J78)," * F03-01 for Age " &amp;J6&amp;" "&amp; J7&amp; " is not equal to the sum of (F03-03+F03-05+F03-07+F03-09+F03-11)"&amp;CHAR(10),""),IF(K68&lt;&gt;SUM(K70,K72,K74,K76,K78)," * F03-01 for Age " &amp;J6&amp;" "&amp; K7&amp; " is not equal to the sum of F03-03+F03-05+F03-07+F03-09+F03-11"&amp;CHAR(10),""),
IF(L68&lt;&gt;SUM(L70,L72,L74,L76,L78)," * F03-01 for Age " &amp;L6&amp;" "&amp; L7&amp; " is not equal to the sum of (F03-03+F03-05+F03-07+F03-09+F03-11)"&amp;CHAR(10),""),IF(M68&lt;&gt;SUM(M70,M72,M74,M76,M78)," * F03-01 for Age " &amp;L6&amp;" "&amp; M7&amp; " is not equal to the sum of F03-03+F03-05+F03-07+F03-09+F03-11"&amp;CHAR(10),""),
IF(N68&lt;&gt;SUM(N70,N72,N74,N76,N78)," * F03-01 for Age " &amp;N6&amp;" "&amp; N7&amp; " is not equal to the sum of (F03-03+F03-05+F03-07+F03-09+F03-11)"&amp;CHAR(10),""),IF(O68&lt;&gt;SUM(O70,O72,O74,O76,O78)," * F03-01 for Age " &amp;N6&amp;" "&amp; O7&amp; " is not equal to the sum of F03-03+F03-05+F03-07+F03-09+F03-11"&amp;CHAR(10),""),
IF(P68&lt;&gt;SUM(P70,P72,P74,P76,P78)," * F03-01 for Age " &amp;P6&amp;" "&amp; P7&amp; " is not equal to the sum of (F03-03+F03-05+F03-07+F03-09+F03-11)"&amp;CHAR(10),""),IF(Q68&lt;&gt;SUM(Q70,Q72,Q74,Q76,Q78)," * F03-01 for Age " &amp;P6&amp;" "&amp; Q7&amp; " is not equal to the sum of F03-03+F03-05+F03-07+F03-09+F03-11"&amp;CHAR(10),""),
IF(R68&lt;&gt;SUM(R70,R72,R74,R76,R78)," * F03-01 for Age " &amp;R6&amp;" "&amp; R7&amp; " is not equal to the sum of (F03-03+F03-05+F03-07+F03-09+F03-11)"&amp;CHAR(10),""),IF(S68&lt;&gt;SUM(S70,S72,S74,S76,S78)," * F03-01 for Age " &amp;R6&amp;" "&amp; S7&amp; " is not equal to the sum of F03-03+F03-05+F03-07+F03-09+F03-11"&amp;CHAR(10),""),
IF(T68&lt;&gt;SUM(T70,T72,T74,T76,T78)," * F03-01 for Age " &amp;T6&amp;" "&amp; T7&amp; " is not equal to the sum of (F03-03+F03-05+F03-07+F03-09+F03-11)"&amp;CHAR(10),""),IF(U68&lt;&gt;SUM(U70,U72,U74,U76,U78)," * F03-01 for Age " &amp;T6&amp;" "&amp; U7&amp; " is not equal to the sum of F03-03+F03-05+F03-07+F03-09+F03-11"&amp;CHAR(10),""),
IF(V68&lt;&gt;SUM(V70,V72,V74,V76,V78)," * F03-01 for Age " &amp;V6&amp;" "&amp; V7&amp; " is not equal to the sum of (F03-03+F03-05+F03-07+F03-09+F03-11)"&amp;CHAR(10),""),IF(W68&lt;&gt;SUM(W70,W72,W74,W76,W78)," * F03-01 for Age " &amp;V6&amp;" "&amp; W7&amp; " is not equal to the sum of F03-03+F03-05+F03-07+F03-09+F03-11"&amp;CHAR(10),""),
IF(X68&lt;&gt;SUM(X70,X72,X74,X76,X78)," * F03-01 for Age " &amp;X6&amp;" "&amp; X7&amp; " is not equal to the sum of (F03-03+F03-05+F03-07+F03-09+F03-11)"&amp;CHAR(10),""),IF(Y68&lt;&gt;SUM(Y70,Y72,Y74,Y76,Y78)," * F03-01 for Age " &amp;X6&amp;" "&amp; Y7&amp; " is not equal to the sum of F03-03+F03-05+F03-07+F03-09+F03-11"&amp;CHAR(10),""),
IF(Z68&lt;&gt;SUM(Z70,Z72,Z74,Z76,Z78)," * F03-01 for Age " &amp;Z6&amp;" "&amp; Z7&amp; " is not equal to the sum of (F03-03+F03-05+F03-07+F03-09+F03-11)"&amp;CHAR(10),""),IF(AA68&lt;&gt;SUM(AA70,AA72,AA74,AA76,AA78)," * F03-01 for Age " &amp;Z6&amp;" "&amp; AA7&amp; " is not equal to the sum of (F03-03+F03-05+F03-07+F03-09+F03-11)"&amp;CHAR(10),""),
IF(AB68&lt;&gt;SUM(AB70,AB72,AB74,AB76,AB78)," * Total F03-01 is not equal to the sum of (F03-03+F03-05+F03-07+F03-09+F03-11)"&amp;CHAR(10),"")
)</f>
        <v/>
      </c>
      <c r="AD68" s="235" t="str">
        <f>CONCATENATE(AC68,AC69,AC70,AC71,AC72,AC73,AC74,AC75,AC76,AC77,AC78,AC79)</f>
        <v/>
      </c>
      <c r="AE68" s="117"/>
      <c r="AF68" s="164" t="str">
        <f>CONCATENATE(AE68,AE69,AE70,AE71,AE72,AE73,AE74,AE75,AE76,AE77,AE78,AE79)</f>
        <v/>
      </c>
    </row>
    <row r="69" spans="1:32" s="10" customFormat="1" ht="129.4" customHeight="1" x14ac:dyDescent="0.95">
      <c r="A69" s="207"/>
      <c r="B69" s="15" t="s">
        <v>541</v>
      </c>
      <c r="C69" s="81" t="s">
        <v>275</v>
      </c>
      <c r="D69" s="127"/>
      <c r="E69" s="127"/>
      <c r="F69" s="127"/>
      <c r="G69" s="127"/>
      <c r="H69" s="127"/>
      <c r="I69" s="127"/>
      <c r="J69" s="120"/>
      <c r="K69" s="120"/>
      <c r="L69" s="120"/>
      <c r="M69" s="120"/>
      <c r="N69" s="120"/>
      <c r="O69" s="120"/>
      <c r="P69" s="120"/>
      <c r="Q69" s="120"/>
      <c r="R69" s="120"/>
      <c r="S69" s="120"/>
      <c r="T69" s="120"/>
      <c r="U69" s="120"/>
      <c r="V69" s="120"/>
      <c r="W69" s="120"/>
      <c r="X69" s="120"/>
      <c r="Y69" s="120"/>
      <c r="Z69" s="120"/>
      <c r="AA69" s="120"/>
      <c r="AB69" s="86">
        <f t="shared" ref="AB69:AB79" si="6">SUM(D69:AA69)</f>
        <v>0</v>
      </c>
      <c r="AC69" s="112" t="str">
        <f xml:space="preserve">
CONCATENATE(
IF(D69&lt;&gt;SUM(D71,D73,D75,D77,D79)," * F03-02 for Age " &amp;D6&amp;" "&amp; D7&amp; " is not equal to the sum of (F03-04+F03-06+F03-08+F03-10+F03-12)"&amp;CHAR(10),""),IF(E69&lt;&gt;SUM(E71,E73,E75,E77,E79)," * F03-02 for Age " &amp;D6&amp;" "&amp; E7&amp; " is not equal to the sum of F03-04+F03-06+F03-08+F03-10+F03-12"&amp;CHAR(10),""),
IF(F69&lt;&gt;SUM(F71,F73,F75,F77,F79)," * F03-02 for Age " &amp;F6&amp;" "&amp; F7&amp; " is not equal to the sum of (F03-04+F03-06+F03-08+F03-10+F03-12)"&amp;CHAR(10),""),IF(G69&lt;&gt;SUM(G71,G73,G75,G77,G79)," * F03-02 for Age " &amp;F6&amp;" "&amp; G7&amp; " is not equal to the sum of F03-04+F03-06+F03-08+F03-10+F03-12"&amp;CHAR(10),""),
IF(H69&lt;&gt;SUM(H71,H73,H75,H77,H79)," * F03-02 for Age " &amp;H6&amp;" "&amp; H7&amp; " is not equal to the sum of (F03-04+F03-06+F03-08+F03-10+F03-12)"&amp;CHAR(10),""),IF(I69&lt;&gt;SUM(I71,I73,I75,I77,I79)," * F03-02 for Age " &amp;H6&amp;" "&amp; I7&amp; " is not equal to the sum of F03-04+F03-06+F03-08+F03-10+F03-12"&amp;CHAR(10),""),
IF(J69&lt;&gt;SUM(J71,J73,J75,J77,J79)," * F03-02 for Age " &amp;J6&amp;" "&amp; J7&amp; " is not equal to the sum of (F03-04+F03-06+F03-08+F03-10+F03-12)"&amp;CHAR(10),""),IF(K69&lt;&gt;SUM(K71,K73,K75,K77,K79)," * F03-02 for Age " &amp;J6&amp;" "&amp; K7&amp; " is not equal to the sum of F03-04+F03-06+F03-08+F03-10+F03-12"&amp;CHAR(10),""),
IF(L69&lt;&gt;SUM(L71,L73,L75,L77,L79)," * F03-02 for Age " &amp;L6&amp;" "&amp; L7&amp; " is not equal to the sum of (F03-04+F03-06+F03-08+F03-10+F03-12)"&amp;CHAR(10),""),IF(M69&lt;&gt;SUM(M71,M73,M75,M77,M79)," * F03-02 for Age " &amp;L6&amp;" "&amp; M7&amp; " is not equal to the sum of F03-04+F03-06+F03-08+F03-10+F03-12"&amp;CHAR(10),""),
IF(N69&lt;&gt;SUM(N71,N73,N75,N77,N79)," * F03-02 for Age " &amp;N6&amp;" "&amp; N7&amp; " is not equal to the sum of (F03-04+F03-06+F03-08+F03-10+F03-12)"&amp;CHAR(10),""),IF(O69&lt;&gt;SUM(O71,O73,O75,O77,O79)," * F03-02 for Age " &amp;N6&amp;" "&amp; O7&amp; " is not equal to the sum of F03-04+F03-06+F03-08+F03-10+F03-12"&amp;CHAR(10),""),
IF(P69&lt;&gt;SUM(P71,P73,P75,P77,P79)," * F03-02 for Age " &amp;P6&amp;" "&amp; P7&amp; " is not equal to the sum of (F03-04+F03-06+F03-08+F03-10+F03-12)"&amp;CHAR(10),""),IF(Q69&lt;&gt;SUM(Q71,Q73,Q75,Q77,Q79)," * F03-02 for Age " &amp;P6&amp;" "&amp; Q7&amp; " is not equal to the sum of F03-04+F03-06+F03-08+F03-10+F03-12"&amp;CHAR(10),""),
IF(R69&lt;&gt;SUM(R71,R73,R75,R77,R79)," * F03-02 for Age " &amp;R6&amp;" "&amp; R7&amp; " is not equal to the sum of (F03-04+F03-06+F03-08+F03-10+F03-12)"&amp;CHAR(10),""),IF(S69&lt;&gt;SUM(S71,S73,S75,S77,S79)," * F03-02 for Age " &amp;R6&amp;" "&amp; S7&amp; " is not equal to the sum of F03-04+F03-06+F03-08+F03-10+F03-12"&amp;CHAR(10),""),
IF(T69&lt;&gt;SUM(T71,T73,T75,T77,T79)," * F03-02 for Age " &amp;T6&amp;" "&amp; T7&amp; " is not equal to the sum of (F03-04+F03-06+F03-08+F03-10+F03-12)"&amp;CHAR(10),""),IF(U69&lt;&gt;SUM(U71,U73,U75,U77,U79)," * F03-02 for Age " &amp;T6&amp;" "&amp; U7&amp; " is not equal to the sum of F03-04+F03-06+F03-08+F03-10+F03-12"&amp;CHAR(10),""),
IF(V69&lt;&gt;SUM(V71,V73,V75,V77,V79)," * F03-02 for Age " &amp;V6&amp;" "&amp; V7&amp; " is not equal to the sum of (F03-04+F03-06+F03-08+F03-10+F03-12)"&amp;CHAR(10),""),IF(W69&lt;&gt;SUM(W71,W73,W75,W77,W79)," * F03-02 for Age " &amp;V6&amp;" "&amp; W7&amp; " is not equal to the sum of F03-04+F03-06+F03-08+F03-10+F03-12"&amp;CHAR(10),""),
IF(X69&lt;&gt;SUM(X71,X73,X75,X77,X79)," * F03-02 for Age " &amp;X6&amp;" "&amp; X7&amp; " is not equal to the sum of (F03-04+F03-06+F03-08+F03-10+F03-12)"&amp;CHAR(10),""),IF(Y69&lt;&gt;SUM(Y71,Y73,Y75,Y77,Y79)," * F03-02 for Age " &amp;X6&amp;" "&amp; Y7&amp; " is not equal to the sum of F03-04+F03-06+F03-08+F03-10+F03-12"&amp;CHAR(10),""),
IF(Z69&lt;&gt;SUM(Z71,Z73,Z75,Z77,Z79)," * F03-02 for Age " &amp;Z6&amp;" "&amp; Z7&amp; " is not equal to the sum of (F03-04+F03-06+F03-08+F03-10+F03-12)"&amp;CHAR(10),""),IF(AA69&lt;&gt;SUM(AA71,AA73,AA75,AA77,AA79)," * F03-02 for Age " &amp;Z6&amp;" "&amp; AA7&amp; " is not equal to the sum of (F03-04+F03-06+F03-08+F03-10+F03-12)"&amp;CHAR(10),""),
IF(AB69&lt;&gt;SUM(AB71,AB73,AB75,AB77,AB79)," * Total F03-02 is not equal to the sum of (F03-04+F03-06+F03-08+F03-10+F03-12)"&amp;CHAR(10),"")
)</f>
        <v/>
      </c>
      <c r="AD69" s="235"/>
      <c r="AE69" s="117"/>
      <c r="AF69" s="164"/>
    </row>
    <row r="70" spans="1:32" s="10" customFormat="1" ht="129.4" customHeight="1" x14ac:dyDescent="0.95">
      <c r="A70" s="206" t="s">
        <v>32</v>
      </c>
      <c r="B70" s="15" t="s">
        <v>542</v>
      </c>
      <c r="C70" s="81" t="s">
        <v>276</v>
      </c>
      <c r="D70" s="127"/>
      <c r="E70" s="127"/>
      <c r="F70" s="127"/>
      <c r="G70" s="127"/>
      <c r="H70" s="127"/>
      <c r="I70" s="127"/>
      <c r="J70" s="120"/>
      <c r="K70" s="120"/>
      <c r="L70" s="120"/>
      <c r="M70" s="120"/>
      <c r="N70" s="120"/>
      <c r="O70" s="120"/>
      <c r="P70" s="120"/>
      <c r="Q70" s="120"/>
      <c r="R70" s="120"/>
      <c r="S70" s="120"/>
      <c r="T70" s="120"/>
      <c r="U70" s="120"/>
      <c r="V70" s="120"/>
      <c r="W70" s="120"/>
      <c r="X70" s="120"/>
      <c r="Y70" s="120"/>
      <c r="Z70" s="120"/>
      <c r="AA70" s="120"/>
      <c r="AB70" s="86">
        <f t="shared" si="6"/>
        <v>0</v>
      </c>
      <c r="AC70" s="112" t="str">
        <f xml:space="preserve">
CONCATENATE(
IF(D70&gt;D68," * F03-03 for Age " &amp;D6&amp;" "&amp; D7&amp; " is more than F03-01"&amp;CHAR(10),""),IF(E70&gt;E68," * F03-03 for Age " &amp;D6&amp;" "&amp; E7&amp; " is more than F03-01"&amp;CHAR(10),""),
IF(F70&gt;F68," * F03-03 for Age " &amp;F6&amp;" "&amp; F7&amp; " is more than F03-01"&amp;CHAR(10),""),IF(G70&gt;G68," * F03-03 for Age " &amp;F6&amp;" "&amp; G7&amp; " is more than F03-01"&amp;CHAR(10),""),
IF(H70&gt;H68," * F03-03 for Age " &amp;H6&amp;" "&amp; H7&amp; " is more than F03-01"&amp;CHAR(10),""),IF(I70&gt;I68," * F03-03 for Age " &amp;H6&amp;" "&amp; I7&amp; " is more than F03-01"&amp;CHAR(10),""),
IF(J70&gt;J68," * F03-03 for Age " &amp;J6&amp;" "&amp; J7&amp; " is more than F03-01"&amp;CHAR(10),""),IF(K70&gt;K68," * F03-03 for Age " &amp;J6&amp;" "&amp; K7&amp; " is more than F03-01"&amp;CHAR(10),""),
IF(L70&gt;L68," * F03-03 for Age " &amp;L6&amp;" "&amp; L7&amp; " is more than F03-01"&amp;CHAR(10),""),IF(M70&gt;M68," * F03-03 for Age " &amp;L6&amp;" "&amp; M7&amp; " is more than F03-01"&amp;CHAR(10),""),
IF(N70&gt;N68," * F03-03 for Age " &amp;N6&amp;" "&amp; N7&amp; " is more than F03-01"&amp;CHAR(10),""),IF(O70&gt;O68," * F03-03 for Age " &amp;N6&amp;" "&amp; O7&amp; " is more than F03-01"&amp;CHAR(10),""),
IF(P70&gt;P68," * F03-03 for Age " &amp;P6&amp;" "&amp; P7&amp; " is more than F03-01"&amp;CHAR(10),""),IF(Q70&gt;Q68," * F03-03 for Age " &amp;P6&amp;" "&amp; Q7&amp; " is more than F03-01"&amp;CHAR(10),""),
IF(R70&gt;R68," * F03-03 for Age " &amp;R6&amp;" "&amp; R7&amp; " is more than F03-01"&amp;CHAR(10),""),IF(S70&gt;S68," * F03-03 for Age " &amp;R6&amp;" "&amp; S7&amp; " is more than F03-01"&amp;CHAR(10),""),
IF(T70&gt;T68," * F03-03 for Age " &amp;T6&amp;" "&amp; T7&amp; " is more than F03-01"&amp;CHAR(10),""),IF(U70&gt;U68," * F03-03 for Age " &amp;T6&amp;" "&amp; U7&amp; " is more than F03-01"&amp;CHAR(10),""),
IF(V70&gt;V68," * F03-03 for Age " &amp;V6&amp;" "&amp; V7&amp; " is more than F03-01"&amp;CHAR(10),""),IF(W70&gt;W68," * F03-03 for Age " &amp;V6&amp;" "&amp; W7&amp; " is more than F03-01"&amp;CHAR(10),""),
IF(X70&gt;X68," * F03-03 for Age " &amp;X6&amp;" "&amp; X7&amp; " is more than F03-01"&amp;CHAR(10),""),IF(Y70&gt;Y68," * F03-03 for Age " &amp;X6&amp;" "&amp; Y7&amp; " is more than F03-01"&amp;CHAR(10),""),
IF(Z70&gt;Z68," * F03-03 for Age " &amp;Z6&amp;" "&amp; Z7&amp; " is more than F03-01"&amp;CHAR(10),""),IF(AA70&gt;AA68," * F03-03 for Age " &amp;Z6&amp;" "&amp; AA7&amp; " is more than F03-01"&amp;CHAR(10),""),
IF(AB70&gt;AB68," * Total F03-03 is more than Total F03-01"&amp;CHAR(10),"")
)</f>
        <v/>
      </c>
      <c r="AD70" s="235"/>
      <c r="AE70" s="117"/>
      <c r="AF70" s="164"/>
    </row>
    <row r="71" spans="1:32" s="10" customFormat="1" ht="129.4" customHeight="1" x14ac:dyDescent="0.95">
      <c r="A71" s="207"/>
      <c r="B71" s="15" t="s">
        <v>541</v>
      </c>
      <c r="C71" s="81" t="s">
        <v>277</v>
      </c>
      <c r="D71" s="127"/>
      <c r="E71" s="127"/>
      <c r="F71" s="127"/>
      <c r="G71" s="127"/>
      <c r="H71" s="127"/>
      <c r="I71" s="127"/>
      <c r="J71" s="120"/>
      <c r="K71" s="120"/>
      <c r="L71" s="120"/>
      <c r="M71" s="120"/>
      <c r="N71" s="120"/>
      <c r="O71" s="120"/>
      <c r="P71" s="120"/>
      <c r="Q71" s="120"/>
      <c r="R71" s="120"/>
      <c r="S71" s="120"/>
      <c r="T71" s="120"/>
      <c r="U71" s="120"/>
      <c r="V71" s="120"/>
      <c r="W71" s="120"/>
      <c r="X71" s="120"/>
      <c r="Y71" s="120"/>
      <c r="Z71" s="120"/>
      <c r="AA71" s="120"/>
      <c r="AB71" s="86">
        <f t="shared" si="6"/>
        <v>0</v>
      </c>
      <c r="AC71" s="112" t="str">
        <f xml:space="preserve">
CONCATENATE(
IF(D71&gt;D69," * F03-04 for Age " &amp;D6&amp;" "&amp; D7&amp; " is more than F03-02"&amp;CHAR(10),""),IF(E71&gt;E69," * F03-04 for Age " &amp;D6&amp;" "&amp; E7&amp; " is more than F03-02"&amp;CHAR(10),""),
IF(F71&gt;F69," * F03-04 for Age " &amp;F6&amp;" "&amp; F7&amp; " is more than F03-02"&amp;CHAR(10),""),IF(G71&gt;G69," * F03-04 for Age " &amp;F6&amp;" "&amp; G7&amp; " is more than F03-02"&amp;CHAR(10),""),
IF(H71&gt;H69," * F03-04 for Age " &amp;H6&amp;" "&amp; H7&amp; " is more than F03-02"&amp;CHAR(10),""),IF(I71&gt;I69," * F03-04 for Age " &amp;H6&amp;" "&amp; I7&amp; " is more than F03-02"&amp;CHAR(10),""),
IF(J71&gt;J69," * F03-04 for Age " &amp;J6&amp;" "&amp; J7&amp; " is more than F03-02"&amp;CHAR(10),""),IF(K71&gt;K69," * F03-04 for Age " &amp;J6&amp;" "&amp; K7&amp; " is more than F03-02"&amp;CHAR(10),""),
IF(L71&gt;L69," * F03-04 for Age " &amp;L6&amp;" "&amp; L7&amp; " is more than F03-02"&amp;CHAR(10),""),IF(M71&gt;M69," * F03-04 for Age " &amp;L6&amp;" "&amp; M7&amp; " is more than F03-02"&amp;CHAR(10),""),
IF(N71&gt;N69," * F03-04 for Age " &amp;N6&amp;" "&amp; N7&amp; " is more than F03-02"&amp;CHAR(10),""),IF(O71&gt;O69," * F03-04 for Age " &amp;N6&amp;" "&amp; O7&amp; " is more than F03-02"&amp;CHAR(10),""),
IF(P71&gt;P69," * F03-04 for Age " &amp;P6&amp;" "&amp; P7&amp; " is more than F03-02"&amp;CHAR(10),""),IF(Q71&gt;Q69," * F03-04 for Age " &amp;P6&amp;" "&amp; Q7&amp; " is more than F03-02"&amp;CHAR(10),""),
IF(R71&gt;R69," * F03-04 for Age " &amp;R6&amp;" "&amp; R7&amp; " is more than F03-02"&amp;CHAR(10),""),IF(S71&gt;S69," * F03-04 for Age " &amp;R6&amp;" "&amp; S7&amp; " is more than F03-02"&amp;CHAR(10),""),
IF(T71&gt;T69," * F03-04 for Age " &amp;T6&amp;" "&amp; T7&amp; " is more than F03-02"&amp;CHAR(10),""),IF(U71&gt;U69," * F03-04 for Age " &amp;T6&amp;" "&amp; U7&amp; " is more than F03-02"&amp;CHAR(10),""),
IF(V71&gt;V69," * F03-04 for Age " &amp;V6&amp;" "&amp; V7&amp; " is more than F03-02"&amp;CHAR(10),""),IF(W71&gt;W69," * F03-04 for Age " &amp;V6&amp;" "&amp; W7&amp; " is more than F03-02"&amp;CHAR(10),""),
IF(X71&gt;X69," * F03-04 for Age " &amp;X6&amp;" "&amp; X7&amp; " is more than F03-02"&amp;CHAR(10),""),IF(Y71&gt;Y69," * F03-04 for Age " &amp;X6&amp;" "&amp; Y7&amp; " is more than F03-02"&amp;CHAR(10),""),
IF(Z71&gt;Z69," * F03-04 for Age " &amp;Z6&amp;" "&amp; Z7&amp; " is more than F03-02"&amp;CHAR(10),""),IF(AA71&gt;AA69," * F03-04 for Age " &amp;Z6&amp;" "&amp; AA7&amp; " is more than F03-02"&amp;CHAR(10),""),
IF(AB71&gt;AB69," * Total F03-04 is more than Total F03-02"&amp;CHAR(10),"")
)</f>
        <v/>
      </c>
      <c r="AD71" s="235"/>
      <c r="AE71" s="117"/>
      <c r="AF71" s="164"/>
    </row>
    <row r="72" spans="1:32" s="12" customFormat="1" ht="99.75" customHeight="1" x14ac:dyDescent="0.95">
      <c r="A72" s="221" t="s">
        <v>38</v>
      </c>
      <c r="B72" s="20" t="s">
        <v>543</v>
      </c>
      <c r="C72" s="82" t="s">
        <v>278</v>
      </c>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86">
        <f t="shared" si="6"/>
        <v>0</v>
      </c>
      <c r="AC72" s="112"/>
      <c r="AD72" s="235"/>
      <c r="AE72" s="117"/>
      <c r="AF72" s="164"/>
    </row>
    <row r="73" spans="1:32" s="12" customFormat="1" ht="99.75" customHeight="1" x14ac:dyDescent="0.95">
      <c r="A73" s="221"/>
      <c r="B73" s="20" t="s">
        <v>544</v>
      </c>
      <c r="C73" s="82" t="s">
        <v>279</v>
      </c>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86">
        <f t="shared" si="6"/>
        <v>0</v>
      </c>
      <c r="AC73" s="112"/>
      <c r="AD73" s="235"/>
      <c r="AE73" s="117"/>
      <c r="AF73" s="164"/>
    </row>
    <row r="74" spans="1:32" s="12" customFormat="1" ht="99.75" customHeight="1" x14ac:dyDescent="0.95">
      <c r="A74" s="221" t="s">
        <v>39</v>
      </c>
      <c r="B74" s="20" t="s">
        <v>543</v>
      </c>
      <c r="C74" s="82" t="s">
        <v>280</v>
      </c>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86">
        <f t="shared" si="6"/>
        <v>0</v>
      </c>
      <c r="AC74" s="112"/>
      <c r="AD74" s="235"/>
      <c r="AE74" s="117"/>
      <c r="AF74" s="164"/>
    </row>
    <row r="75" spans="1:32" s="12" customFormat="1" ht="99.75" customHeight="1" x14ac:dyDescent="0.95">
      <c r="A75" s="221"/>
      <c r="B75" s="20" t="s">
        <v>545</v>
      </c>
      <c r="C75" s="82" t="s">
        <v>281</v>
      </c>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86">
        <f t="shared" si="6"/>
        <v>0</v>
      </c>
      <c r="AC75" s="112"/>
      <c r="AD75" s="235"/>
      <c r="AE75" s="117"/>
      <c r="AF75" s="164"/>
    </row>
    <row r="76" spans="1:32" s="12" customFormat="1" ht="99.75" customHeight="1" x14ac:dyDescent="0.95">
      <c r="A76" s="221" t="s">
        <v>40</v>
      </c>
      <c r="B76" s="20" t="s">
        <v>543</v>
      </c>
      <c r="C76" s="82" t="s">
        <v>282</v>
      </c>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86">
        <f t="shared" si="6"/>
        <v>0</v>
      </c>
      <c r="AC76" s="112"/>
      <c r="AD76" s="235"/>
      <c r="AE76" s="117"/>
      <c r="AF76" s="164"/>
    </row>
    <row r="77" spans="1:32" s="12" customFormat="1" ht="99.75" customHeight="1" x14ac:dyDescent="0.95">
      <c r="A77" s="221"/>
      <c r="B77" s="20" t="s">
        <v>546</v>
      </c>
      <c r="C77" s="82" t="s">
        <v>283</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86">
        <f t="shared" si="6"/>
        <v>0</v>
      </c>
      <c r="AC77" s="112"/>
      <c r="AD77" s="235"/>
      <c r="AE77" s="117"/>
      <c r="AF77" s="164"/>
    </row>
    <row r="78" spans="1:32" s="12" customFormat="1" ht="99.75" customHeight="1" x14ac:dyDescent="0.95">
      <c r="A78" s="221" t="s">
        <v>41</v>
      </c>
      <c r="B78" s="20" t="s">
        <v>543</v>
      </c>
      <c r="C78" s="82" t="s">
        <v>284</v>
      </c>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86">
        <f t="shared" si="6"/>
        <v>0</v>
      </c>
      <c r="AC78" s="112"/>
      <c r="AD78" s="235"/>
      <c r="AE78" s="117"/>
      <c r="AF78" s="164"/>
    </row>
    <row r="79" spans="1:32" s="12" customFormat="1" ht="99.75" customHeight="1" x14ac:dyDescent="0.95">
      <c r="A79" s="222"/>
      <c r="B79" s="102" t="s">
        <v>547</v>
      </c>
      <c r="C79" s="103" t="s">
        <v>285</v>
      </c>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97">
        <f t="shared" si="6"/>
        <v>0</v>
      </c>
      <c r="AC79" s="113"/>
      <c r="AD79" s="228"/>
      <c r="AE79" s="119"/>
      <c r="AF79" s="164"/>
    </row>
    <row r="80" spans="1:32" s="8" customFormat="1" ht="109.5" customHeight="1" x14ac:dyDescent="1.1000000000000001">
      <c r="A80" s="170" t="s">
        <v>152</v>
      </c>
      <c r="B80" s="170"/>
      <c r="C80" s="170"/>
      <c r="D80" s="170"/>
      <c r="E80" s="170"/>
      <c r="F80" s="170"/>
      <c r="G80" s="170"/>
      <c r="H80" s="170"/>
      <c r="I80" s="17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row>
    <row r="81" spans="1:32" s="9" customFormat="1" ht="58.5" customHeight="1" x14ac:dyDescent="1.05">
      <c r="A81" s="200" t="s">
        <v>49</v>
      </c>
      <c r="B81" s="200" t="s">
        <v>594</v>
      </c>
      <c r="C81" s="190" t="s">
        <v>508</v>
      </c>
      <c r="D81" s="78"/>
      <c r="E81" s="79"/>
      <c r="F81" s="79"/>
      <c r="G81" s="79"/>
      <c r="H81" s="79"/>
      <c r="I81" s="79"/>
      <c r="J81" s="79"/>
      <c r="K81" s="80"/>
      <c r="L81" s="210" t="s">
        <v>8</v>
      </c>
      <c r="M81" s="183"/>
      <c r="N81" s="182" t="s">
        <v>9</v>
      </c>
      <c r="O81" s="183"/>
      <c r="P81" s="182" t="s">
        <v>10</v>
      </c>
      <c r="Q81" s="183"/>
      <c r="R81" s="182" t="s">
        <v>11</v>
      </c>
      <c r="S81" s="183"/>
      <c r="T81" s="182" t="s">
        <v>12</v>
      </c>
      <c r="U81" s="183"/>
      <c r="V81" s="182" t="s">
        <v>28</v>
      </c>
      <c r="W81" s="183"/>
      <c r="X81" s="182" t="s">
        <v>29</v>
      </c>
      <c r="Y81" s="183"/>
      <c r="Z81" s="182" t="s">
        <v>13</v>
      </c>
      <c r="AA81" s="183"/>
      <c r="AB81" s="202" t="s">
        <v>24</v>
      </c>
      <c r="AC81" s="176" t="s">
        <v>628</v>
      </c>
      <c r="AD81" s="176" t="s">
        <v>638</v>
      </c>
      <c r="AE81" s="166" t="s">
        <v>639</v>
      </c>
      <c r="AF81" s="166" t="s">
        <v>639</v>
      </c>
    </row>
    <row r="82" spans="1:32" s="9" customFormat="1" ht="58.5" customHeight="1" x14ac:dyDescent="1.05">
      <c r="A82" s="201"/>
      <c r="B82" s="201"/>
      <c r="C82" s="191"/>
      <c r="D82" s="75"/>
      <c r="E82" s="76"/>
      <c r="F82" s="76"/>
      <c r="G82" s="76"/>
      <c r="H82" s="76"/>
      <c r="I82" s="76"/>
      <c r="J82" s="76"/>
      <c r="K82" s="77"/>
      <c r="L82" s="74" t="s">
        <v>14</v>
      </c>
      <c r="M82" s="73" t="s">
        <v>15</v>
      </c>
      <c r="N82" s="74" t="s">
        <v>14</v>
      </c>
      <c r="O82" s="73" t="s">
        <v>15</v>
      </c>
      <c r="P82" s="74" t="s">
        <v>14</v>
      </c>
      <c r="Q82" s="73" t="s">
        <v>15</v>
      </c>
      <c r="R82" s="74" t="s">
        <v>14</v>
      </c>
      <c r="S82" s="73" t="s">
        <v>15</v>
      </c>
      <c r="T82" s="74" t="s">
        <v>14</v>
      </c>
      <c r="U82" s="73" t="s">
        <v>15</v>
      </c>
      <c r="V82" s="74" t="s">
        <v>14</v>
      </c>
      <c r="W82" s="73" t="s">
        <v>15</v>
      </c>
      <c r="X82" s="74" t="s">
        <v>14</v>
      </c>
      <c r="Y82" s="73" t="s">
        <v>15</v>
      </c>
      <c r="Z82" s="74" t="s">
        <v>14</v>
      </c>
      <c r="AA82" s="73" t="s">
        <v>15</v>
      </c>
      <c r="AB82" s="203"/>
      <c r="AC82" s="176"/>
      <c r="AD82" s="176"/>
      <c r="AE82" s="166"/>
      <c r="AF82" s="166"/>
    </row>
    <row r="83" spans="1:32" s="10" customFormat="1" ht="73.5" customHeight="1" x14ac:dyDescent="0.95">
      <c r="A83" s="206" t="s">
        <v>43</v>
      </c>
      <c r="B83" s="15" t="s">
        <v>548</v>
      </c>
      <c r="C83" s="83" t="s">
        <v>606</v>
      </c>
      <c r="D83" s="89"/>
      <c r="E83" s="89"/>
      <c r="F83" s="89"/>
      <c r="G83" s="89"/>
      <c r="H83" s="89"/>
      <c r="I83" s="89"/>
      <c r="J83" s="89"/>
      <c r="K83" s="89"/>
      <c r="L83" s="87"/>
      <c r="M83" s="120"/>
      <c r="N83" s="87"/>
      <c r="O83" s="120"/>
      <c r="P83" s="87"/>
      <c r="Q83" s="120"/>
      <c r="R83" s="87"/>
      <c r="S83" s="120"/>
      <c r="T83" s="87"/>
      <c r="U83" s="120"/>
      <c r="V83" s="87"/>
      <c r="W83" s="120"/>
      <c r="X83" s="87"/>
      <c r="Y83" s="120"/>
      <c r="Z83" s="87"/>
      <c r="AA83" s="120"/>
      <c r="AB83" s="86">
        <f>SUM(D83:AA83)</f>
        <v>0</v>
      </c>
      <c r="AC83" s="112"/>
      <c r="AD83" s="235" t="str">
        <f>CONCATENATE(AC83,AC84,AC85,AC86,AC87,AC88,AC89,AC90,AC91,AC92,AC93,AC94,AC95,AC96,AC97,AC98,AC99,AC100)</f>
        <v/>
      </c>
      <c r="AE83" s="117"/>
      <c r="AF83" s="164" t="str">
        <f>CONCATENATE(AE83,AE84,AE85,AE86,AE87,AE88,AE89,AE90,AE91,AE92,AE93,AE94,AE95,AE96,AE97,AE98,AE99,AE100)</f>
        <v/>
      </c>
    </row>
    <row r="84" spans="1:32" s="10" customFormat="1" ht="79.5" customHeight="1" x14ac:dyDescent="0.95">
      <c r="A84" s="207"/>
      <c r="B84" s="15" t="s">
        <v>288</v>
      </c>
      <c r="C84" s="84" t="s">
        <v>287</v>
      </c>
      <c r="D84" s="89"/>
      <c r="E84" s="89"/>
      <c r="F84" s="89"/>
      <c r="G84" s="89"/>
      <c r="H84" s="89"/>
      <c r="I84" s="89"/>
      <c r="J84" s="89"/>
      <c r="K84" s="89"/>
      <c r="L84" s="87"/>
      <c r="M84" s="120"/>
      <c r="N84" s="87"/>
      <c r="O84" s="120"/>
      <c r="P84" s="87"/>
      <c r="Q84" s="120"/>
      <c r="R84" s="87"/>
      <c r="S84" s="120"/>
      <c r="T84" s="87"/>
      <c r="U84" s="120"/>
      <c r="V84" s="87"/>
      <c r="W84" s="120"/>
      <c r="X84" s="87"/>
      <c r="Y84" s="120"/>
      <c r="Z84" s="87"/>
      <c r="AA84" s="120"/>
      <c r="AB84" s="86">
        <f t="shared" ref="AB84:AB100" si="7">SUM(D84:AA84)</f>
        <v>0</v>
      </c>
      <c r="AC84" s="112" t="str">
        <f xml:space="preserve">
CONCATENATE(
IF(D84&lt;&gt;SUM(D86,D87,D88)," * F04-02 for Age " &amp;D6&amp;" "&amp; D7&amp; " is not equal to the sum of (F04-04+F04-05+F04-06)"&amp;CHAR(10),""),IF(E84&lt;&gt;SUM(E86,E87,E88)," * F04-02 for Age " &amp;D6&amp;" "&amp; E7&amp; " is not equal to the sum of (F04-04+F04-05+F04-06)"&amp;CHAR(10),""),
IF(F84&lt;&gt;SUM(F86,F87,F88)," * F04-02 for Age " &amp;F6&amp;" "&amp; F7&amp; " is not equal to the sum of (F04-04+F04-05+F04-06)"&amp;CHAR(10),""),IF(G84&lt;&gt;SUM(G86,G87,G88)," * F04-02 for Age " &amp;F6&amp;" "&amp; G7&amp; " is not equal to the sum of (F04-04+F04-05+F04-06)"&amp;CHAR(10),""),
IF(H84&lt;&gt;SUM(H86,H87,H88)," * F04-02 for Age " &amp;H6&amp;" "&amp; H7&amp; " is not equal to the sum of (F04-04+F04-05+F04-06)"&amp;CHAR(10),""),IF(I84&lt;&gt;SUM(I86,I87,I88)," * F04-02 for Age " &amp;H6&amp;" "&amp; I7&amp; " is not equal to the sum of (F04-04+F04-05+F04-06)"&amp;CHAR(10),""),
IF(J84&lt;&gt;SUM(J86,J87,J88)," * F04-02 for Age " &amp;J6&amp;" "&amp; J7&amp; " is not equal to the sum of (F04-04+F04-05+F04-06)"&amp;CHAR(10),""),IF(K84&lt;&gt;SUM(K86,K87,K88)," * F04-02 for Age " &amp;J6&amp;" "&amp; K7&amp; " is not equal to the sum of (F04-04+F04-05+F04-06)"&amp;CHAR(10),""),
IF(L84&lt;&gt;SUM(L86,L87,L88)," * F04-02 for Age " &amp;L6&amp;" "&amp; L7&amp; " is not equal to the sum of (F04-04+F04-05+F04-06)"&amp;CHAR(10),""),IF(M84&lt;&gt;SUM(M86,M87,M88)," * F04-02 for Age " &amp;L6&amp;" "&amp; M7&amp; " is not equal to the sum of (F04-04+F04-05+F04-06)"&amp;CHAR(10),""),
IF(N84&lt;&gt;SUM(N86,N87,N88)," * F04-02 for Age " &amp;N6&amp;" "&amp; N7&amp; " is not equal to the sum of (F04-04+F04-05+F04-06)"&amp;CHAR(10),""),IF(O84&lt;&gt;SUM(O86,O87,O88)," * F04-02 for Age " &amp;N6&amp;" "&amp; O7&amp; " is not equal to the sum of (F04-04+F04-05+F04-06)"&amp;CHAR(10),""),
IF(P84&lt;&gt;SUM(P86,P87,P88)," * F04-02 for Age " &amp;P6&amp;" "&amp; P7&amp; " is not equal to the sum of (F04-04+F04-05+F04-06)"&amp;CHAR(10),""),IF(Q84&lt;&gt;SUM(Q86,Q87,Q88)," * F04-02 for Age " &amp;P6&amp;" "&amp; Q7&amp; " is not equal to the sum of (F04-04+F04-05+F04-06)"&amp;CHAR(10),""),
IF(R84&lt;&gt;SUM(R86,R87,R88)," * F04-02 for Age " &amp;R6&amp;" "&amp; R7&amp; " is not equal to the sum of (F04-04+F04-05+F04-06)"&amp;CHAR(10),""),IF(S84&lt;&gt;SUM(S86,S87,S88)," * F04-02 for Age " &amp;R6&amp;" "&amp; S7&amp; " is not equal to the sum of (F04-04+F04-05+F04-06)"&amp;CHAR(10),""),
IF(T84&lt;&gt;SUM(T86,T87,T88)," * F04-02 for Age " &amp;T6&amp;" "&amp; T7&amp; " is not equal to the sum of (F04-04+F04-05+F04-06)"&amp;CHAR(10),""),IF(U84&lt;&gt;SUM(U86,U87,U88)," * F04-02 for Age " &amp;T6&amp;" "&amp; U7&amp; " is not equal to the sum of (F04-04+F04-05+F04-06)"&amp;CHAR(10),""),
IF(V84&lt;&gt;SUM(V86,V87,V88)," * F04-02 for Age " &amp;V6&amp;" "&amp; V7&amp; " is not equal to the sum of (F04-04+F04-05+F04-06)"&amp;CHAR(10),""),IF(W84&lt;&gt;SUM(W86,W87,W88)," * F04-02 for Age " &amp;V6&amp;" "&amp; W7&amp; " is not equal to the sum of (F04-04+F04-05+F04-06)"&amp;CHAR(10),""),
IF(X84&lt;&gt;SUM(X86,X87,X88)," * F04-02 for Age " &amp;X6&amp;" "&amp; X7&amp; " is not equal to the sum of (F04-04+F04-05+F04-06)"&amp;CHAR(10),""),IF(Y84&lt;&gt;SUM(Y86,Y87,Y88)," * F04-02 for Age " &amp;X6&amp;" "&amp; Y7&amp; " is not equal to the sum of (F04-04+F04-05+F04-06)"&amp;CHAR(10),""),
IF(Z84&lt;&gt;SUM(Z86,Z87,Z88)," * F04-02 for Age " &amp;Z6&amp;" "&amp; Z7&amp; " is not equal to the sum of (F04-04+F04-05+F04-06)"&amp;CHAR(10),""),IF(AA84&lt;&gt;SUM(AA86,AA87,AA88)," * F04-02 for Age " &amp;Z6&amp;" "&amp; AA7&amp; " is not equal to the sum of (F04-04+F04-05+F04-06)"&amp;CHAR(10),""),
IF(AB84&lt;&gt;SUM(AB86,AB87,AB88)," * Total F04-02 is not equal to the sum of (F04-04+F04-05+F04-06)"&amp;CHAR(10),"")
)</f>
        <v/>
      </c>
      <c r="AD84" s="235"/>
      <c r="AE84" s="117"/>
      <c r="AF84" s="164"/>
    </row>
    <row r="85" spans="1:32" s="10" customFormat="1" ht="79.5" customHeight="1" x14ac:dyDescent="0.95">
      <c r="A85" s="207"/>
      <c r="B85" s="15" t="s">
        <v>549</v>
      </c>
      <c r="C85" s="84" t="s">
        <v>607</v>
      </c>
      <c r="D85" s="89"/>
      <c r="E85" s="89"/>
      <c r="F85" s="89"/>
      <c r="G85" s="89"/>
      <c r="H85" s="89"/>
      <c r="I85" s="89"/>
      <c r="J85" s="89"/>
      <c r="K85" s="89"/>
      <c r="L85" s="87"/>
      <c r="M85" s="120"/>
      <c r="N85" s="87"/>
      <c r="O85" s="120"/>
      <c r="P85" s="87"/>
      <c r="Q85" s="120"/>
      <c r="R85" s="87"/>
      <c r="S85" s="120"/>
      <c r="T85" s="87"/>
      <c r="U85" s="120"/>
      <c r="V85" s="87"/>
      <c r="W85" s="120"/>
      <c r="X85" s="87"/>
      <c r="Y85" s="120"/>
      <c r="Z85" s="87"/>
      <c r="AA85" s="120"/>
      <c r="AB85" s="86">
        <f t="shared" si="7"/>
        <v>0</v>
      </c>
      <c r="AC85" s="112"/>
      <c r="AD85" s="235"/>
      <c r="AE85" s="117"/>
      <c r="AF85" s="164"/>
    </row>
    <row r="86" spans="1:32" s="10" customFormat="1" ht="79.5" customHeight="1" x14ac:dyDescent="0.95">
      <c r="A86" s="207"/>
      <c r="B86" s="15" t="s">
        <v>550</v>
      </c>
      <c r="C86" s="84" t="s">
        <v>293</v>
      </c>
      <c r="D86" s="89"/>
      <c r="E86" s="89"/>
      <c r="F86" s="89"/>
      <c r="G86" s="89"/>
      <c r="H86" s="89"/>
      <c r="I86" s="89"/>
      <c r="J86" s="89"/>
      <c r="K86" s="89"/>
      <c r="L86" s="87"/>
      <c r="M86" s="120"/>
      <c r="N86" s="87"/>
      <c r="O86" s="120"/>
      <c r="P86" s="87"/>
      <c r="Q86" s="120"/>
      <c r="R86" s="87"/>
      <c r="S86" s="120"/>
      <c r="T86" s="87"/>
      <c r="U86" s="120"/>
      <c r="V86" s="87"/>
      <c r="W86" s="120"/>
      <c r="X86" s="87"/>
      <c r="Y86" s="120"/>
      <c r="Z86" s="87"/>
      <c r="AA86" s="120"/>
      <c r="AB86" s="86">
        <f t="shared" si="7"/>
        <v>0</v>
      </c>
      <c r="AC86" s="112"/>
      <c r="AD86" s="235"/>
      <c r="AE86" s="117"/>
      <c r="AF86" s="164"/>
    </row>
    <row r="87" spans="1:32" s="10" customFormat="1" ht="79.5" customHeight="1" x14ac:dyDescent="0.95">
      <c r="A87" s="207"/>
      <c r="B87" s="15" t="s">
        <v>551</v>
      </c>
      <c r="C87" s="84" t="s">
        <v>294</v>
      </c>
      <c r="D87" s="89"/>
      <c r="E87" s="89"/>
      <c r="F87" s="89"/>
      <c r="G87" s="89"/>
      <c r="H87" s="89"/>
      <c r="I87" s="89"/>
      <c r="J87" s="89"/>
      <c r="K87" s="89"/>
      <c r="L87" s="87"/>
      <c r="M87" s="120"/>
      <c r="N87" s="87"/>
      <c r="O87" s="120"/>
      <c r="P87" s="87"/>
      <c r="Q87" s="120"/>
      <c r="R87" s="87"/>
      <c r="S87" s="120"/>
      <c r="T87" s="87"/>
      <c r="U87" s="120"/>
      <c r="V87" s="87"/>
      <c r="W87" s="120"/>
      <c r="X87" s="87"/>
      <c r="Y87" s="120"/>
      <c r="Z87" s="87"/>
      <c r="AA87" s="120"/>
      <c r="AB87" s="86">
        <f t="shared" si="7"/>
        <v>0</v>
      </c>
      <c r="AC87" s="112"/>
      <c r="AD87" s="235"/>
      <c r="AE87" s="117"/>
      <c r="AF87" s="164"/>
    </row>
    <row r="88" spans="1:32" s="10" customFormat="1" ht="79.5" customHeight="1" x14ac:dyDescent="0.95">
      <c r="A88" s="208"/>
      <c r="B88" s="15" t="s">
        <v>552</v>
      </c>
      <c r="C88" s="84" t="s">
        <v>295</v>
      </c>
      <c r="D88" s="89"/>
      <c r="E88" s="89"/>
      <c r="F88" s="89"/>
      <c r="G88" s="89"/>
      <c r="H88" s="89"/>
      <c r="I88" s="89"/>
      <c r="J88" s="89"/>
      <c r="K88" s="89"/>
      <c r="L88" s="87"/>
      <c r="M88" s="120"/>
      <c r="N88" s="87"/>
      <c r="O88" s="120"/>
      <c r="P88" s="87"/>
      <c r="Q88" s="120"/>
      <c r="R88" s="87"/>
      <c r="S88" s="120"/>
      <c r="T88" s="87"/>
      <c r="U88" s="120"/>
      <c r="V88" s="87"/>
      <c r="W88" s="120"/>
      <c r="X88" s="87"/>
      <c r="Y88" s="120"/>
      <c r="Z88" s="87"/>
      <c r="AA88" s="120"/>
      <c r="AB88" s="86">
        <f t="shared" si="7"/>
        <v>0</v>
      </c>
      <c r="AC88" s="112"/>
      <c r="AD88" s="235"/>
      <c r="AE88" s="117"/>
      <c r="AF88" s="164"/>
    </row>
    <row r="89" spans="1:32" s="10" customFormat="1" ht="79.5" customHeight="1" x14ac:dyDescent="0.95">
      <c r="A89" s="206" t="s">
        <v>42</v>
      </c>
      <c r="B89" s="15" t="s">
        <v>302</v>
      </c>
      <c r="C89" s="84" t="s">
        <v>608</v>
      </c>
      <c r="D89" s="89"/>
      <c r="E89" s="89"/>
      <c r="F89" s="89"/>
      <c r="G89" s="89"/>
      <c r="H89" s="89"/>
      <c r="I89" s="89"/>
      <c r="J89" s="89"/>
      <c r="K89" s="89"/>
      <c r="L89" s="87"/>
      <c r="M89" s="120"/>
      <c r="N89" s="87"/>
      <c r="O89" s="120"/>
      <c r="P89" s="87"/>
      <c r="Q89" s="120"/>
      <c r="R89" s="87"/>
      <c r="S89" s="120"/>
      <c r="T89" s="87"/>
      <c r="U89" s="120"/>
      <c r="V89" s="87"/>
      <c r="W89" s="120"/>
      <c r="X89" s="87"/>
      <c r="Y89" s="120"/>
      <c r="Z89" s="87"/>
      <c r="AA89" s="120"/>
      <c r="AB89" s="86">
        <f t="shared" si="7"/>
        <v>0</v>
      </c>
      <c r="AC89" s="112"/>
      <c r="AD89" s="235"/>
      <c r="AE89" s="117"/>
      <c r="AF89" s="164"/>
    </row>
    <row r="90" spans="1:32" s="10" customFormat="1" ht="79.5" customHeight="1" x14ac:dyDescent="0.95">
      <c r="A90" s="207"/>
      <c r="B90" s="15" t="s">
        <v>553</v>
      </c>
      <c r="C90" s="84" t="s">
        <v>609</v>
      </c>
      <c r="D90" s="89"/>
      <c r="E90" s="89"/>
      <c r="F90" s="89"/>
      <c r="G90" s="89"/>
      <c r="H90" s="89"/>
      <c r="I90" s="89"/>
      <c r="J90" s="89"/>
      <c r="K90" s="89"/>
      <c r="L90" s="87"/>
      <c r="M90" s="120"/>
      <c r="N90" s="87"/>
      <c r="O90" s="120"/>
      <c r="P90" s="87"/>
      <c r="Q90" s="120"/>
      <c r="R90" s="87"/>
      <c r="S90" s="120"/>
      <c r="T90" s="87"/>
      <c r="U90" s="120"/>
      <c r="V90" s="87"/>
      <c r="W90" s="120"/>
      <c r="X90" s="87"/>
      <c r="Y90" s="120"/>
      <c r="Z90" s="87"/>
      <c r="AA90" s="120"/>
      <c r="AB90" s="86">
        <f t="shared" si="7"/>
        <v>0</v>
      </c>
      <c r="AC90" s="112" t="str">
        <f xml:space="preserve">
CONCATENATE(
IF(D90&lt;&gt;SUM(D92,D93,D94)," * F04-08 for Age " &amp;D6&amp;" "&amp; D7&amp; " is not equal to the sum of (F04-10+F04-11+F04-12)"&amp;CHAR(10),""),IF(E90&lt;&gt;SUM(E92,E93,E94)," * F04-08 for Age " &amp;D6&amp;" "&amp; E7&amp; " is not equal to the sum of (F04-10+F04-11+F04-12)"&amp;CHAR(10),""),
IF(F90&lt;&gt;SUM(F92,F93,F94)," * F04-08 for Age " &amp;F6&amp;" "&amp; F7&amp; " is not equal to the sum of (F04-10+F04-11+F04-12)"&amp;CHAR(10),""),IF(G90&lt;&gt;SUM(G92,G93,G94)," * F04-08 for Age " &amp;F6&amp;" "&amp; G7&amp; " is not equal to the sum of (F04-10+F04-11+F04-12)"&amp;CHAR(10),""),
IF(H90&lt;&gt;SUM(H92,H93,H94)," * F04-08 for Age " &amp;H6&amp;" "&amp; H7&amp; " is not equal to the sum of (F04-10+F04-11+F04-12)"&amp;CHAR(10),""),IF(I90&lt;&gt;SUM(I92,I93,I94)," * F04-08 for Age " &amp;H6&amp;" "&amp; I7&amp; " is not equal to the sum of (F04-10+F04-11+F04-12)"&amp;CHAR(10),""),
IF(J90&lt;&gt;SUM(J92,J93,J94)," * F04-08 for Age " &amp;J6&amp;" "&amp; J7&amp; " is not equal to the sum of (F04-10+F04-11+F04-12)"&amp;CHAR(10),""),IF(K90&lt;&gt;SUM(K92,K93,K94)," * F04-08 for Age " &amp;J6&amp;" "&amp; K7&amp; " is not equal to the sum of (F04-10+F04-11+F04-12)"&amp;CHAR(10),""),
IF(L90&lt;&gt;SUM(L92,L93,L94)," * F04-08 for Age " &amp;L6&amp;" "&amp; L7&amp; " is not equal to the sum of (F04-10+F04-11+F04-12)"&amp;CHAR(10),""),IF(M90&lt;&gt;SUM(M92,M93,M94)," * F04-08 for Age " &amp;L6&amp;" "&amp; M7&amp; " is not equal to the sum of (F04-10+F04-11+F04-12)"&amp;CHAR(10),""),
IF(N90&lt;&gt;SUM(N92,N93,N94)," * F04-08 for Age " &amp;N6&amp;" "&amp; N7&amp; " is not equal to the sum of (F04-10+F04-11+F04-12)"&amp;CHAR(10),""),IF(O90&lt;&gt;SUM(O92,O93,O94)," * F04-08 for Age " &amp;N6&amp;" "&amp; O7&amp; " is not equal to the sum of (F04-10+F04-11+F04-12)"&amp;CHAR(10),""),
IF(P90&lt;&gt;SUM(P92,P93,P94)," * F04-08 for Age " &amp;P6&amp;" "&amp; P7&amp; " is not equal to the sum of (F04-10+F04-11+F04-12)"&amp;CHAR(10),""),IF(Q90&lt;&gt;SUM(Q92,Q93,Q94)," * F04-08 for Age " &amp;P6&amp;" "&amp; Q7&amp; " is not equal to the sum of (F04-10+F04-11+F04-12)"&amp;CHAR(10),""),
IF(R90&lt;&gt;SUM(R92,R93,R94)," * F04-08 for Age " &amp;R6&amp;" "&amp; R7&amp; " is not equal to the sum of (F04-10+F04-11+F04-12)"&amp;CHAR(10),""),IF(S90&lt;&gt;SUM(S92,S93,S94)," * F04-08 for Age " &amp;R6&amp;" "&amp; S7&amp; " is not equal to the sum of (F04-10+F04-11+F04-12)"&amp;CHAR(10),""),
IF(T90&lt;&gt;SUM(T92,T93,T94)," * F04-08 for Age " &amp;T6&amp;" "&amp; T7&amp; " is not equal to the sum of (F04-10+F04-11+F04-12)"&amp;CHAR(10),""),IF(U90&lt;&gt;SUM(U92,U93,U94)," * F04-08 for Age " &amp;T6&amp;" "&amp; U7&amp; " is not equal to the sum of (F04-10+F04-11+F04-12)"&amp;CHAR(10),""),
IF(V90&lt;&gt;SUM(V92,V93,V94)," * F04-08 for Age " &amp;V6&amp;" "&amp; V7&amp; " is not equal to the sum of (F04-10+F04-11+F04-12)"&amp;CHAR(10),""),IF(W90&lt;&gt;SUM(W92,W93,W94)," * F04-08 for Age " &amp;V6&amp;" "&amp; W7&amp; " is not equal to the sum of (F04-10+F04-11+F04-12)"&amp;CHAR(10),""),
IF(X90&lt;&gt;SUM(X92,X93,X94)," * F04-08 for Age " &amp;X6&amp;" "&amp; X7&amp; " is not equal to the sum of (F04-10+F04-11+F04-12)"&amp;CHAR(10),""),IF(Y90&lt;&gt;SUM(Y92,Y93,Y94)," * F04-08 for Age " &amp;X6&amp;" "&amp; Y7&amp; " is not equal to the sum of (F04-10+F04-11+F04-12)"&amp;CHAR(10),""),
IF(Z90&lt;&gt;SUM(Z92,Z93,Z94)," * F04-08 for Age " &amp;Z6&amp;" "&amp; Z7&amp; " is not equal to the sum of (F04-10+F04-11+F04-12)"&amp;CHAR(10),""),IF(AA90&lt;&gt;SUM(AA92,AA93,AA94)," * F04-08 for Age " &amp;Z6&amp;" "&amp; AA7&amp; " is not equal to the sum of (F04-10+F04-11+F04-12)"&amp;CHAR(10),""),
IF(AB90&lt;&gt;SUM(AB92,AB93,AB94)," * Total F04-08 is not equal to the sum of (F04-10+F04-11+F04-12)"&amp;CHAR(10),"")
)</f>
        <v/>
      </c>
      <c r="AD90" s="235"/>
      <c r="AE90" s="117"/>
      <c r="AF90" s="164"/>
    </row>
    <row r="91" spans="1:32" s="10" customFormat="1" ht="79.5" customHeight="1" x14ac:dyDescent="0.95">
      <c r="A91" s="207"/>
      <c r="B91" s="15" t="s">
        <v>304</v>
      </c>
      <c r="C91" s="84" t="s">
        <v>305</v>
      </c>
      <c r="D91" s="89"/>
      <c r="E91" s="89"/>
      <c r="F91" s="89"/>
      <c r="G91" s="89"/>
      <c r="H91" s="89"/>
      <c r="I91" s="89"/>
      <c r="J91" s="89"/>
      <c r="K91" s="89"/>
      <c r="L91" s="87"/>
      <c r="M91" s="120"/>
      <c r="N91" s="87"/>
      <c r="O91" s="120"/>
      <c r="P91" s="87"/>
      <c r="Q91" s="120"/>
      <c r="R91" s="87"/>
      <c r="S91" s="120"/>
      <c r="T91" s="87"/>
      <c r="U91" s="120"/>
      <c r="V91" s="87"/>
      <c r="W91" s="120"/>
      <c r="X91" s="87"/>
      <c r="Y91" s="120"/>
      <c r="Z91" s="87"/>
      <c r="AA91" s="120"/>
      <c r="AB91" s="86">
        <f t="shared" si="7"/>
        <v>0</v>
      </c>
      <c r="AC91" s="112"/>
      <c r="AD91" s="235"/>
      <c r="AE91" s="117"/>
      <c r="AF91" s="164"/>
    </row>
    <row r="92" spans="1:32" s="10" customFormat="1" ht="79.5" customHeight="1" x14ac:dyDescent="0.95">
      <c r="A92" s="207"/>
      <c r="B92" s="15" t="s">
        <v>554</v>
      </c>
      <c r="C92" s="84" t="s">
        <v>307</v>
      </c>
      <c r="D92" s="89"/>
      <c r="E92" s="89"/>
      <c r="F92" s="89"/>
      <c r="G92" s="89"/>
      <c r="H92" s="89"/>
      <c r="I92" s="89"/>
      <c r="J92" s="89"/>
      <c r="K92" s="89"/>
      <c r="L92" s="87"/>
      <c r="M92" s="120"/>
      <c r="N92" s="87"/>
      <c r="O92" s="120"/>
      <c r="P92" s="87"/>
      <c r="Q92" s="120"/>
      <c r="R92" s="87"/>
      <c r="S92" s="120"/>
      <c r="T92" s="87"/>
      <c r="U92" s="120"/>
      <c r="V92" s="87"/>
      <c r="W92" s="120"/>
      <c r="X92" s="87"/>
      <c r="Y92" s="120"/>
      <c r="Z92" s="87"/>
      <c r="AA92" s="120"/>
      <c r="AB92" s="86">
        <f t="shared" si="7"/>
        <v>0</v>
      </c>
      <c r="AC92" s="112"/>
      <c r="AD92" s="235"/>
      <c r="AE92" s="117"/>
      <c r="AF92" s="164"/>
    </row>
    <row r="93" spans="1:32" s="10" customFormat="1" ht="79.5" customHeight="1" x14ac:dyDescent="0.95">
      <c r="A93" s="207"/>
      <c r="B93" s="15" t="s">
        <v>551</v>
      </c>
      <c r="C93" s="84" t="s">
        <v>610</v>
      </c>
      <c r="D93" s="89"/>
      <c r="E93" s="89"/>
      <c r="F93" s="89"/>
      <c r="G93" s="89"/>
      <c r="H93" s="89"/>
      <c r="I93" s="89"/>
      <c r="J93" s="89"/>
      <c r="K93" s="89"/>
      <c r="L93" s="87"/>
      <c r="M93" s="120"/>
      <c r="N93" s="87"/>
      <c r="O93" s="120"/>
      <c r="P93" s="87"/>
      <c r="Q93" s="120"/>
      <c r="R93" s="87"/>
      <c r="S93" s="120"/>
      <c r="T93" s="87"/>
      <c r="U93" s="120"/>
      <c r="V93" s="87"/>
      <c r="W93" s="120"/>
      <c r="X93" s="87"/>
      <c r="Y93" s="120"/>
      <c r="Z93" s="87"/>
      <c r="AA93" s="120"/>
      <c r="AB93" s="86">
        <f t="shared" si="7"/>
        <v>0</v>
      </c>
      <c r="AC93" s="112"/>
      <c r="AD93" s="235"/>
      <c r="AE93" s="117"/>
      <c r="AF93" s="164"/>
    </row>
    <row r="94" spans="1:32" s="10" customFormat="1" ht="79.5" customHeight="1" x14ac:dyDescent="0.95">
      <c r="A94" s="208"/>
      <c r="B94" s="15" t="s">
        <v>309</v>
      </c>
      <c r="C94" s="84" t="s">
        <v>310</v>
      </c>
      <c r="D94" s="89"/>
      <c r="E94" s="89"/>
      <c r="F94" s="89"/>
      <c r="G94" s="89"/>
      <c r="H94" s="89"/>
      <c r="I94" s="89"/>
      <c r="J94" s="89"/>
      <c r="K94" s="89"/>
      <c r="L94" s="87"/>
      <c r="M94" s="120"/>
      <c r="N94" s="87"/>
      <c r="O94" s="120"/>
      <c r="P94" s="87"/>
      <c r="Q94" s="120"/>
      <c r="R94" s="87"/>
      <c r="S94" s="120"/>
      <c r="T94" s="87"/>
      <c r="U94" s="120"/>
      <c r="V94" s="87"/>
      <c r="W94" s="120"/>
      <c r="X94" s="87"/>
      <c r="Y94" s="120"/>
      <c r="Z94" s="87"/>
      <c r="AA94" s="120"/>
      <c r="AB94" s="86">
        <f t="shared" si="7"/>
        <v>0</v>
      </c>
      <c r="AC94" s="112" t="str">
        <f xml:space="preserve">
CONCATENATE(
IF(D96&lt;&gt;SUM(D98,D99,D100)," F04-14 for Age " &amp;D6&amp;" "&amp; D7&amp; " is not equal to the sum of (F04-16+F04-17+F04-18)"&amp;CHAR(10),""),IF(E96&lt;&gt;SUM(E98,E99,E100)," F04-14 for Age " &amp;D6&amp;" "&amp; E7&amp; " is not equal to the sum of (F04-16+F04-17+F04-18)"&amp;CHAR(10),""),
IF(F96&lt;&gt;SUM(F98,F99,F100)," F04-14 for Age " &amp;F6&amp;" "&amp; F7&amp; " is not equal to the sum of (F04-16+F04-17+F04-18)"&amp;CHAR(10),""),IF(G96&lt;&gt;SUM(G98,G99,G100)," F04-14 for Age " &amp;F6&amp;" "&amp; G7&amp; " is not equal to the sum of (F04-16+F04-17+F04-18)"&amp;CHAR(10),""),
IF(H96&lt;&gt;SUM(H98,H99,H100)," F04-14 for Age " &amp;H6&amp;" "&amp; H7&amp; " is not equal to the sum of (F04-16+F04-17+F04-18)"&amp;CHAR(10),""),IF(I96&lt;&gt;SUM(I98,I99,I100)," F04-14 for Age " &amp;H6&amp;" "&amp; I7&amp; " is not equal to the sum of (F04-16+F04-17+F04-18)"&amp;CHAR(10),""),
IF(J96&lt;&gt;SUM(J98,J99,J100)," F04-14 for Age " &amp;J6&amp;" "&amp; J7&amp; " is not equal to the sum of (F04-16+F04-17+F04-18)"&amp;CHAR(10),""),IF(K96&lt;&gt;SUM(K98,K99,K100)," F04-14 for Age " &amp;J6&amp;" "&amp; K7&amp; " is not equal to the sum of (F04-16+F04-17+F04-18)"&amp;CHAR(10),""),
IF(L96&lt;&gt;SUM(L98,L99,L100)," F04-14 for Age " &amp;L6&amp;" "&amp; L7&amp; " is not equal to the sum of (F04-16+F04-17+F04-18)"&amp;CHAR(10),""),IF(M96&lt;&gt;SUM(M98,M99,M100)," F04-14 for Age " &amp;L6&amp;" "&amp; M7&amp; " is not equal to the sum of (F04-16+F04-17+F04-18)"&amp;CHAR(10),""),
IF(N96&lt;&gt;SUM(N98,N99,N100)," F04-14 for Age " &amp;N6&amp;" "&amp; N7&amp; " is not equal to the sum of (F04-16+F04-17+F04-18)"&amp;CHAR(10),""),IF(O96&lt;&gt;SUM(O98,O99,O100)," F04-14 for Age " &amp;N6&amp;" "&amp; O7&amp; " is not equal to the sum of (F04-16+F04-17+F04-18)"&amp;CHAR(10),""),
IF(P96&lt;&gt;SUM(P98,P99,P100)," F04-14 for Age " &amp;P6&amp;" "&amp; P7&amp; " is not equal to the sum of (F04-16+F04-17+F04-18)"&amp;CHAR(10),""),IF(Q96&lt;&gt;SUM(Q98,Q99,Q100)," F04-14 for Age " &amp;P6&amp;" "&amp; Q7&amp; " is not equal to the sum of (F04-16+F04-17+F04-18)"&amp;CHAR(10),""),
IF(R96&lt;&gt;SUM(R98,R99,R100)," F04-14 for Age " &amp;R6&amp;" "&amp; R7&amp; " is not equal to the sum of (F04-16+F04-17+F04-18)"&amp;CHAR(10),""),IF(S96&lt;&gt;SUM(S98,S99,S100)," F04-14 for Age " &amp;R6&amp;" "&amp; S7&amp; " is not equal to the sum of (F04-16+F04-17+F04-18)"&amp;CHAR(10),""),
IF(T96&lt;&gt;SUM(T98,T99,T100)," F04-14 for Age " &amp;T6&amp;" "&amp; T7&amp; " is not equal to the sum of (F04-16+F04-17+F04-18)"&amp;CHAR(10),""),IF(U96&lt;&gt;SUM(U98,U99,U100)," F04-14 for Age " &amp;T6&amp;" "&amp; U7&amp; " is not equal to the sum of (F04-16+F04-17+F04-18)"&amp;CHAR(10),""),
IF(V96&lt;&gt;SUM(V98,V99,V100)," F04-14 for Age " &amp;V6&amp;" "&amp; V7&amp; " is not equal to the sum of (F04-16+F04-17+F04-18)"&amp;CHAR(10),""),IF(W96&lt;&gt;SUM(W98,W99,W100)," F04-14 for Age " &amp;V6&amp;" "&amp; W7&amp; " is not equal to the sum of (F04-16+F04-17+F04-18)"&amp;CHAR(10),""),
IF(X96&lt;&gt;SUM(X98,X99,X100)," F04-14 for Age " &amp;X6&amp;" "&amp; X7&amp; " is not equal to the sum of (F04-16+F04-17+F04-18)"&amp;CHAR(10),""),IF(Y96&lt;&gt;SUM(Y98,Y99,Y100)," F04-14 for Age " &amp;X6&amp;" "&amp; Y7&amp; " is not equal to the sum of (F04-16+F04-17+F04-18)"&amp;CHAR(10),""),
IF(Z96&lt;&gt;SUM(Z98,Z99,Z100)," F04-14 for Age " &amp;Z6&amp;" "&amp; Z7&amp; " is not equal to the sum of (F04-16+F04-17+F04-18)"&amp;CHAR(10),""),IF(AA96&lt;&gt;SUM(AA98,AA99,AA100)," F04-14 for Age " &amp;Z6&amp;" "&amp; AA7&amp; " is not equal to the sum of (F04-16+F04-17+F04-18)"&amp;CHAR(10),""),
IF(AB96&lt;&gt;SUM(AB98,AB99,AB100)," Total F04-14 is not equal to the sum of (F04-16+F04-17+F04-18)"&amp;CHAR(10),"")
)</f>
        <v/>
      </c>
      <c r="AD94" s="235"/>
      <c r="AE94" s="117"/>
      <c r="AF94" s="164"/>
    </row>
    <row r="95" spans="1:32" s="10" customFormat="1" ht="79.5" customHeight="1" x14ac:dyDescent="0.95">
      <c r="A95" s="206" t="s">
        <v>33</v>
      </c>
      <c r="B95" s="15" t="s">
        <v>555</v>
      </c>
      <c r="C95" s="84" t="s">
        <v>611</v>
      </c>
      <c r="D95" s="89"/>
      <c r="E95" s="89"/>
      <c r="F95" s="89"/>
      <c r="G95" s="89"/>
      <c r="H95" s="89"/>
      <c r="I95" s="89"/>
      <c r="J95" s="89"/>
      <c r="K95" s="89"/>
      <c r="L95" s="87"/>
      <c r="M95" s="120"/>
      <c r="N95" s="87"/>
      <c r="O95" s="120"/>
      <c r="P95" s="87"/>
      <c r="Q95" s="120"/>
      <c r="R95" s="87"/>
      <c r="S95" s="120"/>
      <c r="T95" s="87"/>
      <c r="U95" s="120"/>
      <c r="V95" s="87"/>
      <c r="W95" s="120"/>
      <c r="X95" s="87"/>
      <c r="Y95" s="120"/>
      <c r="Z95" s="87"/>
      <c r="AA95" s="120"/>
      <c r="AB95" s="86">
        <f t="shared" si="7"/>
        <v>0</v>
      </c>
      <c r="AC95" s="112"/>
      <c r="AD95" s="235"/>
      <c r="AE95" s="117"/>
      <c r="AF95" s="164"/>
    </row>
    <row r="96" spans="1:32" s="10" customFormat="1" ht="79.5" customHeight="1" x14ac:dyDescent="0.95">
      <c r="A96" s="207"/>
      <c r="B96" s="15" t="s">
        <v>288</v>
      </c>
      <c r="C96" s="84" t="s">
        <v>612</v>
      </c>
      <c r="D96" s="89"/>
      <c r="E96" s="89"/>
      <c r="F96" s="89"/>
      <c r="G96" s="89"/>
      <c r="H96" s="89"/>
      <c r="I96" s="89"/>
      <c r="J96" s="89"/>
      <c r="K96" s="89"/>
      <c r="L96" s="87"/>
      <c r="M96" s="120"/>
      <c r="N96" s="87"/>
      <c r="O96" s="120"/>
      <c r="P96" s="87"/>
      <c r="Q96" s="120"/>
      <c r="R96" s="87"/>
      <c r="S96" s="120"/>
      <c r="T96" s="87"/>
      <c r="U96" s="120"/>
      <c r="V96" s="87"/>
      <c r="W96" s="120"/>
      <c r="X96" s="87"/>
      <c r="Y96" s="120"/>
      <c r="Z96" s="87"/>
      <c r="AA96" s="120"/>
      <c r="AB96" s="86">
        <f t="shared" si="7"/>
        <v>0</v>
      </c>
      <c r="AC96" s="112" t="str">
        <f xml:space="preserve">
CONCATENATE(
IF(D96&lt;&gt;SUM(D98,D99,D100)," * F04-14 for Age " &amp;D6&amp;" "&amp; D7&amp; " is not equal to the sum of (F04-16+F04-17+F04-18)"&amp;CHAR(10),""),IF(E96&lt;&gt;SUM(E98,E99,E100)," * F04-14 for Age " &amp;D6&amp;" "&amp; E7&amp; " is not equal to the sum of (F04-16+F04-17+F04-18)"&amp;CHAR(10),""),
IF(F96&lt;&gt;SUM(F98,F99,F100)," * F04-14 for Age " &amp;F6&amp;" "&amp; F7&amp; " is not equal to the sum of (F04-16+F04-17+F04-18)"&amp;CHAR(10),""),IF(G96&lt;&gt;SUM(G98,G99,G100)," * F04-14 for Age " &amp;F6&amp;" "&amp; G7&amp; " is not equal to the sum of (F04-16+F04-17+F04-18)"&amp;CHAR(10),""),
IF(H96&lt;&gt;SUM(H98,H99,H100)," * F04-14 for Age " &amp;H6&amp;" "&amp; H7&amp; " is not equal to the sum of (F04-16+F04-17+F04-18)"&amp;CHAR(10),""),IF(I96&lt;&gt;SUM(I98,I99,I100)," * F04-14 for Age " &amp;H6&amp;" "&amp; I7&amp; " is not equal to the sum of (F04-16+F04-17+F04-18)"&amp;CHAR(10),""),
IF(J96&lt;&gt;SUM(J98,J99,J100)," * F04-14 for Age " &amp;J6&amp;" "&amp; J7&amp; " is not equal to the sum of (F04-16+F04-17+F04-18)"&amp;CHAR(10),""),IF(K96&lt;&gt;SUM(K98,K99,K100)," * F04-14 for Age " &amp;J6&amp;" "&amp; K7&amp; " is not equal to the sum of (F04-16+F04-17+F04-18)"&amp;CHAR(10),""),
IF(L96&lt;&gt;SUM(L98,L99,L100)," * F04-14 for Age " &amp;L6&amp;" "&amp; L7&amp; " is not equal to the sum of (F04-16+F04-17+F04-18)"&amp;CHAR(10),""),IF(M96&lt;&gt;SUM(M98,M99,M100)," * F04-14 for Age " &amp;L6&amp;" "&amp; M7&amp; " is not equal to the sum of (F04-16+F04-17+F04-18)"&amp;CHAR(10),""),
IF(N96&lt;&gt;SUM(N98,N99,N100)," * F04-14 for Age " &amp;N6&amp;" "&amp; N7&amp; " is not equal to the sum of (F04-16+F04-17+F04-18)"&amp;CHAR(10),""),IF(O96&lt;&gt;SUM(O98,O99,O100)," * F04-14 for Age " &amp;N6&amp;" "&amp; O7&amp; " is not equal to the sum of (F04-16+F04-17+F04-18)"&amp;CHAR(10),""),
IF(P96&lt;&gt;SUM(P98,P99,P100)," * F04-14 for Age " &amp;P6&amp;" "&amp; P7&amp; " is not equal to the sum of (F04-16+F04-17+F04-18)"&amp;CHAR(10),""),IF(Q96&lt;&gt;SUM(Q98,Q99,Q100)," * F04-14 for Age " &amp;P6&amp;" "&amp; Q7&amp; " is not equal to the sum of (F04-16+F04-17+F04-18)"&amp;CHAR(10),""),
IF(R96&lt;&gt;SUM(R98,R99,R100)," * F04-14 for Age " &amp;R6&amp;" "&amp; R7&amp; " is not equal to the sum of (F04-16+F04-17+F04-18)"&amp;CHAR(10),""),IF(S96&lt;&gt;SUM(S98,S99,S100)," * F04-14 for Age " &amp;R6&amp;" "&amp; S7&amp; " is not equal to the sum of (F04-16+F04-17+F04-18)"&amp;CHAR(10),""),
IF(T96&lt;&gt;SUM(T98,T99,T100)," * F04-14 for Age " &amp;T6&amp;" "&amp; T7&amp; " is not equal to the sum of (F04-16+F04-17+F04-18)"&amp;CHAR(10),""),IF(U96&lt;&gt;SUM(U98,U99,U100)," * F04-14 for Age " &amp;T6&amp;" "&amp; U7&amp; " is not equal to the sum of (F04-16+F04-17+F04-18)"&amp;CHAR(10),""),
IF(V96&lt;&gt;SUM(V98,V99,V100)," * F04-14 for Age " &amp;V6&amp;" "&amp; V7&amp; " is not equal to the sum of (F04-16+F04-17+F04-18)"&amp;CHAR(10),""),IF(W96&lt;&gt;SUM(W98,W99,W100)," * F04-14 for Age " &amp;V6&amp;" "&amp; W7&amp; " is not equal to the sum of (F04-16+F04-17+F04-18)"&amp;CHAR(10),""),
IF(X96&lt;&gt;SUM(X98,X99,X100)," * F04-14 for Age " &amp;X6&amp;" "&amp; X7&amp; " is not equal to the sum of (F04-16+F04-17+F04-18)"&amp;CHAR(10),""),IF(Y96&lt;&gt;SUM(Y98,Y99,Y100)," * F04-14 for Age " &amp;X6&amp;" "&amp; Y7&amp; " is not equal to the sum of (F04-16+F04-17+F04-18)"&amp;CHAR(10),""),
IF(Z96&lt;&gt;SUM(Z98,Z99,Z100)," * F04-14 for Age " &amp;Z6&amp;" "&amp; Z7&amp; " is not equal to the sum of (F04-16+F04-17+F04-18)"&amp;CHAR(10),""),IF(AA96&lt;&gt;SUM(AA98,AA99,AA100)," * F04-14 for Age " &amp;Z6&amp;" "&amp; AA7&amp; " is not equal to the sum of (F04-16+F04-17+F04-18)"&amp;CHAR(10),""),
IF(AB96&lt;&gt;SUM(AB98,AB99,AB100)," * Total F04-14 is not equal to the sum of (F04-16+F04-17+F04-18)"&amp;CHAR(10),"")
)</f>
        <v/>
      </c>
      <c r="AD96" s="235"/>
      <c r="AE96" s="117"/>
      <c r="AF96" s="164"/>
    </row>
    <row r="97" spans="1:32" s="10" customFormat="1" ht="79.5" customHeight="1" x14ac:dyDescent="0.95">
      <c r="A97" s="207"/>
      <c r="B97" s="15" t="s">
        <v>304</v>
      </c>
      <c r="C97" s="84" t="s">
        <v>613</v>
      </c>
      <c r="D97" s="89"/>
      <c r="E97" s="89"/>
      <c r="F97" s="89"/>
      <c r="G97" s="89"/>
      <c r="H97" s="89"/>
      <c r="I97" s="89"/>
      <c r="J97" s="89"/>
      <c r="K97" s="89"/>
      <c r="L97" s="87"/>
      <c r="M97" s="120"/>
      <c r="N97" s="87"/>
      <c r="O97" s="120"/>
      <c r="P97" s="87"/>
      <c r="Q97" s="120"/>
      <c r="R97" s="87"/>
      <c r="S97" s="120"/>
      <c r="T97" s="87"/>
      <c r="U97" s="120"/>
      <c r="V97" s="87"/>
      <c r="W97" s="120"/>
      <c r="X97" s="87"/>
      <c r="Y97" s="120"/>
      <c r="Z97" s="87"/>
      <c r="AA97" s="120"/>
      <c r="AB97" s="86">
        <f t="shared" si="7"/>
        <v>0</v>
      </c>
      <c r="AC97" s="112"/>
      <c r="AD97" s="235"/>
      <c r="AE97" s="117"/>
      <c r="AF97" s="164"/>
    </row>
    <row r="98" spans="1:32" s="10" customFormat="1" ht="79.5" customHeight="1" x14ac:dyDescent="0.95">
      <c r="A98" s="207"/>
      <c r="B98" s="15" t="s">
        <v>550</v>
      </c>
      <c r="C98" s="84" t="s">
        <v>321</v>
      </c>
      <c r="D98" s="89"/>
      <c r="E98" s="89"/>
      <c r="F98" s="89"/>
      <c r="G98" s="89"/>
      <c r="H98" s="89"/>
      <c r="I98" s="89"/>
      <c r="J98" s="89"/>
      <c r="K98" s="89"/>
      <c r="L98" s="87"/>
      <c r="M98" s="120"/>
      <c r="N98" s="87"/>
      <c r="O98" s="120"/>
      <c r="P98" s="87"/>
      <c r="Q98" s="120"/>
      <c r="R98" s="87"/>
      <c r="S98" s="120"/>
      <c r="T98" s="87"/>
      <c r="U98" s="120"/>
      <c r="V98" s="87"/>
      <c r="W98" s="120"/>
      <c r="X98" s="87"/>
      <c r="Y98" s="120"/>
      <c r="Z98" s="87"/>
      <c r="AA98" s="120"/>
      <c r="AB98" s="86">
        <f t="shared" si="7"/>
        <v>0</v>
      </c>
      <c r="AC98" s="112"/>
      <c r="AD98" s="235"/>
      <c r="AE98" s="117"/>
      <c r="AF98" s="164"/>
    </row>
    <row r="99" spans="1:32" s="10" customFormat="1" ht="79.5" customHeight="1" x14ac:dyDescent="0.95">
      <c r="A99" s="207"/>
      <c r="B99" s="15" t="s">
        <v>551</v>
      </c>
      <c r="C99" s="84" t="s">
        <v>614</v>
      </c>
      <c r="D99" s="89"/>
      <c r="E99" s="89"/>
      <c r="F99" s="89"/>
      <c r="G99" s="89"/>
      <c r="H99" s="89"/>
      <c r="I99" s="89"/>
      <c r="J99" s="89"/>
      <c r="K99" s="89"/>
      <c r="L99" s="87"/>
      <c r="M99" s="120"/>
      <c r="N99" s="87"/>
      <c r="O99" s="120"/>
      <c r="P99" s="87"/>
      <c r="Q99" s="120"/>
      <c r="R99" s="87"/>
      <c r="S99" s="120"/>
      <c r="T99" s="87"/>
      <c r="U99" s="120"/>
      <c r="V99" s="87"/>
      <c r="W99" s="120"/>
      <c r="X99" s="87"/>
      <c r="Y99" s="120"/>
      <c r="Z99" s="87"/>
      <c r="AA99" s="120"/>
      <c r="AB99" s="86">
        <f t="shared" si="7"/>
        <v>0</v>
      </c>
      <c r="AC99" s="112"/>
      <c r="AD99" s="235"/>
      <c r="AE99" s="117"/>
      <c r="AF99" s="164"/>
    </row>
    <row r="100" spans="1:32" s="10" customFormat="1" ht="79.5" customHeight="1" x14ac:dyDescent="0.95">
      <c r="A100" s="207"/>
      <c r="B100" s="99" t="s">
        <v>309</v>
      </c>
      <c r="C100" s="84" t="s">
        <v>615</v>
      </c>
      <c r="D100" s="100"/>
      <c r="E100" s="100"/>
      <c r="F100" s="100"/>
      <c r="G100" s="100"/>
      <c r="H100" s="100"/>
      <c r="I100" s="100"/>
      <c r="J100" s="100"/>
      <c r="K100" s="100"/>
      <c r="L100" s="101"/>
      <c r="M100" s="122"/>
      <c r="N100" s="101"/>
      <c r="O100" s="122"/>
      <c r="P100" s="101"/>
      <c r="Q100" s="122"/>
      <c r="R100" s="101"/>
      <c r="S100" s="122"/>
      <c r="T100" s="101"/>
      <c r="U100" s="122"/>
      <c r="V100" s="101"/>
      <c r="W100" s="122"/>
      <c r="X100" s="101"/>
      <c r="Y100" s="122"/>
      <c r="Z100" s="101"/>
      <c r="AA100" s="122"/>
      <c r="AB100" s="97">
        <f t="shared" si="7"/>
        <v>0</v>
      </c>
      <c r="AC100" s="113"/>
      <c r="AD100" s="235"/>
      <c r="AE100" s="117"/>
      <c r="AF100" s="164"/>
    </row>
    <row r="101" spans="1:32" s="8" customFormat="1" ht="76.5" x14ac:dyDescent="1.1000000000000001">
      <c r="A101" s="170" t="s">
        <v>153</v>
      </c>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row>
    <row r="102" spans="1:32" s="9" customFormat="1" ht="58.5" customHeight="1" x14ac:dyDescent="1.05">
      <c r="A102" s="200" t="s">
        <v>49</v>
      </c>
      <c r="B102" s="200" t="s">
        <v>594</v>
      </c>
      <c r="C102" s="190" t="s">
        <v>508</v>
      </c>
      <c r="D102" s="210" t="s">
        <v>4</v>
      </c>
      <c r="E102" s="183"/>
      <c r="F102" s="182" t="s">
        <v>5</v>
      </c>
      <c r="G102" s="183"/>
      <c r="H102" s="182" t="s">
        <v>6</v>
      </c>
      <c r="I102" s="183"/>
      <c r="J102" s="182" t="s">
        <v>7</v>
      </c>
      <c r="K102" s="183"/>
      <c r="L102" s="182" t="s">
        <v>8</v>
      </c>
      <c r="M102" s="183"/>
      <c r="N102" s="182" t="s">
        <v>9</v>
      </c>
      <c r="O102" s="183"/>
      <c r="P102" s="182" t="s">
        <v>10</v>
      </c>
      <c r="Q102" s="183"/>
      <c r="R102" s="182" t="s">
        <v>11</v>
      </c>
      <c r="S102" s="183"/>
      <c r="T102" s="182" t="s">
        <v>12</v>
      </c>
      <c r="U102" s="183"/>
      <c r="V102" s="182" t="s">
        <v>28</v>
      </c>
      <c r="W102" s="183"/>
      <c r="X102" s="182" t="s">
        <v>29</v>
      </c>
      <c r="Y102" s="183"/>
      <c r="Z102" s="182" t="s">
        <v>13</v>
      </c>
      <c r="AA102" s="183"/>
      <c r="AB102" s="202" t="s">
        <v>24</v>
      </c>
      <c r="AC102" s="176" t="s">
        <v>628</v>
      </c>
      <c r="AD102" s="176" t="s">
        <v>638</v>
      </c>
      <c r="AE102" s="166" t="s">
        <v>639</v>
      </c>
      <c r="AF102" s="166" t="s">
        <v>639</v>
      </c>
    </row>
    <row r="103" spans="1:32" s="9" customFormat="1" ht="58.5" customHeight="1" x14ac:dyDescent="1.05">
      <c r="A103" s="201"/>
      <c r="B103" s="201"/>
      <c r="C103" s="191"/>
      <c r="D103" s="73" t="s">
        <v>14</v>
      </c>
      <c r="E103" s="73" t="s">
        <v>15</v>
      </c>
      <c r="F103" s="73" t="s">
        <v>14</v>
      </c>
      <c r="G103" s="73" t="s">
        <v>15</v>
      </c>
      <c r="H103" s="73" t="s">
        <v>14</v>
      </c>
      <c r="I103" s="73" t="s">
        <v>15</v>
      </c>
      <c r="J103" s="73" t="s">
        <v>14</v>
      </c>
      <c r="K103" s="73" t="s">
        <v>15</v>
      </c>
      <c r="L103" s="74" t="s">
        <v>14</v>
      </c>
      <c r="M103" s="73" t="s">
        <v>15</v>
      </c>
      <c r="N103" s="74" t="s">
        <v>14</v>
      </c>
      <c r="O103" s="73" t="s">
        <v>15</v>
      </c>
      <c r="P103" s="74" t="s">
        <v>14</v>
      </c>
      <c r="Q103" s="73" t="s">
        <v>15</v>
      </c>
      <c r="R103" s="74" t="s">
        <v>14</v>
      </c>
      <c r="S103" s="73" t="s">
        <v>15</v>
      </c>
      <c r="T103" s="74" t="s">
        <v>14</v>
      </c>
      <c r="U103" s="73" t="s">
        <v>15</v>
      </c>
      <c r="V103" s="74" t="s">
        <v>14</v>
      </c>
      <c r="W103" s="73" t="s">
        <v>15</v>
      </c>
      <c r="X103" s="74" t="s">
        <v>14</v>
      </c>
      <c r="Y103" s="73" t="s">
        <v>15</v>
      </c>
      <c r="Z103" s="74" t="s">
        <v>14</v>
      </c>
      <c r="AA103" s="73" t="s">
        <v>15</v>
      </c>
      <c r="AB103" s="203"/>
      <c r="AC103" s="176"/>
      <c r="AD103" s="176"/>
      <c r="AE103" s="166"/>
      <c r="AF103" s="166"/>
    </row>
    <row r="104" spans="1:32" s="10" customFormat="1" ht="78.95" customHeight="1" x14ac:dyDescent="0.95">
      <c r="A104" s="206" t="s">
        <v>44</v>
      </c>
      <c r="B104" s="15" t="s">
        <v>231</v>
      </c>
      <c r="C104" s="81" t="s">
        <v>233</v>
      </c>
      <c r="D104" s="127"/>
      <c r="E104" s="127"/>
      <c r="F104" s="127"/>
      <c r="G104" s="127"/>
      <c r="H104" s="127"/>
      <c r="I104" s="127"/>
      <c r="J104" s="120"/>
      <c r="K104" s="120"/>
      <c r="L104" s="120"/>
      <c r="M104" s="120"/>
      <c r="N104" s="120"/>
      <c r="O104" s="120"/>
      <c r="P104" s="120"/>
      <c r="Q104" s="120"/>
      <c r="R104" s="120"/>
      <c r="S104" s="120"/>
      <c r="T104" s="120"/>
      <c r="U104" s="120"/>
      <c r="V104" s="120"/>
      <c r="W104" s="120"/>
      <c r="X104" s="120"/>
      <c r="Y104" s="120"/>
      <c r="Z104" s="120"/>
      <c r="AA104" s="120"/>
      <c r="AB104" s="86">
        <f>SUM(D104:AA104)</f>
        <v>0</v>
      </c>
      <c r="AC104" s="177" t="str">
        <f xml:space="preserve">
CONCATENATE(
IF(D105&gt;D104," * F05-02 for Age " &amp;D6&amp;" "&amp; D7&amp; " is more than F05-01"&amp;CHAR(10),""),IF(E105&gt;E104," * F05-02 for Age " &amp;D6&amp;" "&amp; E7&amp; " is more than F05-01"&amp;CHAR(10),""),
IF(F105&gt;F104," * F05-02 for Age " &amp;F6&amp;" "&amp; F7&amp; " is more than F05-01"&amp;CHAR(10),""),IF(G105&gt;G104," * F05-02 for Age " &amp;F6&amp;" "&amp; G7&amp; " is more than F05-01"&amp;CHAR(10),""),
IF(H105&gt;H104," * F05-02 for Age " &amp;H6&amp;" "&amp; H7&amp; " is more than F05-01"&amp;CHAR(10),""),IF(I105&gt;I104," * F05-02 for Age " &amp;H6&amp;" "&amp; I7&amp; " is more than F05-01"&amp;CHAR(10),""),
IF(J105&gt;J104," * F05-02 for Age " &amp;J6&amp;" "&amp; J7&amp; " is more than F05-01"&amp;CHAR(10),""),IF(K105&gt;K104," * F05-02 for Age " &amp;J6&amp;" "&amp; K7&amp; " is more than F05-01"&amp;CHAR(10),""),
IF(L105&gt;L104," * F05-02 for Age " &amp;L6&amp;" "&amp; L7&amp; " is more than F05-01"&amp;CHAR(10),""),IF(M105&gt;M104," * F05-02 for Age " &amp;L6&amp;" "&amp; M7&amp; " is more than F05-01"&amp;CHAR(10),""),
IF(N105&gt;N104," * F05-02 for Age " &amp;N6&amp;" "&amp; N7&amp; " is more than F05-01"&amp;CHAR(10),""),IF(O105&gt;O104," * F05-02 for Age " &amp;N6&amp;" "&amp; O7&amp; " is more than F05-01"&amp;CHAR(10),""),
IF(P105&gt;P104," * F05-02 for Age " &amp;P6&amp;" "&amp; P7&amp; " is more than F05-01"&amp;CHAR(10),""),IF(Q105&gt;Q104," * F05-02 for Age " &amp;P6&amp;" "&amp; Q7&amp; " is more than F05-01"&amp;CHAR(10),""),
IF(R105&gt;R104," * F05-02 for Age " &amp;R6&amp;" "&amp; R7&amp; " is more than F05-01"&amp;CHAR(10),""),IF(S105&gt;S104," * F05-02 for Age " &amp;R6&amp;" "&amp; S7&amp; " is more than F05-01"&amp;CHAR(10),""),
IF(T105&gt;T104," * F05-02 for Age " &amp;T6&amp;" "&amp; T7&amp; " is more than F05-01"&amp;CHAR(10),""),IF(U105&gt;U104," * F05-02 for Age " &amp;T6&amp;" "&amp; U7&amp; " is more than F05-01"&amp;CHAR(10),""),
IF(V105&gt;V104," * F05-02 for Age " &amp;V6&amp;" "&amp; V7&amp; " is more than F05-01"&amp;CHAR(10),""),IF(W105&gt;W104," * F05-02 for Age " &amp;V6&amp;" "&amp; W7&amp; " is more than F05-01"&amp;CHAR(10),""),
IF(X105&gt;X104," * F05-02 for Age " &amp;X6&amp;" "&amp; X7&amp; " is more than F05-01"&amp;CHAR(10),""),IF(Y105&gt;Y104," * F05-02 for Age " &amp;X6&amp;" "&amp; Y7&amp; " is more than F05-01"&amp;CHAR(10),""),
IF(Z105&gt;Z104," * F05-02 for Age " &amp;Z6&amp;" "&amp; Z7&amp; " is more than F05-01"&amp;CHAR(10),""),IF(AA105&gt;AA104," * F05-02 for Age " &amp;Z6&amp;" "&amp; AA7&amp; " is more than F05-01"&amp;CHAR(10),""),
IF(AB105&gt;AB104," * Total F05-02 is more than Total F05-01"&amp;CHAR(10),"")
)</f>
        <v/>
      </c>
      <c r="AD104" s="235" t="str">
        <f>CONCATENATE(AC104,AC106,AC107,AC108,AC109,AC111,AC113,AC115,AC117,AC118)</f>
        <v/>
      </c>
      <c r="AE104" s="117"/>
      <c r="AF104" s="164" t="str">
        <f>CONCATENATE(AE104,AE105,AE106,AE107,AE108,AE109,AE110,AE111,AE112,AE113,AE114,AE115,AE116,AE117,AE118)</f>
        <v/>
      </c>
    </row>
    <row r="105" spans="1:32" s="10" customFormat="1" ht="78.95" customHeight="1" x14ac:dyDescent="0.95">
      <c r="A105" s="208"/>
      <c r="B105" s="15" t="s">
        <v>556</v>
      </c>
      <c r="C105" s="81" t="s">
        <v>232</v>
      </c>
      <c r="D105" s="127"/>
      <c r="E105" s="127"/>
      <c r="F105" s="127"/>
      <c r="G105" s="127"/>
      <c r="H105" s="127"/>
      <c r="I105" s="127"/>
      <c r="J105" s="120"/>
      <c r="K105" s="120"/>
      <c r="L105" s="120"/>
      <c r="M105" s="120"/>
      <c r="N105" s="120"/>
      <c r="O105" s="120"/>
      <c r="P105" s="120"/>
      <c r="Q105" s="120"/>
      <c r="R105" s="120"/>
      <c r="S105" s="120"/>
      <c r="T105" s="120"/>
      <c r="U105" s="120"/>
      <c r="V105" s="120"/>
      <c r="W105" s="120"/>
      <c r="X105" s="120"/>
      <c r="Y105" s="120"/>
      <c r="Z105" s="120"/>
      <c r="AA105" s="120"/>
      <c r="AB105" s="86">
        <f t="shared" ref="AB105:AB118" si="8">SUM(D105:AA105)</f>
        <v>0</v>
      </c>
      <c r="AC105" s="178"/>
      <c r="AD105" s="235"/>
      <c r="AE105" s="117"/>
      <c r="AF105" s="164"/>
    </row>
    <row r="106" spans="1:32" s="10" customFormat="1" ht="78.95" customHeight="1" x14ac:dyDescent="0.95">
      <c r="A106" s="206" t="s">
        <v>45</v>
      </c>
      <c r="B106" s="15" t="s">
        <v>557</v>
      </c>
      <c r="C106" s="81" t="s">
        <v>324</v>
      </c>
      <c r="D106" s="127"/>
      <c r="E106" s="127"/>
      <c r="F106" s="127"/>
      <c r="G106" s="127"/>
      <c r="H106" s="127"/>
      <c r="I106" s="127"/>
      <c r="J106" s="120"/>
      <c r="K106" s="120"/>
      <c r="L106" s="120"/>
      <c r="M106" s="120"/>
      <c r="N106" s="120"/>
      <c r="O106" s="120"/>
      <c r="P106" s="120"/>
      <c r="Q106" s="120"/>
      <c r="R106" s="120"/>
      <c r="S106" s="120"/>
      <c r="T106" s="120"/>
      <c r="U106" s="120"/>
      <c r="V106" s="120"/>
      <c r="W106" s="120"/>
      <c r="X106" s="120"/>
      <c r="Y106" s="120"/>
      <c r="Z106" s="120"/>
      <c r="AA106" s="120"/>
      <c r="AB106" s="86">
        <f t="shared" si="8"/>
        <v>0</v>
      </c>
      <c r="AC106" s="112" t="str">
        <f xml:space="preserve">
CONCATENATE(
IF(D107&gt;D106," * F05-04 for Age " &amp;D6&amp;" "&amp; D7&amp; " is more than F05-03"&amp;CHAR(10),""),IF(E107&gt;E106," * F05-04 for Age " &amp;D6&amp;" "&amp; E7&amp; " is more than F05-03"&amp;CHAR(10),""),
IF(F107&gt;F106," * F05-04 for Age " &amp;F6&amp;" "&amp; F7&amp; " is more than F05-03"&amp;CHAR(10),""),IF(G107&gt;G106," * F05-04 for Age " &amp;F6&amp;" "&amp; G7&amp; " is more than F05-03"&amp;CHAR(10),""),
IF(H107&gt;H106," * F05-04 for Age " &amp;H6&amp;" "&amp; H7&amp; " is more than F05-03"&amp;CHAR(10),""),IF(I107&gt;I106," * F05-04 for Age " &amp;H6&amp;" "&amp; I7&amp; " is more than F05-03"&amp;CHAR(10),""),
IF(J107&gt;J106," * F05-04 for Age " &amp;J6&amp;" "&amp; J7&amp; " is more than F05-03"&amp;CHAR(10),""),IF(K107&gt;K106," * F05-04 for Age " &amp;J6&amp;" "&amp; K7&amp; " is more than F05-03"&amp;CHAR(10),""),
IF(L107&gt;L106," * F05-04 for Age " &amp;L6&amp;" "&amp; L7&amp; " is more than F05-03"&amp;CHAR(10),""),IF(M107&gt;M106," * F05-04 for Age " &amp;L6&amp;" "&amp; M7&amp; " is more than F05-03"&amp;CHAR(10),""),
IF(N107&gt;N106," * F05-04 for Age " &amp;N6&amp;" "&amp; N7&amp; " is more than F05-03"&amp;CHAR(10),""),IF(O107&gt;O106," * F05-04 for Age " &amp;N6&amp;" "&amp; O7&amp; " is more than F05-03"&amp;CHAR(10),""),
IF(P107&gt;P106," * F05-04 for Age " &amp;P6&amp;" "&amp; P7&amp; " is more than F05-03"&amp;CHAR(10),""),IF(Q107&gt;Q106," * F05-04 for Age " &amp;P6&amp;" "&amp; Q7&amp; " is more than F05-03"&amp;CHAR(10),""),
IF(R107&gt;R106," * F05-04 for Age " &amp;R6&amp;" "&amp; R7&amp; " is more than F05-03"&amp;CHAR(10),""),IF(S107&gt;S106," * F05-04 for Age " &amp;R6&amp;" "&amp; S7&amp; " is more than F05-03"&amp;CHAR(10),""),
IF(T107&gt;T106," * F05-04 for Age " &amp;T6&amp;" "&amp; T7&amp; " is more than F05-03"&amp;CHAR(10),""),IF(U107&gt;U106," * F05-04 for Age " &amp;T6&amp;" "&amp; U7&amp; " is more than F05-03"&amp;CHAR(10),""),
IF(V107&gt;V106," * F05-04 for Age " &amp;V6&amp;" "&amp; V7&amp; " is more than F05-03"&amp;CHAR(10),""),IF(W107&gt;W106," * F05-04 for Age " &amp;V6&amp;" "&amp; W7&amp; " is more than F05-03"&amp;CHAR(10),""),
IF(X107&gt;X106," * F05-04 for Age " &amp;X6&amp;" "&amp; X7&amp; " is more than F05-03"&amp;CHAR(10),""),IF(Y107&gt;Y106," * F05-04 for Age " &amp;X6&amp;" "&amp; Y7&amp; " is more than F05-03"&amp;CHAR(10),""),
IF(Z107&gt;Z106," * F05-04 for Age " &amp;Z6&amp;" "&amp; Z7&amp; " is more than F05-03"&amp;CHAR(10),""),IF(AA107&gt;AA106," * F05-04 for Age " &amp;Z6&amp;" "&amp; AA7&amp; " is more than F05-03"&amp;CHAR(10),""),
IF(AB107&gt;AB106," * Total F05-04 is more than Total F05-03"&amp;CHAR(10),"")
)</f>
        <v/>
      </c>
      <c r="AD106" s="235"/>
      <c r="AE106" s="117"/>
      <c r="AF106" s="164"/>
    </row>
    <row r="107" spans="1:32" s="10" customFormat="1" ht="78.95" customHeight="1" x14ac:dyDescent="0.95">
      <c r="A107" s="208"/>
      <c r="B107" s="15" t="s">
        <v>327</v>
      </c>
      <c r="C107" s="81" t="s">
        <v>329</v>
      </c>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86">
        <f t="shared" si="8"/>
        <v>0</v>
      </c>
      <c r="AC107" s="112"/>
      <c r="AD107" s="235"/>
      <c r="AE107" s="117"/>
      <c r="AF107" s="164"/>
    </row>
    <row r="108" spans="1:32" s="12" customFormat="1" ht="78.95" customHeight="1" x14ac:dyDescent="0.95">
      <c r="A108" s="230" t="s">
        <v>34</v>
      </c>
      <c r="B108" s="93" t="s">
        <v>558</v>
      </c>
      <c r="C108" s="81" t="s">
        <v>330</v>
      </c>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86">
        <f t="shared" si="8"/>
        <v>0</v>
      </c>
      <c r="AC108" s="112" t="str">
        <f xml:space="preserve">
CONCATENATE(
IF(D109&gt;D108," * F05-06 for Age " &amp;D6&amp;" "&amp; D7&amp; " is more than F05-05"&amp;CHAR(10),""),IF(E109&gt;E108," * F05-06 for Age " &amp;D6&amp;" "&amp; E7&amp; " is more than F05-05"&amp;CHAR(10),""),
IF(F109&gt;F108," * F05-06 for Age " &amp;F6&amp;" "&amp; F7&amp; " is more than F05-05"&amp;CHAR(10),""),IF(G109&gt;G108," * F05-06 for Age " &amp;F6&amp;" "&amp; G7&amp; " is more than F05-05"&amp;CHAR(10),""),
IF(H109&gt;H108," * F05-06 for Age " &amp;H6&amp;" "&amp; H7&amp; " is more than F05-05"&amp;CHAR(10),""),IF(I109&gt;I108," * F05-06 for Age " &amp;H6&amp;" "&amp; I7&amp; " is more than F05-05"&amp;CHAR(10),""),
IF(J109&gt;J108," * F05-06 for Age " &amp;J6&amp;" "&amp; J7&amp; " is more than F05-05"&amp;CHAR(10),""),IF(K109&gt;K108," * F05-06 for Age " &amp;J6&amp;" "&amp; K7&amp; " is more than F05-05"&amp;CHAR(10),""),
IF(L109&gt;L108," * F05-06 for Age " &amp;L6&amp;" "&amp; L7&amp; " is more than F05-05"&amp;CHAR(10),""),IF(M109&gt;M108," * F05-06 for Age " &amp;L6&amp;" "&amp; M7&amp; " is more than F05-05"&amp;CHAR(10),""),
IF(N109&gt;N108," * F05-06 for Age " &amp;N6&amp;" "&amp; N7&amp; " is more than F05-05"&amp;CHAR(10),""),IF(O109&gt;O108," * F05-06 for Age " &amp;N6&amp;" "&amp; O7&amp; " is more than F05-05"&amp;CHAR(10),""),
IF(P109&gt;P108," * F05-06 for Age " &amp;P6&amp;" "&amp; P7&amp; " is more than F05-05"&amp;CHAR(10),""),IF(Q109&gt;Q108," * F05-06 for Age " &amp;P6&amp;" "&amp; Q7&amp; " is more than F05-05"&amp;CHAR(10),""),
IF(R109&gt;R108," * F05-06 for Age " &amp;R6&amp;" "&amp; R7&amp; " is more than F05-05"&amp;CHAR(10),""),IF(S109&gt;S108," * F05-06 for Age " &amp;R6&amp;" "&amp; S7&amp; " is more than F05-05"&amp;CHAR(10),""),
IF(T109&gt;T108," * F05-06 for Age " &amp;T6&amp;" "&amp; T7&amp; " is more than F05-05"&amp;CHAR(10),""),IF(U109&gt;U108," * F05-06 for Age " &amp;T6&amp;" "&amp; U7&amp; " is more than F05-05"&amp;CHAR(10),""),
IF(V109&gt;V108," * F05-06 for Age " &amp;V6&amp;" "&amp; V7&amp; " is more than F05-05"&amp;CHAR(10),""),IF(W109&gt;W108," * F05-06 for Age " &amp;V6&amp;" "&amp; W7&amp; " is more than F05-05"&amp;CHAR(10),""),
IF(X109&gt;X108," * F05-06 for Age " &amp;X6&amp;" "&amp; X7&amp; " is more than F05-05"&amp;CHAR(10),""),IF(Y109&gt;Y108," * F05-06 for Age " &amp;X6&amp;" "&amp; Y7&amp; " is more than F05-05"&amp;CHAR(10),""),
IF(Z109&gt;Z108," * F05-06 for Age " &amp;Z6&amp;" "&amp; Z7&amp; " is more than F05-05"&amp;CHAR(10),""),IF(AA109&gt;AA108," * F05-06 for Age " &amp;Z6&amp;" "&amp; AA7&amp; " is more than F05-05"&amp;CHAR(10),""),
IF(AB109&gt;AB108," * Total F05-06 is more than Total F05-05"&amp;CHAR(10),"")
)</f>
        <v/>
      </c>
      <c r="AD108" s="235"/>
      <c r="AE108" s="117"/>
      <c r="AF108" s="164"/>
    </row>
    <row r="109" spans="1:32" s="12" customFormat="1" ht="78.95" customHeight="1" x14ac:dyDescent="0.95">
      <c r="A109" s="231"/>
      <c r="B109" s="93" t="s">
        <v>559</v>
      </c>
      <c r="C109" s="81" t="s">
        <v>331</v>
      </c>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86">
        <f t="shared" si="8"/>
        <v>0</v>
      </c>
      <c r="AC109" s="177" t="str">
        <f xml:space="preserve">
CONCATENATE(
IF(D110&gt;D109," * F05-07 for Age " &amp;D6&amp;" "&amp; D7&amp; " is more than F05-06"&amp;CHAR(10),""),IF(E110&gt;E109," * F05-07 for Age " &amp;D6&amp;" "&amp; E7&amp; " is more than F05-06"&amp;CHAR(10),""),
IF(F110&gt;F109," * F05-07 for Age " &amp;F6&amp;" "&amp; F7&amp; " is more than F05-06"&amp;CHAR(10),""),IF(G110&gt;G109," * F05-07 for Age " &amp;F6&amp;" "&amp; G7&amp; " is more than F05-06"&amp;CHAR(10),""),
IF(H110&gt;H109," * F05-07 for Age " &amp;H6&amp;" "&amp; H7&amp; " is more than F05-06"&amp;CHAR(10),""),IF(I110&gt;I109," * F05-07 for Age " &amp;H6&amp;" "&amp; I7&amp; " is more than F05-06"&amp;CHAR(10),""),
IF(J110&gt;J109," * F05-07 for Age " &amp;J6&amp;" "&amp; J7&amp; " is more than F05-06"&amp;CHAR(10),""),IF(K110&gt;K109," * F05-07 for Age " &amp;J6&amp;" "&amp; K7&amp; " is more than F05-06"&amp;CHAR(10),""),
IF(L110&gt;L109," * F05-07 for Age " &amp;L6&amp;" "&amp; L7&amp; " is more than F05-06"&amp;CHAR(10),""),IF(M110&gt;M109," * F05-07 for Age " &amp;L6&amp;" "&amp; M7&amp; " is more than F05-06"&amp;CHAR(10),""),
IF(N110&gt;N109," * F05-07 for Age " &amp;N6&amp;" "&amp; N7&amp; " is more than F05-06"&amp;CHAR(10),""),IF(O110&gt;O109," * F05-07 for Age " &amp;N6&amp;" "&amp; O7&amp; " is more than F05-06"&amp;CHAR(10),""),
IF(P110&gt;P109," * F05-07 for Age " &amp;P6&amp;" "&amp; P7&amp; " is more than F05-06"&amp;CHAR(10),""),IF(Q110&gt;Q109," * F05-07 for Age " &amp;P6&amp;" "&amp; Q7&amp; " is more than F05-06"&amp;CHAR(10),""),
IF(R110&gt;R109," * F05-07 for Age " &amp;R6&amp;" "&amp; R7&amp; " is more than F05-06"&amp;CHAR(10),""),IF(S110&gt;S109," * F05-07 for Age " &amp;R6&amp;" "&amp; S7&amp; " is more than F05-06"&amp;CHAR(10),""),
IF(T110&gt;T109," * F05-07 for Age " &amp;T6&amp;" "&amp; T7&amp; " is more than F05-06"&amp;CHAR(10),""),IF(U110&gt;U109," * F05-07 for Age " &amp;T6&amp;" "&amp; U7&amp; " is more than F05-06"&amp;CHAR(10),""),
IF(V110&gt;V109," * F05-07 for Age " &amp;V6&amp;" "&amp; V7&amp; " is more than F05-06"&amp;CHAR(10),""),IF(W110&gt;W109," * F05-07 for Age " &amp;V6&amp;" "&amp; W7&amp; " is more than F05-06"&amp;CHAR(10),""),
IF(X110&gt;X109," * F05-07 for Age " &amp;X6&amp;" "&amp; X7&amp; " is more than F05-06"&amp;CHAR(10),""),IF(Y110&gt;Y109," * F05-07 for Age " &amp;X6&amp;" "&amp; Y7&amp; " is more than F05-06"&amp;CHAR(10),""),
IF(Z110&gt;Z109," * F05-07 for Age " &amp;Z6&amp;" "&amp; Z7&amp; " is more than F05-06"&amp;CHAR(10),""),IF(AA110&gt;AA109," * F05-07 for Age " &amp;Z6&amp;" "&amp; AA7&amp; " is more than F05-06"&amp;CHAR(10),""),
IF(AB110&gt;AB109," * Total F05-07 is more than Total F05-06"&amp;CHAR(10),"")
)</f>
        <v/>
      </c>
      <c r="AD109" s="235"/>
      <c r="AE109" s="117"/>
      <c r="AF109" s="164"/>
    </row>
    <row r="110" spans="1:32" s="12" customFormat="1" ht="78.599999999999994" customHeight="1" x14ac:dyDescent="0.95">
      <c r="A110" s="231"/>
      <c r="B110" s="93" t="s">
        <v>560</v>
      </c>
      <c r="C110" s="81" t="s">
        <v>332</v>
      </c>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86">
        <f t="shared" si="8"/>
        <v>0</v>
      </c>
      <c r="AC110" s="178"/>
      <c r="AD110" s="235"/>
      <c r="AE110" s="117"/>
      <c r="AF110" s="164"/>
    </row>
    <row r="111" spans="1:32" s="12" customFormat="1" ht="78.95" customHeight="1" x14ac:dyDescent="0.95">
      <c r="A111" s="231"/>
      <c r="B111" s="93" t="s">
        <v>561</v>
      </c>
      <c r="C111" s="81" t="s">
        <v>333</v>
      </c>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86">
        <f t="shared" si="8"/>
        <v>0</v>
      </c>
      <c r="AC111" s="177" t="str">
        <f xml:space="preserve">
CONCATENATE(
IF(D112&gt;D111," * F05-09 for Age " &amp;D6&amp;" "&amp; D7&amp; " is more than F05-08"&amp;CHAR(10),""),IF(E112&gt;E111," * F05-09 for Age " &amp;D6&amp;" "&amp; E7&amp; " is more than F05-08"&amp;CHAR(10),""),
IF(F112&gt;F111," * F05-09 for Age " &amp;F6&amp;" "&amp; F7&amp; " is more than F05-08"&amp;CHAR(10),""),IF(G112&gt;G111," * F05-09 for Age " &amp;F6&amp;" "&amp; G7&amp; " is more than F05-08"&amp;CHAR(10),""),
IF(H112&gt;H111," * F05-09 for Age " &amp;H6&amp;" "&amp; H7&amp; " is more than F05-08"&amp;CHAR(10),""),IF(I112&gt;I111," * F05-09 for Age " &amp;H6&amp;" "&amp; I7&amp; " is more than F05-08"&amp;CHAR(10),""),
IF(J112&gt;J111," * F05-09 for Age " &amp;J6&amp;" "&amp; J7&amp; " is more than F05-08"&amp;CHAR(10),""),IF(K112&gt;K111," * F05-09 for Age " &amp;J6&amp;" "&amp; K7&amp; " is more than F05-08"&amp;CHAR(10),""),
IF(L112&gt;L111," * F05-09 for Age " &amp;L6&amp;" "&amp; L7&amp; " is more than F05-08"&amp;CHAR(10),""),IF(M112&gt;M111," * F05-09 for Age " &amp;L6&amp;" "&amp; M7&amp; " is more than F05-08"&amp;CHAR(10),""),
IF(N112&gt;N111," * F05-09 for Age " &amp;N6&amp;" "&amp; N7&amp; " is more than F05-08"&amp;CHAR(10),""),IF(O112&gt;O111," * F05-09 for Age " &amp;N6&amp;" "&amp; O7&amp; " is more than F05-08"&amp;CHAR(10),""),
IF(P112&gt;P111," * F05-09 for Age " &amp;P6&amp;" "&amp; P7&amp; " is more than F05-08"&amp;CHAR(10),""),IF(Q112&gt;Q111," * F05-09 for Age " &amp;P6&amp;" "&amp; Q7&amp; " is more than F05-08"&amp;CHAR(10),""),
IF(R112&gt;R111," * F05-09 for Age " &amp;R6&amp;" "&amp; R7&amp; " is more than F05-08"&amp;CHAR(10),""),IF(S112&gt;S111," * F05-09 for Age " &amp;R6&amp;" "&amp; S7&amp; " is more than F05-08"&amp;CHAR(10),""),
IF(T112&gt;T111," * F05-09 for Age " &amp;T6&amp;" "&amp; T7&amp; " is more than F05-08"&amp;CHAR(10),""),IF(U112&gt;U111," * F05-09 for Age " &amp;T6&amp;" "&amp; U7&amp; " is more than F05-08"&amp;CHAR(10),""),
IF(V112&gt;V111," * F05-09 for Age " &amp;V6&amp;" "&amp; V7&amp; " is more than F05-08"&amp;CHAR(10),""),IF(W112&gt;W111," * F05-09 for Age " &amp;V6&amp;" "&amp; W7&amp; " is more than F05-08"&amp;CHAR(10),""),
IF(X112&gt;X111," * F05-09 for Age " &amp;X6&amp;" "&amp; X7&amp; " is more than F05-08"&amp;CHAR(10),""),IF(Y112&gt;Y111," * F05-09 for Age " &amp;X6&amp;" "&amp; Y7&amp; " is more than F05-08"&amp;CHAR(10),""),
IF(Z112&gt;Z111," * F05-09 for Age " &amp;Z6&amp;" "&amp; Z7&amp; " is more than F05-08"&amp;CHAR(10),""),IF(AA112&gt;AA111," * F05-09 for Age " &amp;Z6&amp;" "&amp; AA7&amp; " is more than F05-08"&amp;CHAR(10),""),
IF(AB112&gt;AB111," * Total F05-09 is more than Total F05-08"&amp;CHAR(10),"")
)</f>
        <v/>
      </c>
      <c r="AD111" s="235"/>
      <c r="AE111" s="117"/>
      <c r="AF111" s="164"/>
    </row>
    <row r="112" spans="1:32" s="12" customFormat="1" ht="78.95" customHeight="1" x14ac:dyDescent="0.95">
      <c r="A112" s="231"/>
      <c r="B112" s="93" t="s">
        <v>562</v>
      </c>
      <c r="C112" s="81" t="s">
        <v>334</v>
      </c>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86">
        <f t="shared" si="8"/>
        <v>0</v>
      </c>
      <c r="AC112" s="178"/>
      <c r="AD112" s="235"/>
      <c r="AE112" s="117"/>
      <c r="AF112" s="164"/>
    </row>
    <row r="113" spans="1:32" s="12" customFormat="1" ht="90" customHeight="1" x14ac:dyDescent="0.95">
      <c r="A113" s="231"/>
      <c r="B113" s="93" t="s">
        <v>563</v>
      </c>
      <c r="C113" s="81" t="s">
        <v>335</v>
      </c>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86">
        <f t="shared" si="8"/>
        <v>0</v>
      </c>
      <c r="AC113" s="177" t="str">
        <f xml:space="preserve">
CONCATENATE(
IF(D114&gt;D113," * F05-11 for Age " &amp;D6&amp;" "&amp; D7&amp; " is more than F05-10"&amp;CHAR(10),""),IF(E114&gt;E113," * F05-11 for Age " &amp;D6&amp;" "&amp; E7&amp; " is more than F05-10"&amp;CHAR(10),""),
IF(F114&gt;F113," * F05-11 for Age " &amp;F6&amp;" "&amp; F7&amp; " is more than F05-10"&amp;CHAR(10),""),IF(G114&gt;G113," * F05-11 for Age " &amp;F6&amp;" "&amp; G7&amp; " is more than F05-10"&amp;CHAR(10),""),
IF(H114&gt;H113," * F05-11 for Age " &amp;H6&amp;" "&amp; H7&amp; " is more than F05-10"&amp;CHAR(10),""),IF(I114&gt;I113," * F05-11 for Age " &amp;H6&amp;" "&amp; I7&amp; " is more than F05-10"&amp;CHAR(10),""),
IF(J114&gt;J113," * F05-11 for Age " &amp;J6&amp;" "&amp; J7&amp; " is more than F05-10"&amp;CHAR(10),""),IF(K114&gt;K113," * F05-11 for Age " &amp;J6&amp;" "&amp; K7&amp; " is more than F05-10"&amp;CHAR(10),""),
IF(L114&gt;L113," * F05-11 for Age " &amp;L6&amp;" "&amp; L7&amp; " is more than F05-10"&amp;CHAR(10),""),IF(M114&gt;M113," * F05-11 for Age " &amp;L6&amp;" "&amp; M7&amp; " is more than F05-10"&amp;CHAR(10),""),
IF(N114&gt;N113," * F05-11 for Age " &amp;N6&amp;" "&amp; N7&amp; " is more than F05-10"&amp;CHAR(10),""),IF(O114&gt;O113," * F05-11 for Age " &amp;N6&amp;" "&amp; O7&amp; " is more than F05-10"&amp;CHAR(10),""),
IF(P114&gt;P113," * F05-11 for Age " &amp;P6&amp;" "&amp; P7&amp; " is more than F05-10"&amp;CHAR(10),""),IF(Q114&gt;Q113," * F05-11 for Age " &amp;P6&amp;" "&amp; Q7&amp; " is more than F05-10"&amp;CHAR(10),""),
IF(R114&gt;R113," * F05-11 for Age " &amp;R6&amp;" "&amp; R7&amp; " is more than F05-10"&amp;CHAR(10),""),IF(S114&gt;S113," * F05-11 for Age " &amp;R6&amp;" "&amp; S7&amp; " is more than F05-10"&amp;CHAR(10),""),
IF(T114&gt;T113," * F05-11 for Age " &amp;T6&amp;" "&amp; T7&amp; " is more than F05-10"&amp;CHAR(10),""),IF(U114&gt;U113," * F05-11 for Age " &amp;T6&amp;" "&amp; U7&amp; " is more than F05-10"&amp;CHAR(10),""),
IF(V114&gt;V113," * F05-11 for Age " &amp;V6&amp;" "&amp; V7&amp; " is more than F05-10"&amp;CHAR(10),""),IF(W114&gt;W113," * F05-11 for Age " &amp;V6&amp;" "&amp; W7&amp; " is more than F05-10"&amp;CHAR(10),""),
IF(X114&gt;X113," * F05-11 for Age " &amp;X6&amp;" "&amp; X7&amp; " is more than F05-10"&amp;CHAR(10),""),IF(Y114&gt;Y113," * F05-11 for Age " &amp;X6&amp;" "&amp; Y7&amp; " is more than F05-10"&amp;CHAR(10),""),
IF(Z114&gt;Z113," * F05-11 for Age " &amp;Z6&amp;" "&amp; Z7&amp; " is more than F05-10"&amp;CHAR(10),""),IF(AA114&gt;AA113," * F05-11 for Age " &amp;Z6&amp;" "&amp; AA7&amp; " is more than F05-10"&amp;CHAR(10),""),
IF(AB114&gt;AB113," * Total F05-11 is more than Total F05-10"&amp;CHAR(10),"")
)</f>
        <v/>
      </c>
      <c r="AD113" s="235"/>
      <c r="AE113" s="117"/>
      <c r="AF113" s="164"/>
    </row>
    <row r="114" spans="1:32" s="12" customFormat="1" ht="90" customHeight="1" x14ac:dyDescent="0.95">
      <c r="A114" s="236"/>
      <c r="B114" s="93" t="s">
        <v>564</v>
      </c>
      <c r="C114" s="81" t="s">
        <v>336</v>
      </c>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86">
        <f t="shared" si="8"/>
        <v>0</v>
      </c>
      <c r="AC114" s="178"/>
      <c r="AD114" s="235"/>
      <c r="AE114" s="117"/>
      <c r="AF114" s="164"/>
    </row>
    <row r="115" spans="1:32" s="12" customFormat="1" ht="83.45" customHeight="1" x14ac:dyDescent="0.95">
      <c r="A115" s="230" t="s">
        <v>131</v>
      </c>
      <c r="B115" s="93" t="s">
        <v>350</v>
      </c>
      <c r="C115" s="81" t="s">
        <v>337</v>
      </c>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86">
        <f t="shared" si="8"/>
        <v>0</v>
      </c>
      <c r="AC115" s="177" t="str">
        <f xml:space="preserve">
CONCATENATE(
IF(D116&gt;D115," * F05-13 for Age " &amp;D6&amp;" "&amp; D7&amp; " is more than F05-12"&amp;CHAR(10),""),IF(E116&gt;E115," * F05-13 for Age " &amp;D6&amp;" "&amp; E7&amp; " is more than F05-12"&amp;CHAR(10),""),
IF(F116&gt;F115," * F05-13 for Age " &amp;F6&amp;" "&amp; F7&amp; " is more than F05-12"&amp;CHAR(10),""),IF(G116&gt;G115," * F05-13 for Age " &amp;F6&amp;" "&amp; G7&amp; " is more than F05-12"&amp;CHAR(10),""),
IF(H116&gt;H115," * F05-13 for Age " &amp;H6&amp;" "&amp; H7&amp; " is more than F05-12"&amp;CHAR(10),""),IF(I116&gt;I115," * F05-13 for Age " &amp;H6&amp;" "&amp; I7&amp; " is more than F05-12"&amp;CHAR(10),""),
IF(J116&gt;J115," * F05-13 for Age " &amp;J6&amp;" "&amp; J7&amp; " is more than F05-12"&amp;CHAR(10),""),IF(K116&gt;K115," * F05-13 for Age " &amp;J6&amp;" "&amp; K7&amp; " is more than F05-12"&amp;CHAR(10),""),
IF(L116&gt;L115," * F05-13 for Age " &amp;L6&amp;" "&amp; L7&amp; " is more than F05-12"&amp;CHAR(10),""),IF(M116&gt;M115," * F05-13 for Age " &amp;L6&amp;" "&amp; M7&amp; " is more than F05-12"&amp;CHAR(10),""),
IF(N116&gt;N115," * F05-13 for Age " &amp;N6&amp;" "&amp; N7&amp; " is more than F05-12"&amp;CHAR(10),""),IF(O116&gt;O115," * F05-13 for Age " &amp;N6&amp;" "&amp; O7&amp; " is more than F05-12"&amp;CHAR(10),""),
IF(P116&gt;P115," * F05-13 for Age " &amp;P6&amp;" "&amp; P7&amp; " is more than F05-12"&amp;CHAR(10),""),IF(Q116&gt;Q115," * F05-13 for Age " &amp;P6&amp;" "&amp; Q7&amp; " is more than F05-12"&amp;CHAR(10),""),
IF(R116&gt;R115," * F05-13 for Age " &amp;R6&amp;" "&amp; R7&amp; " is more than F05-12"&amp;CHAR(10),""),IF(S116&gt;S115," * F05-13 for Age " &amp;R6&amp;" "&amp; S7&amp; " is more than F05-12"&amp;CHAR(10),""),
IF(T116&gt;T115," * F05-13 for Age " &amp;T6&amp;" "&amp; T7&amp; " is more than F05-12"&amp;CHAR(10),""),IF(U116&gt;U115," * F05-13 for Age " &amp;T6&amp;" "&amp; U7&amp; " is more than F05-12"&amp;CHAR(10),""),
IF(V116&gt;V115," * F05-13 for Age " &amp;V6&amp;" "&amp; V7&amp; " is more than F05-12"&amp;CHAR(10),""),IF(W116&gt;W115," * F05-13 for Age " &amp;V6&amp;" "&amp; W7&amp; " is more than F05-12"&amp;CHAR(10),""),
IF(X116&gt;X115," * F05-13 for Age " &amp;X6&amp;" "&amp; X7&amp; " is more than F05-12"&amp;CHAR(10),""),IF(Y116&gt;Y115," * F05-13 for Age " &amp;X6&amp;" "&amp; Y7&amp; " is more than F05-12"&amp;CHAR(10),""),
IF(Z116&gt;Z115," * F05-13 for Age " &amp;Z6&amp;" "&amp; Z7&amp; " is more than F05-12"&amp;CHAR(10),""),IF(AA116&gt;AA115," * F05-13 for Age " &amp;Z6&amp;" "&amp; AA7&amp; " is more than F05-12"&amp;CHAR(10),""),
IF(AB116&gt;AB115," * Total F05-13 is more than Total F05-12"&amp;CHAR(10),"")
)</f>
        <v/>
      </c>
      <c r="AD115" s="235"/>
      <c r="AE115" s="117"/>
      <c r="AF115" s="164"/>
    </row>
    <row r="116" spans="1:32" s="12" customFormat="1" ht="73.5" customHeight="1" x14ac:dyDescent="0.95">
      <c r="A116" s="231"/>
      <c r="B116" s="93" t="s">
        <v>351</v>
      </c>
      <c r="C116" s="81" t="s">
        <v>338</v>
      </c>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86">
        <f t="shared" si="8"/>
        <v>0</v>
      </c>
      <c r="AC116" s="178"/>
      <c r="AD116" s="235"/>
      <c r="AE116" s="117"/>
      <c r="AF116" s="164"/>
    </row>
    <row r="117" spans="1:32" s="12" customFormat="1" ht="73.5" customHeight="1" x14ac:dyDescent="0.95">
      <c r="A117" s="231"/>
      <c r="B117" s="93" t="s">
        <v>565</v>
      </c>
      <c r="C117" s="81" t="s">
        <v>442</v>
      </c>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86">
        <f t="shared" si="8"/>
        <v>0</v>
      </c>
      <c r="AC117" s="112" t="str">
        <f xml:space="preserve">
CONCATENATE(
IF(D117&gt;D115," * F05-14 for Age " &amp;D6&amp;" "&amp; D7&amp; " is more than F05-12"&amp;CHAR(10),""),IF(E117&gt;E115," * F05-14 for Age " &amp;D6&amp;" "&amp; E7&amp; " is more than F05-12"&amp;CHAR(10),""),
IF(F117&gt;F115," * F05-14 for Age " &amp;F6&amp;" "&amp; F7&amp; " is more than F05-12"&amp;CHAR(10),""),IF(G117&gt;G115," * F05-14 for Age " &amp;F6&amp;" "&amp; G7&amp; " is more than F05-12"&amp;CHAR(10),""),
IF(H117&gt;H115," * F05-14 for Age " &amp;H6&amp;" "&amp; H7&amp; " is more than F05-12"&amp;CHAR(10),""),IF(I117&gt;I115," * F05-14 for Age " &amp;H6&amp;" "&amp; I7&amp; " is more than F05-12"&amp;CHAR(10),""),
IF(J117&gt;J115," * F05-14 for Age " &amp;J6&amp;" "&amp; J7&amp; " is more than F05-12"&amp;CHAR(10),""),IF(K117&gt;K115," * F05-14 for Age " &amp;J6&amp;" "&amp; K7&amp; " is more than F05-12"&amp;CHAR(10),""),
IF(L117&gt;L115," * F05-14 for Age " &amp;L6&amp;" "&amp; L7&amp; " is more than F05-12"&amp;CHAR(10),""),IF(M117&gt;M115," * F05-14 for Age " &amp;L6&amp;" "&amp; M7&amp; " is more than F05-12"&amp;CHAR(10),""),
IF(N117&gt;N115," * F05-14 for Age " &amp;N6&amp;" "&amp; N7&amp; " is more than F05-12"&amp;CHAR(10),""),IF(O117&gt;O115," * F05-14 for Age " &amp;N6&amp;" "&amp; O7&amp; " is more than F05-12"&amp;CHAR(10),""),
IF(P117&gt;P115," * F05-14 for Age " &amp;P6&amp;" "&amp; P7&amp; " is more than F05-12"&amp;CHAR(10),""),IF(Q117&gt;Q115," * F05-14 for Age " &amp;P6&amp;" "&amp; Q7&amp; " is more than F05-12"&amp;CHAR(10),""),
IF(R117&gt;R115," * F05-14 for Age " &amp;R6&amp;" "&amp; R7&amp; " is more than F05-12"&amp;CHAR(10),""),IF(S117&gt;S115," * F05-14 for Age " &amp;R6&amp;" "&amp; S7&amp; " is more than F05-12"&amp;CHAR(10),""),
IF(T117&gt;T115," * F05-14 for Age " &amp;T6&amp;" "&amp; T7&amp; " is more than F05-12"&amp;CHAR(10),""),IF(U117&gt;U115," * F05-14 for Age " &amp;T6&amp;" "&amp; U7&amp; " is more than F05-12"&amp;CHAR(10),""),
IF(V117&gt;V115," * F05-14 for Age " &amp;V6&amp;" "&amp; V7&amp; " is more than F05-12"&amp;CHAR(10),""),IF(W117&gt;W115," * F05-14 for Age " &amp;V6&amp;" "&amp; W7&amp; " is more than F05-12"&amp;CHAR(10),""),
IF(X117&gt;X115," * F05-14 for Age " &amp;X6&amp;" "&amp; X7&amp; " is more than F05-12"&amp;CHAR(10),""),IF(Y117&gt;Y115," * F05-14 for Age " &amp;X6&amp;" "&amp; Y7&amp; " is more than F05-12"&amp;CHAR(10),""),
IF(Z117&gt;Z115," * F05-14 for Age " &amp;Z6&amp;" "&amp; Z7&amp; " is more than F05-12"&amp;CHAR(10),""),IF(AA117&gt;AA115," * F05-14 for Age " &amp;Z6&amp;" "&amp; AA7&amp; " is more than F05-12"&amp;CHAR(10),""),
IF(AB117&gt;AB115," * Total F05-14 is more than Total F05-12"&amp;CHAR(10),"")
)</f>
        <v/>
      </c>
      <c r="AD117" s="235"/>
      <c r="AE117" s="117"/>
      <c r="AF117" s="164"/>
    </row>
    <row r="118" spans="1:32" s="12" customFormat="1" ht="73.5" customHeight="1" x14ac:dyDescent="0.95">
      <c r="A118" s="231"/>
      <c r="B118" s="104" t="s">
        <v>566</v>
      </c>
      <c r="C118" s="105" t="s">
        <v>443</v>
      </c>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97">
        <f t="shared" si="8"/>
        <v>0</v>
      </c>
      <c r="AC118" s="113" t="str">
        <f xml:space="preserve">
CONCATENATE(
IF(D118&gt;D115," * F05-12 for Age " &amp;D6&amp;" "&amp; D7&amp; " is more than F05-12"&amp;CHAR(10),""),IF(E118&gt;E115," * F05-12 for Age " &amp;D6&amp;" "&amp; E7&amp; " is more than F05-12"&amp;CHAR(10),""),
IF(F118&gt;F115," * F05-12 for Age " &amp;F6&amp;" "&amp; F7&amp; " is more than F05-12"&amp;CHAR(10),""),IF(G118&gt;G115," * F05-12 for Age " &amp;F6&amp;" "&amp; G7&amp; " is more than F05-12"&amp;CHAR(10),""),
IF(H118&gt;H115," * F05-12 for Age " &amp;H6&amp;" "&amp; H7&amp; " is more than F05-12"&amp;CHAR(10),""),IF(I118&gt;I115," * F05-12 for Age " &amp;H6&amp;" "&amp; I7&amp; " is more than F05-12"&amp;CHAR(10),""),
IF(J118&gt;J115," * F05-12 for Age " &amp;J6&amp;" "&amp; J7&amp; " is more than F05-12"&amp;CHAR(10),""),IF(K118&gt;K115," * F05-12 for Age " &amp;J6&amp;" "&amp; K7&amp; " is more than F05-12"&amp;CHAR(10),""),
IF(L118&gt;L115," * F05-12 for Age " &amp;L6&amp;" "&amp; L7&amp; " is more than F05-12"&amp;CHAR(10),""),IF(M118&gt;M115," * F05-12 for Age " &amp;L6&amp;" "&amp; M7&amp; " is more than F05-12"&amp;CHAR(10),""),
IF(N118&gt;N115," * F05-12 for Age " &amp;N6&amp;" "&amp; N7&amp; " is more than F05-12"&amp;CHAR(10),""),IF(O118&gt;O115," * F05-12 for Age " &amp;N6&amp;" "&amp; O7&amp; " is more than F05-12"&amp;CHAR(10),""),
IF(P118&gt;P115," * F05-12 for Age " &amp;P6&amp;" "&amp; P7&amp; " is more than F05-12"&amp;CHAR(10),""),IF(Q118&gt;Q115," * F05-12 for Age " &amp;P6&amp;" "&amp; Q7&amp; " is more than F05-12"&amp;CHAR(10),""),
IF(R118&gt;R115," * F05-12 for Age " &amp;R6&amp;" "&amp; R7&amp; " is more than F05-12"&amp;CHAR(10),""),IF(S118&gt;S115," * F05-12 for Age " &amp;R6&amp;" "&amp; S7&amp; " is more than F05-12"&amp;CHAR(10),""),
IF(T118&gt;T115," * F05-12 for Age " &amp;T6&amp;" "&amp; T7&amp; " is more than F05-12"&amp;CHAR(10),""),IF(U118&gt;U115," * F05-12 for Age " &amp;T6&amp;" "&amp; U7&amp; " is more than F05-12"&amp;CHAR(10),""),
IF(V118&gt;V115," * F05-12 for Age " &amp;V6&amp;" "&amp; V7&amp; " is more than F05-12"&amp;CHAR(10),""),IF(W118&gt;W115," * F05-12 for Age " &amp;V6&amp;" "&amp; W7&amp; " is more than F05-12"&amp;CHAR(10),""),
IF(X118&gt;X115," * F05-12 for Age " &amp;X6&amp;" "&amp; X7&amp; " is more than F05-12"&amp;CHAR(10),""),IF(Y118&gt;Y115," * F05-12 for Age " &amp;X6&amp;" "&amp; Y7&amp; " is more than F05-12"&amp;CHAR(10),""),
IF(Z118&gt;Z115," * F05-12 for Age " &amp;Z6&amp;" "&amp; Z7&amp; " is more than F05-12"&amp;CHAR(10),""),IF(AA118&gt;AA115," * F05-12 for Age " &amp;Z6&amp;" "&amp; AA7&amp; " is more than F05-12"&amp;CHAR(10),""),
IF(AB118&gt;AB115," * Total F05-12 is more than Total F05-12"&amp;CHAR(10),"")
)</f>
        <v/>
      </c>
      <c r="AD118" s="228"/>
      <c r="AE118" s="119"/>
      <c r="AF118" s="164"/>
    </row>
    <row r="119" spans="1:32" s="8" customFormat="1" ht="76.5" x14ac:dyDescent="1.1000000000000001">
      <c r="A119" s="170" t="s">
        <v>155</v>
      </c>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row>
    <row r="120" spans="1:32" s="9" customFormat="1" ht="58.5" customHeight="1" x14ac:dyDescent="1.05">
      <c r="A120" s="200" t="s">
        <v>49</v>
      </c>
      <c r="B120" s="200" t="s">
        <v>594</v>
      </c>
      <c r="C120" s="190" t="s">
        <v>508</v>
      </c>
      <c r="D120" s="210" t="s">
        <v>4</v>
      </c>
      <c r="E120" s="183"/>
      <c r="F120" s="182" t="s">
        <v>5</v>
      </c>
      <c r="G120" s="183"/>
      <c r="H120" s="182" t="s">
        <v>6</v>
      </c>
      <c r="I120" s="183"/>
      <c r="J120" s="182" t="s">
        <v>7</v>
      </c>
      <c r="K120" s="183"/>
      <c r="L120" s="182" t="s">
        <v>8</v>
      </c>
      <c r="M120" s="183"/>
      <c r="N120" s="182" t="s">
        <v>9</v>
      </c>
      <c r="O120" s="183"/>
      <c r="P120" s="182" t="s">
        <v>10</v>
      </c>
      <c r="Q120" s="183"/>
      <c r="R120" s="182" t="s">
        <v>11</v>
      </c>
      <c r="S120" s="183"/>
      <c r="T120" s="182" t="s">
        <v>12</v>
      </c>
      <c r="U120" s="183"/>
      <c r="V120" s="182" t="s">
        <v>28</v>
      </c>
      <c r="W120" s="183"/>
      <c r="X120" s="182" t="s">
        <v>29</v>
      </c>
      <c r="Y120" s="183"/>
      <c r="Z120" s="182" t="s">
        <v>13</v>
      </c>
      <c r="AA120" s="183"/>
      <c r="AB120" s="202" t="s">
        <v>24</v>
      </c>
      <c r="AC120" s="176" t="s">
        <v>628</v>
      </c>
      <c r="AD120" s="176" t="s">
        <v>638</v>
      </c>
      <c r="AE120" s="166" t="s">
        <v>639</v>
      </c>
      <c r="AF120" s="166" t="s">
        <v>639</v>
      </c>
    </row>
    <row r="121" spans="1:32" s="9" customFormat="1" ht="58.5" customHeight="1" x14ac:dyDescent="1.05">
      <c r="A121" s="201"/>
      <c r="B121" s="201"/>
      <c r="C121" s="191"/>
      <c r="D121" s="73" t="s">
        <v>14</v>
      </c>
      <c r="E121" s="73" t="s">
        <v>15</v>
      </c>
      <c r="F121" s="73" t="s">
        <v>14</v>
      </c>
      <c r="G121" s="73" t="s">
        <v>15</v>
      </c>
      <c r="H121" s="73" t="s">
        <v>14</v>
      </c>
      <c r="I121" s="73" t="s">
        <v>15</v>
      </c>
      <c r="J121" s="73" t="s">
        <v>14</v>
      </c>
      <c r="K121" s="73" t="s">
        <v>15</v>
      </c>
      <c r="L121" s="74" t="s">
        <v>14</v>
      </c>
      <c r="M121" s="73" t="s">
        <v>15</v>
      </c>
      <c r="N121" s="74" t="s">
        <v>14</v>
      </c>
      <c r="O121" s="73" t="s">
        <v>15</v>
      </c>
      <c r="P121" s="74" t="s">
        <v>14</v>
      </c>
      <c r="Q121" s="73" t="s">
        <v>15</v>
      </c>
      <c r="R121" s="74" t="s">
        <v>14</v>
      </c>
      <c r="S121" s="73" t="s">
        <v>15</v>
      </c>
      <c r="T121" s="74" t="s">
        <v>14</v>
      </c>
      <c r="U121" s="73" t="s">
        <v>15</v>
      </c>
      <c r="V121" s="74" t="s">
        <v>14</v>
      </c>
      <c r="W121" s="73" t="s">
        <v>15</v>
      </c>
      <c r="X121" s="74" t="s">
        <v>14</v>
      </c>
      <c r="Y121" s="73" t="s">
        <v>15</v>
      </c>
      <c r="Z121" s="74" t="s">
        <v>14</v>
      </c>
      <c r="AA121" s="73" t="s">
        <v>15</v>
      </c>
      <c r="AB121" s="203"/>
      <c r="AC121" s="176"/>
      <c r="AD121" s="176"/>
      <c r="AE121" s="166"/>
      <c r="AF121" s="166"/>
    </row>
    <row r="122" spans="1:32" s="10" customFormat="1" ht="79.5" customHeight="1" x14ac:dyDescent="0.95">
      <c r="A122" s="69" t="s">
        <v>135</v>
      </c>
      <c r="B122" s="15" t="s">
        <v>567</v>
      </c>
      <c r="C122" s="81" t="s">
        <v>616</v>
      </c>
      <c r="D122" s="90"/>
      <c r="E122" s="90"/>
      <c r="F122" s="90"/>
      <c r="G122" s="90"/>
      <c r="H122" s="90"/>
      <c r="I122" s="90"/>
      <c r="J122" s="87"/>
      <c r="K122" s="124"/>
      <c r="L122" s="87"/>
      <c r="M122" s="120"/>
      <c r="N122" s="87"/>
      <c r="O122" s="120"/>
      <c r="P122" s="87"/>
      <c r="Q122" s="120"/>
      <c r="R122" s="87"/>
      <c r="S122" s="120"/>
      <c r="T122" s="87"/>
      <c r="U122" s="120"/>
      <c r="V122" s="87"/>
      <c r="W122" s="120"/>
      <c r="X122" s="87"/>
      <c r="Y122" s="120"/>
      <c r="Z122" s="87"/>
      <c r="AA122" s="87"/>
      <c r="AB122" s="96">
        <f>SUM(D122:AA122)</f>
        <v>0</v>
      </c>
      <c r="AC122" s="112" t="str">
        <f xml:space="preserve">
CONCATENATE(
IF(D122&lt;SUM(D123,D124)," * Sum of (F06-02+F06-03) for Age " &amp;D6&amp;" "&amp; D7&amp; " is more than F06-01"&amp;CHAR(10),""),IF(E122&lt;SUM(E123,E124,E100)," * Sum of (F06-02+F06-03) for Age " &amp;D6&amp;" "&amp; E7&amp; " is more than F06-01"&amp;CHAR(10),""),
IF(F122&lt;SUM(F123,F124)," * Sum of (F06-02+F06-03) for Age " &amp;F6&amp;" "&amp; F7&amp; " is more than F06-01"&amp;CHAR(10),""),IF(G122&lt;SUM(G123,G124,G100)," * Sum of (F06-02+F06-03) for Age " &amp;F6&amp;" "&amp; G7&amp; " is more than F06-01"&amp;CHAR(10),""),
IF(H122&lt;SUM(H123,H124)," * Sum of (F06-02+F06-03) for Age " &amp;H6&amp;" "&amp; H7&amp; " is more than F06-01"&amp;CHAR(10),""),IF(I122&lt;SUM(I123,I124,I100)," * Sum of (F06-02+F06-03) for Age " &amp;H6&amp;" "&amp; I7&amp; " is more than F06-01"&amp;CHAR(10),""),
IF(J122&lt;SUM(J123,J124)," * Sum of (F06-02+F06-03) for Age " &amp;J6&amp;" "&amp; J7&amp; " is more than F06-01"&amp;CHAR(10),""),IF(K122&lt;SUM(K123,K124,K100)," * Sum of (F06-02+F06-03) for Age " &amp;J6&amp;" "&amp; K7&amp; " is more than F06-01"&amp;CHAR(10),""),
IF(L122&lt;SUM(L123,L124)," * Sum of (F06-02+F06-03) for Age " &amp;L6&amp;" "&amp; L7&amp; " is more than F06-01"&amp;CHAR(10),""),IF(M122&lt;SUM(M123,M124,M100)," * Sum of (F06-02+F06-03) for Age " &amp;L6&amp;" "&amp; M7&amp; " is more than F06-01"&amp;CHAR(10),""),
IF(N122&lt;SUM(N123,N124)," * Sum of (F06-02+F06-03) for Age " &amp;N6&amp;" "&amp; N7&amp; " is more than F06-01"&amp;CHAR(10),""),IF(O122&lt;SUM(O123,O124,O100)," * Sum of (F06-02+F06-03) for Age " &amp;N6&amp;" "&amp; O7&amp; " is more than F06-01"&amp;CHAR(10),""),
IF(P122&lt;SUM(P123,P124)," * Sum of (F06-02+F06-03) for Age " &amp;P6&amp;" "&amp; P7&amp; " is more than F06-01"&amp;CHAR(10),""),IF(Q122&lt;SUM(Q123,Q124,Q100)," * Sum of (F06-02+F06-03) for Age " &amp;P6&amp;" "&amp; Q7&amp; " is more than F06-01"&amp;CHAR(10),""),
IF(R122&lt;SUM(R123,R124)," * Sum of (F06-02+F06-03) for Age " &amp;R6&amp;" "&amp; R7&amp; " is more than F06-01"&amp;CHAR(10),""),IF(S122&lt;SUM(S123,S124,S100)," * Sum of (F06-02+F06-03) for Age " &amp;R6&amp;" "&amp; S7&amp; " is more than F06-01"&amp;CHAR(10),""),
IF(T122&lt;SUM(T123,T124)," * Sum of (F06-02+F06-03) for Age " &amp;T6&amp;" "&amp; T7&amp; " is more than F06-01"&amp;CHAR(10),""),IF(U122&lt;SUM(U123,U124,U100)," * Sum of (F06-02+F06-03) for Age " &amp;T6&amp;" "&amp; U7&amp; " is more than F06-01"&amp;CHAR(10),""),
IF(V122&lt;SUM(V123,V124)," * Sum of (F06-02+F06-03) for Age " &amp;V6&amp;" "&amp; V7&amp; " is more than F06-01"&amp;CHAR(10),""),IF(W122&lt;SUM(W123,W124,W100)," * Sum of (F06-02+F06-03) for Age " &amp;V6&amp;" "&amp; W7&amp; " is more than F06-01"&amp;CHAR(10),""),
IF(X122&lt;SUM(X123,X124)," * Sum of (F06-02+F06-03) for Age " &amp;X6&amp;" "&amp; X7&amp; " is more than F06-01"&amp;CHAR(10),""),IF(Y122&lt;SUM(Y123,Y124,Y100)," * Sum of (F06-02+F06-03) for Age " &amp;X6&amp;" "&amp; Y7&amp; " is more than F06-01"&amp;CHAR(10),""),
IF(Z122&lt;SUM(Z123,Z124)," * Sum of (F06-02+F06-03) for Age " &amp;Z6&amp;" "&amp; Z7&amp; " is more than F06-01"&amp;CHAR(10),""),IF(AA122&lt;SUM(AA123,AA124,AA100)," * Sum of (F06-02+F06-03) for Age " &amp;Z6&amp;" "&amp; AA7&amp; " is more than F06-01"&amp;CHAR(10),""),
IF(AB122&lt;SUM(AB123,AB124)," * Total Sum of (F06-02+F06-03) is more than F06-01"&amp;CHAR(10),"")
)</f>
        <v/>
      </c>
      <c r="AD122" s="228" t="str">
        <f>CONCATENATE(AC122,AC123,AC124,AC125,AC126,AC128,AC130,AC132)</f>
        <v/>
      </c>
      <c r="AE122" s="116"/>
      <c r="AF122" s="164" t="str">
        <f>CONCATENATE(AE122,AE123,AE124,AE125,AE126,AE127,AE128,AE129,AE130,AE131,AE132,AE133)</f>
        <v/>
      </c>
    </row>
    <row r="123" spans="1:32" s="10" customFormat="1" ht="79.5" customHeight="1" x14ac:dyDescent="0.95">
      <c r="A123" s="206" t="s">
        <v>46</v>
      </c>
      <c r="B123" s="15" t="s">
        <v>568</v>
      </c>
      <c r="C123" s="81" t="s">
        <v>354</v>
      </c>
      <c r="D123" s="90"/>
      <c r="E123" s="90"/>
      <c r="F123" s="90"/>
      <c r="G123" s="90"/>
      <c r="H123" s="90"/>
      <c r="I123" s="90"/>
      <c r="J123" s="87"/>
      <c r="K123" s="120"/>
      <c r="L123" s="87"/>
      <c r="M123" s="120"/>
      <c r="N123" s="87"/>
      <c r="O123" s="120"/>
      <c r="P123" s="87"/>
      <c r="Q123" s="120"/>
      <c r="R123" s="87"/>
      <c r="S123" s="120"/>
      <c r="T123" s="87"/>
      <c r="U123" s="120"/>
      <c r="V123" s="87"/>
      <c r="W123" s="120"/>
      <c r="X123" s="87"/>
      <c r="Y123" s="120"/>
      <c r="Z123" s="87"/>
      <c r="AA123" s="87"/>
      <c r="AB123" s="96">
        <f t="shared" ref="AB123:AB133" si="9">SUM(D123:AA123)</f>
        <v>0</v>
      </c>
      <c r="AC123" s="112" t="str">
        <f xml:space="preserve">
CONCATENATE(
IF(D137&gt;D123," * F06-13 for Age " &amp;D6&amp;" "&amp; D7&amp; " is more than F06-02"&amp;CHAR(10),""),IF(E137&gt;E123," * F06-13 for Age " &amp;D6&amp;" "&amp; E7&amp; " is more than F06-02"&amp;CHAR(10),""),
IF(F137&gt;F123," * F06-13 for Age " &amp;F6&amp;" "&amp; F7&amp; " is more than F06-02"&amp;CHAR(10),""),IF(G137&gt;G123," * F06-13 for Age " &amp;F6&amp;" "&amp; G7&amp; " is more than F06-02"&amp;CHAR(10),""),
IF(H137&gt;H123," * F06-13 for Age " &amp;H6&amp;" "&amp; H7&amp; " is more than F06-02"&amp;CHAR(10),""),IF(I137&gt;I123," * F06-13 for Age " &amp;H6&amp;" "&amp; I7&amp; " is more than F06-02"&amp;CHAR(10),""),
IF(J137&gt;J123," * F06-13 for Age " &amp;J6&amp;" "&amp; J7&amp; " is more than F06-02"&amp;CHAR(10),""),IF(K137&gt;K123," * F06-13 for Age " &amp;J6&amp;" "&amp; K7&amp; " is more than F06-02"&amp;CHAR(10),""),
IF(L137&gt;L123," * F06-13 for Age " &amp;L6&amp;" "&amp; L7&amp; " is more than F06-02"&amp;CHAR(10),""),IF(M137&gt;M123," * F06-13 for Age " &amp;L6&amp;" "&amp; M7&amp; " is more than F06-02"&amp;CHAR(10),""),
IF(N137&gt;N123," * F06-13 for Age " &amp;N6&amp;" "&amp; N7&amp; " is more than F06-02"&amp;CHAR(10),""),IF(O137&gt;O123," * F06-13 for Age " &amp;N6&amp;" "&amp; O7&amp; " is more than F06-02"&amp;CHAR(10),""),
IF(P137&gt;P123," * F06-13 for Age " &amp;P6&amp;" "&amp; P7&amp; " is more than F06-02"&amp;CHAR(10),""),IF(Q137&gt;Q123," * F06-13 for Age " &amp;P6&amp;" "&amp; Q7&amp; " is more than F06-02"&amp;CHAR(10),""),
IF(R137&gt;R123," * F06-13 for Age " &amp;R6&amp;" "&amp; R7&amp; " is more than F06-02"&amp;CHAR(10),""),IF(S137&gt;S123," * F06-13 for Age " &amp;R6&amp;" "&amp; S7&amp; " is more than F06-02"&amp;CHAR(10),""),
IF(T137&gt;T123," * F06-13 for Age " &amp;T6&amp;" "&amp; T7&amp; " is more than F06-02"&amp;CHAR(10),""),IF(U137&gt;U123," * F06-13 for Age " &amp;T6&amp;" "&amp; U7&amp; " is more than F06-02"&amp;CHAR(10),""),
IF(V137&gt;V123," * F06-13 for Age " &amp;V6&amp;" "&amp; V7&amp; " is more than F06-02"&amp;CHAR(10),""),IF(W137&gt;W123," * F06-13 for Age " &amp;V6&amp;" "&amp; W7&amp; " is more than F06-02"&amp;CHAR(10),""),
IF(X137&gt;X123," * F06-13 for Age " &amp;X6&amp;" "&amp; X7&amp; " is more than F06-02"&amp;CHAR(10),""),IF(Y137&gt;Y123," * F06-13 for Age " &amp;X6&amp;" "&amp; Y7&amp; " is more than F06-02"&amp;CHAR(10),""),
IF(Z137&gt;Z123," * F06-13 for Age " &amp;Z6&amp;" "&amp; Z7&amp; " is more than F06-02"&amp;CHAR(10),""),IF(AA137&gt;AA123," * F06-13 for Age " &amp;Z6&amp;" "&amp; AA7&amp; " is more than F06-02"&amp;CHAR(10),""),
IF(AB137&gt;AB123," * Total F06-13 is more than Total F06-02"&amp;CHAR(10),"")
)</f>
        <v/>
      </c>
      <c r="AD123" s="229"/>
      <c r="AE123" s="116" t="str">
        <f xml:space="preserve">
CONCATENATE(
IF(D122&gt;SUM(D123,D124)," * Sum of (F06-02+F06-03) for Age " &amp;D6&amp;" "&amp; D7&amp; " is less than F06-01"&amp;CHAR(10),""),IF(E122&gt;SUM(E123,E124,E100)," * Sum of (F06-02+F06-03) for Age " &amp;D6&amp;" "&amp; E7&amp; " is less than F06-01"&amp;CHAR(10),""),
IF(F122&gt;SUM(F123,F124)," * Sum of (F06-02+F06-03) for Age " &amp;F6&amp;" "&amp; F7&amp; " is less than F06-01"&amp;CHAR(10),""),IF(G122&gt;SUM(G123,G124,G100)," * Sum of (F06-02+F06-03) for Age " &amp;F6&amp;" "&amp; G7&amp; " is less than F06-01"&amp;CHAR(10),""),
IF(H122&gt;SUM(H123,H124)," * Sum of (F06-02+F06-03) for Age " &amp;H6&amp;" "&amp; H7&amp; " is less than F06-01"&amp;CHAR(10),""),IF(I122&gt;SUM(I123,I124,I100)," * Sum of (F06-02+F06-03) for Age " &amp;H6&amp;" "&amp; I7&amp; " is less than F06-01"&amp;CHAR(10),""),
IF(J122&gt;SUM(J123,J124)," * Sum of (F06-02+F06-03) for Age " &amp;J6&amp;" "&amp; J7&amp; " is less than F06-01"&amp;CHAR(10),""),IF(K122&gt;SUM(K123,K124,K100)," * Sum of (F06-02+F06-03) for Age " &amp;J6&amp;" "&amp; K7&amp; " is less than F06-01"&amp;CHAR(10),""),
IF(L122&gt;SUM(L123,L124)," * Sum of (F06-02+F06-03) for Age " &amp;L6&amp;" "&amp; L7&amp; " is less than F06-01"&amp;CHAR(10),""),IF(M122&gt;SUM(M123,M124,M100)," * Sum of (F06-02+F06-03) for Age " &amp;L6&amp;" "&amp; M7&amp; " is less than F06-01"&amp;CHAR(10),""),
IF(N122&gt;SUM(N123,N124)," * Sum of (F06-02+F06-03) for Age " &amp;N6&amp;" "&amp; N7&amp; " is less than F06-01"&amp;CHAR(10),""),IF(O122&gt;SUM(O123,O124,O100)," * Sum of (F06-02+F06-03) for Age " &amp;N6&amp;" "&amp; O7&amp; " is less than F06-01"&amp;CHAR(10),""),
IF(P122&gt;SUM(P123,P124)," * Sum of (F06-02+F06-03) for Age " &amp;P6&amp;" "&amp; P7&amp; " is less than F06-01"&amp;CHAR(10),""),IF(Q122&gt;SUM(Q123,Q124,Q100)," * Sum of (F06-02+F06-03) for Age " &amp;P6&amp;" "&amp; Q7&amp; " is less than F06-01"&amp;CHAR(10),""),
IF(R122&gt;SUM(R123,R124)," * Sum of (F06-02+F06-03) for Age " &amp;R6&amp;" "&amp; R7&amp; " is less than F06-01"&amp;CHAR(10),""),IF(S122&gt;SUM(S123,S124,S100)," * Sum of (F06-02+F06-03) for Age " &amp;R6&amp;" "&amp; S7&amp; " is less than F06-01"&amp;CHAR(10),""),
IF(T122&gt;SUM(T123,T124)," * Sum of (F06-02+F06-03) for Age " &amp;T6&amp;" "&amp; T7&amp; " is less than F06-01"&amp;CHAR(10),""),IF(U122&gt;SUM(U123,U124,U100)," * Sum of (F06-02+F06-03) for Age " &amp;T6&amp;" "&amp; U7&amp; " is less than F06-01"&amp;CHAR(10),""),
IF(V122&gt;SUM(V123,V124)," * Sum of (F06-02+F06-03) for Age " &amp;V6&amp;" "&amp; V7&amp; " is less than F06-01"&amp;CHAR(10),""),IF(W122&gt;SUM(W123,W124,W100)," * Sum of (F06-02+F06-03) for Age " &amp;V6&amp;" "&amp; W7&amp; " is less than F06-01"&amp;CHAR(10),""),
IF(X122&gt;SUM(X123,X124)," * Sum of (F06-02+F06-03) for Age " &amp;X6&amp;" "&amp; X7&amp; " is less than F06-01"&amp;CHAR(10),""),IF(Y122&gt;SUM(Y123,Y124,Y100)," * Sum of (F06-02+F06-03) for Age " &amp;X6&amp;" "&amp; Y7&amp; " is less than F06-01"&amp;CHAR(10),""),
IF(Z122&gt;SUM(Z123,Z124)," * Sum of (F06-02+F06-03) for Age " &amp;Z6&amp;" "&amp; Z7&amp; " is less than F06-01"&amp;CHAR(10),""),IF(AA122&gt;SUM(AA123,AA124,AA100)," * Sum of (F06-02+F06-03) for Age " &amp;Z6&amp;" "&amp; AA7&amp; " is less than F06-01"&amp;CHAR(10),""),
IF(AB122&gt;SUM(AB123,AB124)," * Total Sum of (F06-02+F06-03) is less than F06-01"&amp;CHAR(10),"")
)</f>
        <v/>
      </c>
      <c r="AF123" s="164"/>
    </row>
    <row r="124" spans="1:32" s="10" customFormat="1" ht="79.5" customHeight="1" x14ac:dyDescent="0.95">
      <c r="A124" s="207"/>
      <c r="B124" s="15" t="s">
        <v>569</v>
      </c>
      <c r="C124" s="81" t="s">
        <v>357</v>
      </c>
      <c r="D124" s="90"/>
      <c r="E124" s="90"/>
      <c r="F124" s="90"/>
      <c r="G124" s="90"/>
      <c r="H124" s="90"/>
      <c r="I124" s="90"/>
      <c r="J124" s="87"/>
      <c r="K124" s="120"/>
      <c r="L124" s="87"/>
      <c r="M124" s="120"/>
      <c r="N124" s="87"/>
      <c r="O124" s="120"/>
      <c r="P124" s="87"/>
      <c r="Q124" s="120"/>
      <c r="R124" s="87"/>
      <c r="S124" s="120"/>
      <c r="T124" s="87"/>
      <c r="U124" s="120"/>
      <c r="V124" s="87"/>
      <c r="W124" s="120"/>
      <c r="X124" s="87"/>
      <c r="Y124" s="120"/>
      <c r="Z124" s="87"/>
      <c r="AA124" s="87"/>
      <c r="AB124" s="96">
        <f t="shared" si="9"/>
        <v>0</v>
      </c>
      <c r="AC124" s="112" t="str">
        <f xml:space="preserve">
CONCATENATE(
IF(D124&gt;D122," * F06-03 for Age " &amp;D6&amp;" "&amp; D7&amp; " is more than F06-01"&amp;CHAR(10),""),IF(E124&gt;E122," * F06-03 for Age " &amp;D6&amp;" "&amp; E7&amp; " is more than F06-01"&amp;CHAR(10),""),
IF(F124&gt;F122," * F06-03 for Age " &amp;F6&amp;" "&amp; F7&amp; " is more than F06-01"&amp;CHAR(10),""),IF(G124&gt;G122," * F06-03 for Age " &amp;F6&amp;" "&amp; G7&amp; " is more than F06-01"&amp;CHAR(10),""),
IF(H124&gt;H122," * F06-03 for Age " &amp;H6&amp;" "&amp; H7&amp; " is more than F06-01"&amp;CHAR(10),""),IF(I124&gt;I122," * F06-03 for Age " &amp;H6&amp;" "&amp; I7&amp; " is more than F06-01"&amp;CHAR(10),""),
IF(J124&gt;J122," * F06-03 for Age " &amp;J6&amp;" "&amp; J7&amp; " is more than F06-01"&amp;CHAR(10),""),IF(K124&gt;K122," * F06-03 for Age " &amp;J6&amp;" "&amp; K7&amp; " is more than F06-01"&amp;CHAR(10),""),
IF(L124&gt;L122," * F06-03 for Age " &amp;L6&amp;" "&amp; L7&amp; " is more than F06-01"&amp;CHAR(10),""),IF(M124&gt;M122," * F06-03 for Age " &amp;L6&amp;" "&amp; M7&amp; " is more than F06-01"&amp;CHAR(10),""),
IF(N124&gt;N122," * F06-03 for Age " &amp;N6&amp;" "&amp; N7&amp; " is more than F06-01"&amp;CHAR(10),""),IF(O124&gt;O122," * F06-03 for Age " &amp;N6&amp;" "&amp; O7&amp; " is more than F06-01"&amp;CHAR(10),""),
IF(P124&gt;P122," * F06-03 for Age " &amp;P6&amp;" "&amp; P7&amp; " is more than F06-01"&amp;CHAR(10),""),IF(Q124&gt;Q122," * F06-03 for Age " &amp;P6&amp;" "&amp; Q7&amp; " is more than F06-01"&amp;CHAR(10),""),
IF(R124&gt;R122," * F06-03 for Age " &amp;R6&amp;" "&amp; R7&amp; " is more than F06-01"&amp;CHAR(10),""),IF(S124&gt;S122," * F06-03 for Age " &amp;R6&amp;" "&amp; S7&amp; " is more than F06-01"&amp;CHAR(10),""),
IF(T124&gt;T122," * F06-03 for Age " &amp;T6&amp;" "&amp; T7&amp; " is more than F06-01"&amp;CHAR(10),""),IF(U124&gt;U122," * F06-03 for Age " &amp;T6&amp;" "&amp; U7&amp; " is more than F06-01"&amp;CHAR(10),""),
IF(V124&gt;V122," * F06-03 for Age " &amp;V6&amp;" "&amp; V7&amp; " is more than F06-01"&amp;CHAR(10),""),IF(W124&gt;W122," * F06-03 for Age " &amp;V6&amp;" "&amp; W7&amp; " is more than F06-01"&amp;CHAR(10),""),
IF(X124&gt;X122," * F06-03 for Age " &amp;X6&amp;" "&amp; X7&amp; " is more than F06-01"&amp;CHAR(10),""),IF(Y124&gt;Y122," * F06-03 for Age " &amp;X6&amp;" "&amp; Y7&amp; " is more than F06-01"&amp;CHAR(10),""),
IF(Z124&gt;Z122," * F06-03 for Age " &amp;Z6&amp;" "&amp; Z7&amp; " is more than F06-01"&amp;CHAR(10),""),IF(AA124&gt;AA122," * F06-03 for Age " &amp;Z6&amp;" "&amp; AA7&amp; " is more than F06-01"&amp;CHAR(10),""),
IF(AB124&gt;AB122," * Total F06-03 is more than Total F06-01"&amp;CHAR(10),"")
)</f>
        <v/>
      </c>
      <c r="AD124" s="229"/>
      <c r="AE124" s="117"/>
      <c r="AF124" s="164"/>
    </row>
    <row r="125" spans="1:32" s="10" customFormat="1" ht="79.5" customHeight="1" x14ac:dyDescent="0.95">
      <c r="A125" s="207"/>
      <c r="B125" s="15" t="s">
        <v>570</v>
      </c>
      <c r="C125" s="81" t="s">
        <v>617</v>
      </c>
      <c r="D125" s="90"/>
      <c r="E125" s="90"/>
      <c r="F125" s="90"/>
      <c r="G125" s="90"/>
      <c r="H125" s="90"/>
      <c r="I125" s="90"/>
      <c r="J125" s="87"/>
      <c r="K125" s="120"/>
      <c r="L125" s="87"/>
      <c r="M125" s="120"/>
      <c r="N125" s="87"/>
      <c r="O125" s="120"/>
      <c r="P125" s="87"/>
      <c r="Q125" s="120"/>
      <c r="R125" s="87"/>
      <c r="S125" s="120"/>
      <c r="T125" s="87"/>
      <c r="U125" s="120"/>
      <c r="V125" s="87"/>
      <c r="W125" s="120"/>
      <c r="X125" s="87"/>
      <c r="Y125" s="120"/>
      <c r="Z125" s="87"/>
      <c r="AA125" s="87"/>
      <c r="AB125" s="96">
        <f t="shared" si="9"/>
        <v>0</v>
      </c>
      <c r="AC125" s="112" t="str">
        <f xml:space="preserve">
CONCATENATE(
IF(D125&gt;D124," * F06-04 for Age " &amp;D6&amp;" "&amp; D7&amp; " is more than F06-03"&amp;CHAR(10),""),IF(E125&gt;E124," * F06-04 for Age " &amp;D6&amp;" "&amp; E7&amp; " is more than F06-03"&amp;CHAR(10),""),
IF(F125&gt;F124," * F06-04 for Age " &amp;F6&amp;" "&amp; F7&amp; " is more than F06-03"&amp;CHAR(10),""),IF(G125&gt;G124," * F06-04 for Age " &amp;F6&amp;" "&amp; G7&amp; " is more than F06-03"&amp;CHAR(10),""),
IF(H125&gt;H124," * F06-04 for Age " &amp;H6&amp;" "&amp; H7&amp; " is more than F06-03"&amp;CHAR(10),""),IF(I125&gt;I124," * F06-04 for Age " &amp;H6&amp;" "&amp; I7&amp; " is more than F06-03"&amp;CHAR(10),""),
IF(J125&gt;J124," * F06-04 for Age " &amp;J6&amp;" "&amp; J7&amp; " is more than F06-03"&amp;CHAR(10),""),IF(K125&gt;K124," * F06-04 for Age " &amp;J6&amp;" "&amp; K7&amp; " is more than F06-03"&amp;CHAR(10),""),
IF(L125&gt;L124," * F06-04 for Age " &amp;L6&amp;" "&amp; L7&amp; " is more than F06-03"&amp;CHAR(10),""),IF(M125&gt;M124," * F06-04 for Age " &amp;L6&amp;" "&amp; M7&amp; " is more than F06-03"&amp;CHAR(10),""),
IF(N125&gt;N124," * F06-04 for Age " &amp;N6&amp;" "&amp; N7&amp; " is more than F06-03"&amp;CHAR(10),""),IF(O125&gt;O124," * F06-04 for Age " &amp;N6&amp;" "&amp; O7&amp; " is more than F06-03"&amp;CHAR(10),""),
IF(P125&gt;P124," * F06-04 for Age " &amp;P6&amp;" "&amp; P7&amp; " is more than F06-03"&amp;CHAR(10),""),IF(Q125&gt;Q124," * F06-04 for Age " &amp;P6&amp;" "&amp; Q7&amp; " is more than F06-03"&amp;CHAR(10),""),
IF(R125&gt;R124," * F06-04 for Age " &amp;R6&amp;" "&amp; R7&amp; " is more than F06-03"&amp;CHAR(10),""),IF(S125&gt;S124," * F06-04 for Age " &amp;R6&amp;" "&amp; S7&amp; " is more than F06-03"&amp;CHAR(10),""),
IF(T125&gt;T124," * F06-04 for Age " &amp;T6&amp;" "&amp; T7&amp; " is more than F06-03"&amp;CHAR(10),""),IF(U125&gt;U124," * F06-04 for Age " &amp;T6&amp;" "&amp; U7&amp; " is more than F06-03"&amp;CHAR(10),""),
IF(V125&gt;V124," * F06-04 for Age " &amp;V6&amp;" "&amp; V7&amp; " is more than F06-03"&amp;CHAR(10),""),IF(W125&gt;W124," * F06-04 for Age " &amp;V6&amp;" "&amp; W7&amp; " is more than F06-03"&amp;CHAR(10),""),
IF(X125&gt;X124," * F06-04 for Age " &amp;X6&amp;" "&amp; X7&amp; " is more than F06-03"&amp;CHAR(10),""),IF(Y125&gt;Y124," * F06-04 for Age " &amp;X6&amp;" "&amp; Y7&amp; " is more than F06-03"&amp;CHAR(10),""),
IF(Z125&gt;Z124," * F06-04 for Age " &amp;Z6&amp;" "&amp; Z7&amp; " is more than F06-03"&amp;CHAR(10),""),IF(AA125&gt;AA124," * F06-04 for Age " &amp;Z6&amp;" "&amp; AA7&amp; " is more than F06-03"&amp;CHAR(10),""),
IF(AB125&gt;AB124," * Total F06-04 is more than Total F06-03"&amp;CHAR(10),"")
)</f>
        <v/>
      </c>
      <c r="AD125" s="229"/>
      <c r="AE125" s="117"/>
      <c r="AF125" s="164"/>
    </row>
    <row r="126" spans="1:32" s="10" customFormat="1" ht="79.5" customHeight="1" x14ac:dyDescent="0.95">
      <c r="A126" s="207"/>
      <c r="B126" s="15" t="s">
        <v>571</v>
      </c>
      <c r="C126" s="81" t="s">
        <v>366</v>
      </c>
      <c r="D126" s="90"/>
      <c r="E126" s="90"/>
      <c r="F126" s="90"/>
      <c r="G126" s="90"/>
      <c r="H126" s="90"/>
      <c r="I126" s="90"/>
      <c r="J126" s="87"/>
      <c r="K126" s="120"/>
      <c r="L126" s="87"/>
      <c r="M126" s="120"/>
      <c r="N126" s="87"/>
      <c r="O126" s="120"/>
      <c r="P126" s="87"/>
      <c r="Q126" s="120"/>
      <c r="R126" s="87"/>
      <c r="S126" s="120"/>
      <c r="T126" s="87"/>
      <c r="U126" s="120"/>
      <c r="V126" s="87"/>
      <c r="W126" s="120"/>
      <c r="X126" s="87"/>
      <c r="Y126" s="120"/>
      <c r="Z126" s="87"/>
      <c r="AA126" s="87"/>
      <c r="AB126" s="96">
        <f t="shared" si="9"/>
        <v>0</v>
      </c>
      <c r="AC126" s="177" t="str">
        <f xml:space="preserve">
CONCATENATE(
IF(D127&gt;D126," * F06-06 for Age " &amp;D6&amp;" "&amp; D7&amp; " is more than F06-05"&amp;CHAR(10),""),IF(E127&gt;E126," * F06-06 for Age " &amp;D6&amp;" "&amp; E7&amp; " is more than F06-05"&amp;CHAR(10),""),
IF(F127&gt;F126," * F06-06 for Age " &amp;F6&amp;" "&amp; F7&amp; " is more than F06-05"&amp;CHAR(10),""),IF(G127&gt;G126," * F06-06 for Age " &amp;F6&amp;" "&amp; G7&amp; " is more than F06-05"&amp;CHAR(10),""),
IF(H127&gt;H126," * F06-06 for Age " &amp;H6&amp;" "&amp; H7&amp; " is more than F06-05"&amp;CHAR(10),""),IF(I127&gt;I126," * F06-06 for Age " &amp;H6&amp;" "&amp; I7&amp; " is more than F06-05"&amp;CHAR(10),""),
IF(J127&gt;J126," * F06-06 for Age " &amp;J6&amp;" "&amp; J7&amp; " is more than F06-05"&amp;CHAR(10),""),IF(K127&gt;K126," * F06-06 for Age " &amp;J6&amp;" "&amp; K7&amp; " is more than F06-05"&amp;CHAR(10),""),
IF(L127&gt;L126," * F06-06 for Age " &amp;L6&amp;" "&amp; L7&amp; " is more than F06-05"&amp;CHAR(10),""),IF(M127&gt;M126," * F06-06 for Age " &amp;L6&amp;" "&amp; M7&amp; " is more than F06-05"&amp;CHAR(10),""),
IF(N127&gt;N126," * F06-06 for Age " &amp;N6&amp;" "&amp; N7&amp; " is more than F06-05"&amp;CHAR(10),""),IF(O127&gt;O126," * F06-06 for Age " &amp;N6&amp;" "&amp; O7&amp; " is more than F06-05"&amp;CHAR(10),""),
IF(P127&gt;P126," * F06-06 for Age " &amp;P6&amp;" "&amp; P7&amp; " is more than F06-05"&amp;CHAR(10),""),IF(Q127&gt;Q126," * F06-06 for Age " &amp;P6&amp;" "&amp; Q7&amp; " is more than F06-05"&amp;CHAR(10),""),
IF(R127&gt;R126," * F06-06 for Age " &amp;R6&amp;" "&amp; R7&amp; " is more than F06-05"&amp;CHAR(10),""),IF(S127&gt;S126," * F06-06 for Age " &amp;R6&amp;" "&amp; S7&amp; " is more than F06-05"&amp;CHAR(10),""),
IF(T127&gt;T126," * F06-06 for Age " &amp;T6&amp;" "&amp; T7&amp; " is more than F06-05"&amp;CHAR(10),""),IF(U127&gt;U126," * F06-06 for Age " &amp;T6&amp;" "&amp; U7&amp; " is more than F06-05"&amp;CHAR(10),""),
IF(V127&gt;V126," * F06-06 for Age " &amp;V6&amp;" "&amp; V7&amp; " is more than F06-05"&amp;CHAR(10),""),IF(W127&gt;W126," * F06-06 for Age " &amp;V6&amp;" "&amp; W7&amp; " is more than F06-05"&amp;CHAR(10),""),
IF(X127&gt;X126," * F06-06 for Age " &amp;X6&amp;" "&amp; X7&amp; " is more than F06-05"&amp;CHAR(10),""),IF(Y127&gt;Y126," * F06-06 for Age " &amp;X6&amp;" "&amp; Y7&amp; " is more than F06-05"&amp;CHAR(10),""),
IF(Z127&gt;Z126," * F06-06 for Age " &amp;Z6&amp;" "&amp; Z7&amp; " is more than F06-05"&amp;CHAR(10),""),IF(AA127&gt;AA126," * F06-06 for Age " &amp;Z6&amp;" "&amp; AA7&amp; " is more than F06-05"&amp;CHAR(10),""),
IF(AB127&gt;AB126," * Total F06-06 is more than Total F06-05"&amp;CHAR(10),"")
)</f>
        <v/>
      </c>
      <c r="AD126" s="229"/>
      <c r="AE126" s="117"/>
      <c r="AF126" s="164"/>
    </row>
    <row r="127" spans="1:32" s="10" customFormat="1" ht="118.5" customHeight="1" x14ac:dyDescent="0.95">
      <c r="A127" s="207"/>
      <c r="B127" s="15" t="s">
        <v>635</v>
      </c>
      <c r="C127" s="81" t="s">
        <v>367</v>
      </c>
      <c r="D127" s="90"/>
      <c r="E127" s="90"/>
      <c r="F127" s="90"/>
      <c r="G127" s="90"/>
      <c r="H127" s="90"/>
      <c r="I127" s="90"/>
      <c r="J127" s="87"/>
      <c r="K127" s="120"/>
      <c r="L127" s="87"/>
      <c r="M127" s="120"/>
      <c r="N127" s="87"/>
      <c r="O127" s="120"/>
      <c r="P127" s="87"/>
      <c r="Q127" s="120"/>
      <c r="R127" s="87"/>
      <c r="S127" s="120"/>
      <c r="T127" s="87"/>
      <c r="U127" s="120"/>
      <c r="V127" s="87"/>
      <c r="W127" s="120"/>
      <c r="X127" s="87"/>
      <c r="Y127" s="120"/>
      <c r="Z127" s="87"/>
      <c r="AA127" s="87"/>
      <c r="AB127" s="96">
        <f t="shared" si="9"/>
        <v>0</v>
      </c>
      <c r="AC127" s="178"/>
      <c r="AD127" s="229"/>
      <c r="AE127" s="117"/>
      <c r="AF127" s="164"/>
    </row>
    <row r="128" spans="1:32" s="10" customFormat="1" ht="79.5" customHeight="1" x14ac:dyDescent="0.95">
      <c r="A128" s="207"/>
      <c r="B128" s="15" t="s">
        <v>572</v>
      </c>
      <c r="C128" s="81" t="s">
        <v>618</v>
      </c>
      <c r="D128" s="90"/>
      <c r="E128" s="90"/>
      <c r="F128" s="90"/>
      <c r="G128" s="90"/>
      <c r="H128" s="90"/>
      <c r="I128" s="90"/>
      <c r="J128" s="87"/>
      <c r="K128" s="120"/>
      <c r="L128" s="87"/>
      <c r="M128" s="120"/>
      <c r="N128" s="87"/>
      <c r="O128" s="120"/>
      <c r="P128" s="87"/>
      <c r="Q128" s="120"/>
      <c r="R128" s="87"/>
      <c r="S128" s="120"/>
      <c r="T128" s="87"/>
      <c r="U128" s="120"/>
      <c r="V128" s="87"/>
      <c r="W128" s="120"/>
      <c r="X128" s="87"/>
      <c r="Y128" s="120"/>
      <c r="Z128" s="87"/>
      <c r="AA128" s="87"/>
      <c r="AB128" s="96">
        <f t="shared" si="9"/>
        <v>0</v>
      </c>
      <c r="AC128" s="177" t="str">
        <f xml:space="preserve">
CONCATENATE(
IF(D129&gt;D128," * F06-08 for Age " &amp;D6&amp;" "&amp; D7&amp; " is more than F06-07"&amp;CHAR(10),""),IF(E129&gt;E128," * F06-08 for Age " &amp;D6&amp;" "&amp; E7&amp; " is more than F06-07"&amp;CHAR(10),""),
IF(F129&gt;F128," * F06-08 for Age " &amp;F6&amp;" "&amp; F7&amp; " is more than F06-07"&amp;CHAR(10),""),IF(G129&gt;G128," * F06-08 for Age " &amp;F6&amp;" "&amp; G7&amp; " is more than F06-07"&amp;CHAR(10),""),
IF(H129&gt;H128," * F06-08 for Age " &amp;H6&amp;" "&amp; H7&amp; " is more than F06-07"&amp;CHAR(10),""),IF(I129&gt;I128," * F06-08 for Age " &amp;H6&amp;" "&amp; I7&amp; " is more than F06-07"&amp;CHAR(10),""),
IF(J129&gt;J128," * F06-08 for Age " &amp;J6&amp;" "&amp; J7&amp; " is more than F06-07"&amp;CHAR(10),""),IF(K129&gt;K128," * F06-08 for Age " &amp;J6&amp;" "&amp; K7&amp; " is more than F06-07"&amp;CHAR(10),""),
IF(L129&gt;L128," * F06-08 for Age " &amp;L6&amp;" "&amp; L7&amp; " is more than F06-07"&amp;CHAR(10),""),IF(M129&gt;M128," * F06-08 for Age " &amp;L6&amp;" "&amp; M7&amp; " is more than F06-07"&amp;CHAR(10),""),
IF(N129&gt;N128," * F06-08 for Age " &amp;N6&amp;" "&amp; N7&amp; " is more than F06-07"&amp;CHAR(10),""),IF(O129&gt;O128," * F06-08 for Age " &amp;N6&amp;" "&amp; O7&amp; " is more than F06-07"&amp;CHAR(10),""),
IF(P129&gt;P128," * F06-08 for Age " &amp;P6&amp;" "&amp; P7&amp; " is more than F06-07"&amp;CHAR(10),""),IF(Q129&gt;Q128," * F06-08 for Age " &amp;P6&amp;" "&amp; Q7&amp; " is more than F06-07"&amp;CHAR(10),""),
IF(R129&gt;R128," * F06-08 for Age " &amp;R6&amp;" "&amp; R7&amp; " is more than F06-07"&amp;CHAR(10),""),IF(S129&gt;S128," * F06-08 for Age " &amp;R6&amp;" "&amp; S7&amp; " is more than F06-07"&amp;CHAR(10),""),
IF(T129&gt;T128," * F06-08 for Age " &amp;T6&amp;" "&amp; T7&amp; " is more than F06-07"&amp;CHAR(10),""),IF(U129&gt;U128," * F06-08 for Age " &amp;T6&amp;" "&amp; U7&amp; " is more than F06-07"&amp;CHAR(10),""),
IF(V129&gt;V128," * F06-08 for Age " &amp;V6&amp;" "&amp; V7&amp; " is more than F06-07"&amp;CHAR(10),""),IF(W129&gt;W128," * F06-08 for Age " &amp;V6&amp;" "&amp; W7&amp; " is more than F06-07"&amp;CHAR(10),""),
IF(X129&gt;X128," * F06-08 for Age " &amp;X6&amp;" "&amp; X7&amp; " is more than F06-07"&amp;CHAR(10),""),IF(Y129&gt;Y128," * F06-08 for Age " &amp;X6&amp;" "&amp; Y7&amp; " is more than F06-07"&amp;CHAR(10),""),
IF(Z129&gt;Z128," * F06-08 for Age " &amp;Z6&amp;" "&amp; Z7&amp; " is more than F06-07"&amp;CHAR(10),""),IF(AA129&gt;AA128," * F06-08 for Age " &amp;Z6&amp;" "&amp; AA7&amp; " is more than F06-07"&amp;CHAR(10),""),
IF(AB129&gt;AB128," * Total F06-08 is more than Total F06-07"&amp;CHAR(10),"")
)</f>
        <v/>
      </c>
      <c r="AD128" s="229"/>
      <c r="AE128" s="117"/>
      <c r="AF128" s="164"/>
    </row>
    <row r="129" spans="1:32" s="10" customFormat="1" ht="79.5" customHeight="1" x14ac:dyDescent="0.95">
      <c r="A129" s="207"/>
      <c r="B129" s="15" t="s">
        <v>636</v>
      </c>
      <c r="C129" s="81" t="s">
        <v>619</v>
      </c>
      <c r="D129" s="90"/>
      <c r="E129" s="90"/>
      <c r="F129" s="90"/>
      <c r="G129" s="90"/>
      <c r="H129" s="90"/>
      <c r="I129" s="90"/>
      <c r="J129" s="87"/>
      <c r="K129" s="120"/>
      <c r="L129" s="87"/>
      <c r="M129" s="120"/>
      <c r="N129" s="87"/>
      <c r="O129" s="120"/>
      <c r="P129" s="87"/>
      <c r="Q129" s="120"/>
      <c r="R129" s="87"/>
      <c r="S129" s="120"/>
      <c r="T129" s="87"/>
      <c r="U129" s="120"/>
      <c r="V129" s="87"/>
      <c r="W129" s="120"/>
      <c r="X129" s="87"/>
      <c r="Y129" s="120"/>
      <c r="Z129" s="87"/>
      <c r="AA129" s="87"/>
      <c r="AB129" s="96">
        <f t="shared" si="9"/>
        <v>0</v>
      </c>
      <c r="AC129" s="178"/>
      <c r="AD129" s="229"/>
      <c r="AE129" s="117"/>
      <c r="AF129" s="164"/>
    </row>
    <row r="130" spans="1:32" s="10" customFormat="1" ht="79.5" customHeight="1" x14ac:dyDescent="0.95">
      <c r="A130" s="207"/>
      <c r="B130" s="15" t="s">
        <v>573</v>
      </c>
      <c r="C130" s="81" t="s">
        <v>373</v>
      </c>
      <c r="D130" s="90"/>
      <c r="E130" s="90"/>
      <c r="F130" s="90"/>
      <c r="G130" s="90"/>
      <c r="H130" s="90"/>
      <c r="I130" s="90"/>
      <c r="J130" s="87"/>
      <c r="K130" s="120"/>
      <c r="L130" s="87"/>
      <c r="M130" s="120"/>
      <c r="N130" s="87"/>
      <c r="O130" s="120"/>
      <c r="P130" s="87"/>
      <c r="Q130" s="120"/>
      <c r="R130" s="87"/>
      <c r="S130" s="120"/>
      <c r="T130" s="87"/>
      <c r="U130" s="120"/>
      <c r="V130" s="87"/>
      <c r="W130" s="120"/>
      <c r="X130" s="87"/>
      <c r="Y130" s="120"/>
      <c r="Z130" s="87"/>
      <c r="AA130" s="87"/>
      <c r="AB130" s="96">
        <f t="shared" si="9"/>
        <v>0</v>
      </c>
      <c r="AC130" s="177" t="str">
        <f xml:space="preserve">
CONCATENATE(
IF(D131&gt;D130," * F06-10 for Age " &amp;D6&amp;" "&amp; D7&amp; " is more than F06-09"&amp;CHAR(10),""),IF(E131&gt;E130," * F06-10 for Age " &amp;D6&amp;" "&amp; E7&amp; " is more than F06-09"&amp;CHAR(10),""),
IF(F131&gt;F130," * F06-10 for Age " &amp;F6&amp;" "&amp; F7&amp; " is more than F06-09"&amp;CHAR(10),""),IF(G131&gt;G130," * F06-10 for Age " &amp;F6&amp;" "&amp; G7&amp; " is more than F06-09"&amp;CHAR(10),""),
IF(H131&gt;H130," * F06-10 for Age " &amp;H6&amp;" "&amp; H7&amp; " is more than F06-09"&amp;CHAR(10),""),IF(I131&gt;I130," * F06-10 for Age " &amp;H6&amp;" "&amp; I7&amp; " is more than F06-09"&amp;CHAR(10),""),
IF(J131&gt;J130," * F06-10 for Age " &amp;J6&amp;" "&amp; J7&amp; " is more than F06-09"&amp;CHAR(10),""),IF(K131&gt;K130," * F06-10 for Age " &amp;J6&amp;" "&amp; K7&amp; " is more than F06-09"&amp;CHAR(10),""),
IF(L131&gt;L130," * F06-10 for Age " &amp;L6&amp;" "&amp; L7&amp; " is more than F06-09"&amp;CHAR(10),""),IF(M131&gt;M130," * F06-10 for Age " &amp;L6&amp;" "&amp; M7&amp; " is more than F06-09"&amp;CHAR(10),""),
IF(N131&gt;N130," * F06-10 for Age " &amp;N6&amp;" "&amp; N7&amp; " is more than F06-09"&amp;CHAR(10),""),IF(O131&gt;O130," * F06-10 for Age " &amp;N6&amp;" "&amp; O7&amp; " is more than F06-09"&amp;CHAR(10),""),
IF(P131&gt;P130," * F06-10 for Age " &amp;P6&amp;" "&amp; P7&amp; " is more than F06-09"&amp;CHAR(10),""),IF(Q131&gt;Q130," * F06-10 for Age " &amp;P6&amp;" "&amp; Q7&amp; " is more than F06-09"&amp;CHAR(10),""),
IF(R131&gt;R130," * F06-10 for Age " &amp;R6&amp;" "&amp; R7&amp; " is more than F06-09"&amp;CHAR(10),""),IF(S131&gt;S130," * F06-10 for Age " &amp;R6&amp;" "&amp; S7&amp; " is more than F06-09"&amp;CHAR(10),""),
IF(T131&gt;T130," * F06-10 for Age " &amp;T6&amp;" "&amp; T7&amp; " is more than F06-09"&amp;CHAR(10),""),IF(U131&gt;U130," * F06-10 for Age " &amp;T6&amp;" "&amp; U7&amp; " is more than F06-09"&amp;CHAR(10),""),
IF(V131&gt;V130," * F06-10 for Age " &amp;V6&amp;" "&amp; V7&amp; " is more than F06-09"&amp;CHAR(10),""),IF(W131&gt;W130," * F06-10 for Age " &amp;V6&amp;" "&amp; W7&amp; " is more than F06-09"&amp;CHAR(10),""),
IF(X131&gt;X130," * F06-10 for Age " &amp;X6&amp;" "&amp; X7&amp; " is more than F06-09"&amp;CHAR(10),""),IF(Y131&gt;Y130," * F06-10 for Age " &amp;X6&amp;" "&amp; Y7&amp; " is more than F06-09"&amp;CHAR(10),""),
IF(Z131&gt;Z130," * F06-10 for Age " &amp;Z6&amp;" "&amp; Z7&amp; " is more than F06-09"&amp;CHAR(10),""),IF(AA131&gt;AA130," * F06-10 for Age " &amp;Z6&amp;" "&amp; AA7&amp; " is more than F06-09"&amp;CHAR(10),""),
IF(AB131&gt;AB130," Total * F06-10 is more than Total F06-09"&amp;CHAR(10),"")
)</f>
        <v/>
      </c>
      <c r="AD130" s="229"/>
      <c r="AE130" s="117"/>
      <c r="AF130" s="164"/>
    </row>
    <row r="131" spans="1:32" s="10" customFormat="1" ht="79.5" customHeight="1" x14ac:dyDescent="0.95">
      <c r="A131" s="207"/>
      <c r="B131" s="15" t="s">
        <v>634</v>
      </c>
      <c r="C131" s="81" t="s">
        <v>377</v>
      </c>
      <c r="D131" s="90"/>
      <c r="E131" s="90"/>
      <c r="F131" s="90"/>
      <c r="G131" s="90"/>
      <c r="H131" s="90"/>
      <c r="I131" s="90"/>
      <c r="J131" s="87"/>
      <c r="K131" s="120"/>
      <c r="L131" s="87"/>
      <c r="M131" s="120"/>
      <c r="N131" s="87"/>
      <c r="O131" s="120"/>
      <c r="P131" s="87"/>
      <c r="Q131" s="120"/>
      <c r="R131" s="87"/>
      <c r="S131" s="120"/>
      <c r="T131" s="87"/>
      <c r="U131" s="120"/>
      <c r="V131" s="87"/>
      <c r="W131" s="120"/>
      <c r="X131" s="87"/>
      <c r="Y131" s="120"/>
      <c r="Z131" s="87"/>
      <c r="AA131" s="87"/>
      <c r="AB131" s="96">
        <f t="shared" si="9"/>
        <v>0</v>
      </c>
      <c r="AC131" s="178"/>
      <c r="AD131" s="229"/>
      <c r="AE131" s="117"/>
      <c r="AF131" s="164"/>
    </row>
    <row r="132" spans="1:32" s="10" customFormat="1" ht="85.5" customHeight="1" x14ac:dyDescent="0.95">
      <c r="A132" s="237" t="s">
        <v>149</v>
      </c>
      <c r="B132" s="15" t="s">
        <v>574</v>
      </c>
      <c r="C132" s="81" t="s">
        <v>378</v>
      </c>
      <c r="D132" s="91"/>
      <c r="E132" s="91"/>
      <c r="F132" s="91"/>
      <c r="G132" s="91"/>
      <c r="H132" s="91"/>
      <c r="I132" s="91"/>
      <c r="J132" s="124"/>
      <c r="K132" s="87"/>
      <c r="L132" s="124"/>
      <c r="M132" s="87"/>
      <c r="N132" s="124"/>
      <c r="O132" s="87"/>
      <c r="P132" s="124"/>
      <c r="Q132" s="87"/>
      <c r="R132" s="124"/>
      <c r="S132" s="87"/>
      <c r="T132" s="124"/>
      <c r="U132" s="87"/>
      <c r="V132" s="124"/>
      <c r="W132" s="87"/>
      <c r="X132" s="124"/>
      <c r="Y132" s="87"/>
      <c r="Z132" s="124"/>
      <c r="AA132" s="87"/>
      <c r="AB132" s="96">
        <f t="shared" si="9"/>
        <v>0</v>
      </c>
      <c r="AC132" s="177" t="str">
        <f xml:space="preserve">
CONCATENATE(
IF(D133&gt;D132," * F06-12 for Age " &amp;D6&amp;" "&amp; D7&amp; " is more than F06-11"&amp;CHAR(10),""),IF(E133&gt;E132," * F06-12 for Age " &amp;D6&amp;" "&amp; E7&amp; " is more than F06-11"&amp;CHAR(10),""),
IF(F133&gt;F132," * F06-12 for Age " &amp;F6&amp;" "&amp; F7&amp; " is more than F06-11"&amp;CHAR(10),""),IF(G133&gt;G132," * F06-12 for Age " &amp;F6&amp;" "&amp; G7&amp; " is more than F06-11"&amp;CHAR(10),""),
IF(H133&gt;H132," * F06-12 for Age " &amp;H6&amp;" "&amp; H7&amp; " is more than F06-11"&amp;CHAR(10),""),IF(I133&gt;I132," * F06-12 for Age " &amp;H6&amp;" "&amp; I7&amp; " is more than F06-11"&amp;CHAR(10),""),
IF(J133&gt;J132," * F06-12 for Age " &amp;J6&amp;" "&amp; J7&amp; " is more than F06-11"&amp;CHAR(10),""),IF(K133&gt;K132," * F06-12 for Age " &amp;J6&amp;" "&amp; K7&amp; " is more than F06-11"&amp;CHAR(10),""),
IF(L133&gt;L132," * F06-12 for Age " &amp;L6&amp;" "&amp; L7&amp; " is more than F06-11"&amp;CHAR(10),""),IF(M133&gt;M132," * F06-12 for Age " &amp;L6&amp;" "&amp; M7&amp; " is more than F06-11"&amp;CHAR(10),""),
IF(N133&gt;N132," * F06-12 for Age " &amp;N6&amp;" "&amp; N7&amp; " is more than F06-11"&amp;CHAR(10),""),IF(O133&gt;O132," * F06-12 for Age " &amp;N6&amp;" "&amp; O7&amp; " is more than F06-11"&amp;CHAR(10),""),
IF(P133&gt;P132," * F06-12 for Age " &amp;P6&amp;" "&amp; P7&amp; " is more than F06-11"&amp;CHAR(10),""),IF(Q133&gt;Q132," * F06-12 for Age " &amp;P6&amp;" "&amp; Q7&amp; " is more than F06-11"&amp;CHAR(10),""),
IF(R133&gt;R132," * F06-12 for Age " &amp;R6&amp;" "&amp; R7&amp; " is more than F06-11"&amp;CHAR(10),""),IF(S133&gt;S132," * F06-12 for Age " &amp;R6&amp;" "&amp; S7&amp; " is more than F06-11"&amp;CHAR(10),""),
IF(T133&gt;T132," * F06-12 for Age " &amp;T6&amp;" "&amp; T7&amp; " is more than F06-11"&amp;CHAR(10),""),IF(U133&gt;U132," * F06-12 for Age " &amp;T6&amp;" "&amp; U7&amp; " is more than F06-11"&amp;CHAR(10),""),
IF(V133&gt;V132," * F06-12 for Age " &amp;V6&amp;" "&amp; V7&amp; " is more than F06-11"&amp;CHAR(10),""),IF(W133&gt;W132," * F06-12 for Age " &amp;V6&amp;" "&amp; W7&amp; " is more than F06-11"&amp;CHAR(10),""),
IF(X133&gt;X132," * F06-12 for Age " &amp;X6&amp;" "&amp; X7&amp; " is more than F06-11"&amp;CHAR(10),""),IF(Y133&gt;Y132," * F06-12 for Age " &amp;X6&amp;" "&amp; Y7&amp; " is more than F06-11"&amp;CHAR(10),""),
IF(Z133&gt;Z132," * F06-12 for Age " &amp;Z6&amp;" "&amp; Z7&amp; " is more than F06-11"&amp;CHAR(10),""),IF(AA133&gt;AA132," * F06-12 for Age " &amp;Z6&amp;" "&amp; AA7&amp; " is more than F06-11"&amp;CHAR(10),""),
IF(AB133&gt;AB132," * Total F06-12 is more than Total F06-11"&amp;CHAR(10),"")
)</f>
        <v/>
      </c>
      <c r="AD132" s="229"/>
      <c r="AE132" s="117"/>
      <c r="AF132" s="164"/>
    </row>
    <row r="133" spans="1:32" s="10" customFormat="1" ht="85.5" customHeight="1" x14ac:dyDescent="0.95">
      <c r="A133" s="238"/>
      <c r="B133" s="99" t="s">
        <v>575</v>
      </c>
      <c r="C133" s="105" t="s">
        <v>379</v>
      </c>
      <c r="D133" s="109"/>
      <c r="E133" s="109"/>
      <c r="F133" s="109"/>
      <c r="G133" s="109"/>
      <c r="H133" s="109"/>
      <c r="I133" s="109"/>
      <c r="J133" s="128"/>
      <c r="K133" s="101"/>
      <c r="L133" s="128"/>
      <c r="M133" s="101"/>
      <c r="N133" s="128"/>
      <c r="O133" s="101"/>
      <c r="P133" s="128"/>
      <c r="Q133" s="101"/>
      <c r="R133" s="128"/>
      <c r="S133" s="101"/>
      <c r="T133" s="128"/>
      <c r="U133" s="101"/>
      <c r="V133" s="128"/>
      <c r="W133" s="101"/>
      <c r="X133" s="128"/>
      <c r="Y133" s="101"/>
      <c r="Z133" s="128"/>
      <c r="AA133" s="101"/>
      <c r="AB133" s="98">
        <f t="shared" si="9"/>
        <v>0</v>
      </c>
      <c r="AC133" s="227"/>
      <c r="AD133" s="229"/>
      <c r="AE133" s="119"/>
      <c r="AF133" s="164"/>
    </row>
    <row r="134" spans="1:32" s="8" customFormat="1" ht="76.5" x14ac:dyDescent="1.1000000000000001">
      <c r="A134" s="170" t="s">
        <v>154</v>
      </c>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row>
    <row r="135" spans="1:32" s="9" customFormat="1" ht="58.5" customHeight="1" x14ac:dyDescent="1.05">
      <c r="A135" s="200" t="s">
        <v>49</v>
      </c>
      <c r="B135" s="200" t="s">
        <v>594</v>
      </c>
      <c r="C135" s="190" t="s">
        <v>508</v>
      </c>
      <c r="D135" s="210" t="s">
        <v>4</v>
      </c>
      <c r="E135" s="183"/>
      <c r="F135" s="182" t="s">
        <v>5</v>
      </c>
      <c r="G135" s="183"/>
      <c r="H135" s="182" t="s">
        <v>6</v>
      </c>
      <c r="I135" s="183"/>
      <c r="J135" s="182" t="s">
        <v>7</v>
      </c>
      <c r="K135" s="183"/>
      <c r="L135" s="182" t="s">
        <v>8</v>
      </c>
      <c r="M135" s="183"/>
      <c r="N135" s="182" t="s">
        <v>9</v>
      </c>
      <c r="O135" s="183"/>
      <c r="P135" s="182" t="s">
        <v>10</v>
      </c>
      <c r="Q135" s="183"/>
      <c r="R135" s="182" t="s">
        <v>11</v>
      </c>
      <c r="S135" s="183"/>
      <c r="T135" s="182" t="s">
        <v>12</v>
      </c>
      <c r="U135" s="183"/>
      <c r="V135" s="182" t="s">
        <v>28</v>
      </c>
      <c r="W135" s="183"/>
      <c r="X135" s="182" t="s">
        <v>29</v>
      </c>
      <c r="Y135" s="183"/>
      <c r="Z135" s="182" t="s">
        <v>13</v>
      </c>
      <c r="AA135" s="183"/>
      <c r="AB135" s="202" t="s">
        <v>24</v>
      </c>
      <c r="AC135" s="176" t="s">
        <v>628</v>
      </c>
      <c r="AD135" s="176" t="s">
        <v>638</v>
      </c>
      <c r="AE135" s="166" t="s">
        <v>639</v>
      </c>
      <c r="AF135" s="166" t="s">
        <v>639</v>
      </c>
    </row>
    <row r="136" spans="1:32" s="9" customFormat="1" ht="58.5" customHeight="1" x14ac:dyDescent="1.05">
      <c r="A136" s="201"/>
      <c r="B136" s="201"/>
      <c r="C136" s="191"/>
      <c r="D136" s="73" t="s">
        <v>14</v>
      </c>
      <c r="E136" s="73" t="s">
        <v>15</v>
      </c>
      <c r="F136" s="73" t="s">
        <v>14</v>
      </c>
      <c r="G136" s="73" t="s">
        <v>15</v>
      </c>
      <c r="H136" s="73" t="s">
        <v>14</v>
      </c>
      <c r="I136" s="73" t="s">
        <v>15</v>
      </c>
      <c r="J136" s="73" t="s">
        <v>14</v>
      </c>
      <c r="K136" s="73" t="s">
        <v>15</v>
      </c>
      <c r="L136" s="74" t="s">
        <v>14</v>
      </c>
      <c r="M136" s="73" t="s">
        <v>15</v>
      </c>
      <c r="N136" s="74" t="s">
        <v>14</v>
      </c>
      <c r="O136" s="73" t="s">
        <v>15</v>
      </c>
      <c r="P136" s="74" t="s">
        <v>14</v>
      </c>
      <c r="Q136" s="73" t="s">
        <v>15</v>
      </c>
      <c r="R136" s="74" t="s">
        <v>14</v>
      </c>
      <c r="S136" s="73" t="s">
        <v>15</v>
      </c>
      <c r="T136" s="74" t="s">
        <v>14</v>
      </c>
      <c r="U136" s="73" t="s">
        <v>15</v>
      </c>
      <c r="V136" s="74" t="s">
        <v>14</v>
      </c>
      <c r="W136" s="73" t="s">
        <v>15</v>
      </c>
      <c r="X136" s="74" t="s">
        <v>14</v>
      </c>
      <c r="Y136" s="73" t="s">
        <v>15</v>
      </c>
      <c r="Z136" s="74" t="s">
        <v>14</v>
      </c>
      <c r="AA136" s="73" t="s">
        <v>15</v>
      </c>
      <c r="AB136" s="203"/>
      <c r="AC136" s="176"/>
      <c r="AD136" s="176"/>
      <c r="AE136" s="166"/>
      <c r="AF136" s="166"/>
    </row>
    <row r="137" spans="1:32" s="10" customFormat="1" ht="90" customHeight="1" x14ac:dyDescent="0.95">
      <c r="A137" s="187" t="s">
        <v>35</v>
      </c>
      <c r="B137" s="15" t="s">
        <v>576</v>
      </c>
      <c r="C137" s="81" t="s">
        <v>620</v>
      </c>
      <c r="D137" s="92"/>
      <c r="E137" s="92"/>
      <c r="F137" s="92"/>
      <c r="G137" s="92"/>
      <c r="H137" s="92"/>
      <c r="I137" s="92"/>
      <c r="J137" s="87"/>
      <c r="K137" s="120"/>
      <c r="L137" s="87"/>
      <c r="M137" s="120"/>
      <c r="N137" s="87"/>
      <c r="O137" s="120"/>
      <c r="P137" s="87"/>
      <c r="Q137" s="120"/>
      <c r="R137" s="87"/>
      <c r="S137" s="120"/>
      <c r="T137" s="87"/>
      <c r="U137" s="120"/>
      <c r="V137" s="87"/>
      <c r="W137" s="120"/>
      <c r="X137" s="87"/>
      <c r="Y137" s="120"/>
      <c r="Z137" s="87"/>
      <c r="AA137" s="87"/>
      <c r="AB137" s="86">
        <f>SUM(D137:AA137)</f>
        <v>0</v>
      </c>
      <c r="AC137" s="112"/>
      <c r="AD137" s="228" t="str">
        <f>CONCATENATE(AC137,AC138,AC139,AC140,AC141,AC142,AC143,AC144)</f>
        <v/>
      </c>
      <c r="AE137" s="117" t="str">
        <f xml:space="preserve">
CONCATENATE(
IF(D137&lt;D123," * F06-13 for Age " &amp;D6&amp;" "&amp; D7&amp; " is less than F06-02"&amp;CHAR(10),""),IF(E137&lt;E123," * F06-13 for Age " &amp;D6&amp;" "&amp; E7&amp; " is less than F06-02"&amp;CHAR(10),""),
IF(F137&lt;F123," * F06-13 for Age " &amp;F6&amp;" "&amp; F7&amp; " is less than F06-02"&amp;CHAR(10),""),IF(G137&lt;G123," * F06-13 for Age " &amp;F6&amp;" "&amp; G7&amp; " is less than F06-02"&amp;CHAR(10),""),
IF(H137&lt;H123," * F06-13 for Age " &amp;H6&amp;" "&amp; H7&amp; " is less than F06-02"&amp;CHAR(10),""),IF(I137&lt;I123," * F06-13 for Age " &amp;H6&amp;" "&amp; I7&amp; " is less than F06-02"&amp;CHAR(10),""),
IF(J137&lt;J123," * F06-13 for Age " &amp;J6&amp;" "&amp; J7&amp; " is less than F06-02"&amp;CHAR(10),""),IF(K137&lt;K123," * F06-13 for Age " &amp;J6&amp;" "&amp; K7&amp; " is less than F06-02"&amp;CHAR(10),""),
IF(L137&lt;L123," * F06-13 for Age " &amp;L6&amp;" "&amp; L7&amp; " is less than F06-02"&amp;CHAR(10),""),IF(M137&lt;M123," * F06-13 for Age " &amp;L6&amp;" "&amp; M7&amp; " is less than F06-02"&amp;CHAR(10),""),
IF(N137&lt;N123," * F06-13 for Age " &amp;N6&amp;" "&amp; N7&amp; " is less than F06-02"&amp;CHAR(10),""),IF(O137&lt;O123," * F06-13 for Age " &amp;N6&amp;" "&amp; O7&amp; " is less than F06-02"&amp;CHAR(10),""),
IF(P137&lt;P123," * F06-13 for Age " &amp;P6&amp;" "&amp; P7&amp; " is less than F06-02"&amp;CHAR(10),""),IF(Q137&lt;Q123," * F06-13 for Age " &amp;P6&amp;" "&amp; Q7&amp; " is less than F06-02"&amp;CHAR(10),""),
IF(R137&lt;R123," * F06-13 for Age " &amp;R6&amp;" "&amp; R7&amp; " is less than F06-02"&amp;CHAR(10),""),IF(S137&lt;S123," * F06-13 for Age " &amp;R6&amp;" "&amp; S7&amp; " is less than F06-02"&amp;CHAR(10),""),
IF(T137&lt;T123," * F06-13 for Age " &amp;T6&amp;" "&amp; T7&amp; " is less than F06-02"&amp;CHAR(10),""),IF(U137&lt;U123," * F06-13 for Age " &amp;T6&amp;" "&amp; U7&amp; " is less than F06-02"&amp;CHAR(10),""),
IF(V137&lt;V123," * F06-13 for Age " &amp;V6&amp;" "&amp; V7&amp; " is less than F06-02"&amp;CHAR(10),""),IF(W137&lt;W123," * F06-13 for Age " &amp;V6&amp;" "&amp; W7&amp; " is less than F06-02"&amp;CHAR(10),""),
IF(X137&lt;X123," * F06-13 for Age " &amp;X6&amp;" "&amp; X7&amp; " is less than F06-02"&amp;CHAR(10),""),IF(Y137&lt;Y123," * F06-13 for Age " &amp;X6&amp;" "&amp; Y7&amp; " is less than F06-02"&amp;CHAR(10),""),
IF(Z137&lt;Z123," * F06-13 for Age " &amp;Z6&amp;" "&amp; Z7&amp; " is less than F06-02"&amp;CHAR(10),""),IF(AA137&lt;AA123," * F06-13 for Age " &amp;Z6&amp;" "&amp; AA7&amp; " is less than F06-02"&amp;CHAR(10),""),
IF(AB137&lt;AB123," * Total F06-13 is less than Total F06-02"&amp;CHAR(10),"")
)</f>
        <v/>
      </c>
      <c r="AF137" s="164" t="str">
        <f>CONCATENATE(AE137,AE138,AE139,AE140,AE141,AE142,AE143,AE144)</f>
        <v/>
      </c>
    </row>
    <row r="138" spans="1:32" s="10" customFormat="1" ht="90" customHeight="1" x14ac:dyDescent="0.95">
      <c r="A138" s="187"/>
      <c r="B138" s="15" t="s">
        <v>577</v>
      </c>
      <c r="C138" s="81" t="s">
        <v>621</v>
      </c>
      <c r="D138" s="92"/>
      <c r="E138" s="92"/>
      <c r="F138" s="92"/>
      <c r="G138" s="92"/>
      <c r="H138" s="92"/>
      <c r="I138" s="92"/>
      <c r="J138" s="87"/>
      <c r="K138" s="120"/>
      <c r="L138" s="87"/>
      <c r="M138" s="120"/>
      <c r="N138" s="87"/>
      <c r="O138" s="120"/>
      <c r="P138" s="87"/>
      <c r="Q138" s="120"/>
      <c r="R138" s="87"/>
      <c r="S138" s="120"/>
      <c r="T138" s="87"/>
      <c r="U138" s="120"/>
      <c r="V138" s="87"/>
      <c r="W138" s="120"/>
      <c r="X138" s="87"/>
      <c r="Y138" s="120"/>
      <c r="Z138" s="87"/>
      <c r="AA138" s="87"/>
      <c r="AB138" s="86">
        <f t="shared" ref="AB138:AB144" si="10">SUM(D138:AA138)</f>
        <v>0</v>
      </c>
      <c r="AC138" s="112" t="str">
        <f xml:space="preserve">
CONCATENATE(
IF(D138&gt;SUM(D125,D126)," * F06-14 for Age " &amp;D6&amp;" "&amp; D7&amp; " is more than (F06-04+F06-06)"&amp;CHAR(10),""),IF(E138&gt;SUM(E125,E126,E100)," * F06-14  for Age " &amp;D6&amp;" "&amp; E7&amp; " is more than (F06-04+F06-06)"&amp;CHAR(10),""),
IF(F138&gt;SUM(F125,F126)," * F06-14  for Age " &amp;F6&amp;" "&amp; F7&amp; " is more than (F06-04+F06-06)"&amp;CHAR(10),""),IF(G138&gt;SUM(G125,G126,G100)," * F06-14  for Age " &amp;F6&amp;" "&amp; G7&amp; " is more than (F06-04+F06-06)"&amp;CHAR(10),""),
IF(H138&gt;SUM(H125,H126)," * F06-14  for Age " &amp;H6&amp;" "&amp; H7&amp; " is more than (F06-04+F06-06)"&amp;CHAR(10),""),IF(I138&gt;SUM(I125,I126,I100)," * F06-14  for Age " &amp;H6&amp;" "&amp; I7&amp; " is more than (F06-04+F06-06)"&amp;CHAR(10),""),
IF(J138&gt;SUM(J125,J126)," * F06-14  for Age " &amp;J6&amp;" "&amp; J7&amp; " is more than (F06-04+F06-06)"&amp;CHAR(10),""),IF(K138&gt;SUM(K125,K126,K100)," * F06-14  for Age " &amp;J6&amp;" "&amp; K7&amp; " is more than (F06-04+F06-06)"&amp;CHAR(10),""),
IF(L138&gt;SUM(L125,L126)," * F06-14  for Age " &amp;L6&amp;" "&amp; L7&amp; " is more than (F06-04+F06-06)"&amp;CHAR(10),""),IF(M138&gt;SUM(M125,M126,M100)," * F06-14  for Age " &amp;L6&amp;" "&amp; M7&amp; " is more than (F06-04+F06-06)"&amp;CHAR(10),""),
IF(N138&gt;SUM(N125,N126)," * F06-14  for Age " &amp;N6&amp;" "&amp; N7&amp; " is more than (F06-04+F06-06)"&amp;CHAR(10),""),IF(O138&gt;SUM(O125,O126,O100)," * F06-14  for Age " &amp;N6&amp;" "&amp; O7&amp; " is more than (F06-04+F06-06)"&amp;CHAR(10),""),
IF(P138&gt;SUM(P125,P126)," * F06-14  for Age " &amp;P6&amp;" "&amp; P7&amp; " is more than (F06-04+F06-06)"&amp;CHAR(10),""),IF(Q138&gt;SUM(Q125,Q126,Q100)," * F06-14  for Age " &amp;P6&amp;" "&amp; Q7&amp; " is more than (F06-04+F06-06)"&amp;CHAR(10),""),
IF(R138&gt;SUM(R125,R126)," * F06-14  for Age " &amp;R6&amp;" "&amp; R7&amp; " is more than (F06-04+F06-06)"&amp;CHAR(10),""),IF(S138&gt;SUM(S125,S126,S100)," * F06-14  for Age " &amp;R6&amp;" "&amp; S7&amp; " is more than (F06-04+F06-06)"&amp;CHAR(10),""),
IF(T138&gt;SUM(T125,T126)," * F06-14  for Age " &amp;T6&amp;" "&amp; T7&amp; " is more than (F06-04+F06-06)"&amp;CHAR(10),""),IF(U138&gt;SUM(U125,U126,U100)," * F06-14  for Age " &amp;T6&amp;" "&amp; U7&amp; " is more than (F06-04+F06-06)"&amp;CHAR(10),""),
IF(V138&gt;SUM(V125,V126)," * F06-14  for Age " &amp;V6&amp;" "&amp; V7&amp; " is more than (F06-04+F06-06)"&amp;CHAR(10),""),IF(W138&gt;SUM(W125,W126,W100)," * F06-14  for Age " &amp;V6&amp;" "&amp; W7&amp; " is more than (F06-04+F06-06)"&amp;CHAR(10),""),
IF(X138&gt;SUM(X125,X126)," * F06-14  for Age " &amp;X6&amp;" "&amp; X7&amp; " is more than (F06-04+F06-06)"&amp;CHAR(10),""),IF(Y138&gt;SUM(Y125,Y126,Y100)," * F06-14  for Age " &amp;X6&amp;" "&amp; Y7&amp; " is more than (F06-04+F06-06)"&amp;CHAR(10),""),
IF(Z138&gt;SUM(Z125,Z126)," * F06-14  for Age " &amp;Z6&amp;" "&amp; Z7&amp; " is more than (F06-04+F06-06)"&amp;CHAR(10),""),IF(AA138&gt;SUM(AA125,AA126,AA100)," * F06-14  for Age " &amp;Z6&amp;" "&amp; AA7&amp; " is more than (F06-04+F06-06)"&amp;CHAR(10),""),
IF(AB138&gt;SUM(AB125,AB126)," * Total F06-14  is more than (F06-04+F06-06)"&amp;CHAR(10),"")
)</f>
        <v/>
      </c>
      <c r="AD138" s="229"/>
      <c r="AE138" s="117" t="str">
        <f xml:space="preserve">
CONCATENATE(
IF(D138&lt;SUM(D125,D127)," * Sum of (F06-04+F06-06) for Age " &amp;D6&amp;" "&amp; D7&amp; " is greater than F06-14"&amp;CHAR(10),""),IF(E138&lt;SUM(E125,E127,E100)," * Sum of (F06-04+F06-06) for Age " &amp;D6&amp;" "&amp; E7&amp; " is greater than F06-14"&amp;CHAR(10),""),
IF(F138&lt;SUM(F125,F127)," * Sum of (F06-04+F06-06) for Age " &amp;F6&amp;" "&amp; F7&amp; " is greater than F06-14"&amp;CHAR(10),""),IF(G138&lt;SUM(G125,G127,G100)," * Sum of (F06-04+F06-06) for Age " &amp;F6&amp;" "&amp; G7&amp; " is greater than F06-14"&amp;CHAR(10),""),
IF(H138&lt;SUM(H125,H127)," * Sum of (F06-04+F06-06) for Age " &amp;H6&amp;" "&amp; H7&amp; " is greater than F06-14"&amp;CHAR(10),""),IF(I138&lt;SUM(I125,I127,I100)," * Sum of (F06-04+F06-06) for Age " &amp;H6&amp;" "&amp; I7&amp; " is greater than F06-14"&amp;CHAR(10),""),
IF(J138&lt;SUM(J125,J127)," * Sum of (F06-04+F06-06) for Age " &amp;J6&amp;" "&amp; J7&amp; " is greater than F06-14"&amp;CHAR(10),""),IF(K138&lt;SUM(K125,K127,K100)," * Sum of (F06-04+F06-06) for Age " &amp;J6&amp;" "&amp; K7&amp; " is greater than F06-14"&amp;CHAR(10),""),
IF(L138&lt;SUM(L125,L127)," * Sum of (F06-04+F06-06) for Age " &amp;L6&amp;" "&amp; L7&amp; " is greater than F06-14"&amp;CHAR(10),""),IF(M138&lt;SUM(M125,M127,M100)," * Sum of (F06-04+F06-06) for Age " &amp;L6&amp;" "&amp; M7&amp; " is greater than F06-14"&amp;CHAR(10),""),
IF(N138&lt;SUM(N125,N127)," * Sum of (F06-04+F06-06) for Age " &amp;N6&amp;" "&amp; N7&amp; " is greater than F06-14"&amp;CHAR(10),""),IF(O138&lt;SUM(O125,O127,O100)," * Sum of (F06-04+F06-06) for Age " &amp;N6&amp;" "&amp; O7&amp; " is greater than F06-14"&amp;CHAR(10),""),
IF(P138&lt;SUM(P125,P127)," * Sum of (F06-04+F06-06) for Age " &amp;P6&amp;" "&amp; P7&amp; " is greater than F06-14"&amp;CHAR(10),""),IF(Q138&lt;SUM(Q125,Q127,Q100)," * Sum of (F06-04+F06-06) for Age " &amp;P6&amp;" "&amp; Q7&amp; " is greater than F06-14"&amp;CHAR(10),""),
IF(R138&lt;SUM(R125,R127)," * Sum of (F06-04+F06-06) for Age " &amp;R6&amp;" "&amp; R7&amp; " is greater than F06-14"&amp;CHAR(10),""),IF(S138&lt;SUM(S125,S127,S100)," * Sum of (F06-04+F06-06) for Age " &amp;R6&amp;" "&amp; S7&amp; " is greater than F06-14"&amp;CHAR(10),""),
IF(T138&lt;SUM(T125,T127)," * Sum of (F06-04+F06-06) for Age " &amp;T6&amp;" "&amp; T7&amp; " is greater than F06-14"&amp;CHAR(10),""),IF(U138&lt;SUM(U125,U127,U100)," * Sum of (F06-04+F06-06) for Age " &amp;T6&amp;" "&amp; U7&amp; " is greater than F06-14"&amp;CHAR(10),""),
IF(V138&lt;SUM(V125,V127)," * Sum of (F06-04+F06-06) for Age " &amp;V6&amp;" "&amp; V7&amp; " is greater than F06-14"&amp;CHAR(10),""),IF(W138&lt;SUM(W125,W127,W100)," * Sum of (F06-04+F06-06) for Age " &amp;V6&amp;" "&amp; W7&amp; " is greater than F06-14"&amp;CHAR(10),""),
IF(X138&lt;SUM(X125,X127)," * Sum of (F06-04+F06-06) for Age " &amp;X6&amp;" "&amp; X7&amp; " is greater than F06-14"&amp;CHAR(10),""),IF(Y138&lt;SUM(Y125,Y127,Y100)," * Sum of (F06-04+F06-06) for Age " &amp;X6&amp;" "&amp; Y7&amp; " is greater than F06-14"&amp;CHAR(10),""),
IF(Z138&lt;SUM(Z125,Z127)," * Sum of (F06-04+F06-06) for Age " &amp;Z6&amp;" "&amp; Z7&amp; " is greater than F06-14"&amp;CHAR(10),""),IF(AA138&lt;SUM(AA125,AA127,AA100)," * Sum of (F06-04+F06-06) for Age " &amp;Z6&amp;" "&amp; AA7&amp; " is greater than F06-14"&amp;CHAR(10),""),
IF(AB138&lt;SUM(AB125,AB127)," * Total Sum of (F06-04+F06-06) is greater than F06-14"&amp;CHAR(10),"")
)</f>
        <v/>
      </c>
      <c r="AF138" s="164"/>
    </row>
    <row r="139" spans="1:32" s="10" customFormat="1" ht="90" customHeight="1" x14ac:dyDescent="0.95">
      <c r="A139" s="187"/>
      <c r="B139" s="15" t="s">
        <v>578</v>
      </c>
      <c r="C139" s="81" t="s">
        <v>622</v>
      </c>
      <c r="D139" s="92"/>
      <c r="E139" s="92"/>
      <c r="F139" s="92"/>
      <c r="G139" s="92"/>
      <c r="H139" s="92"/>
      <c r="I139" s="92"/>
      <c r="J139" s="87"/>
      <c r="K139" s="120"/>
      <c r="L139" s="87"/>
      <c r="M139" s="120"/>
      <c r="N139" s="87"/>
      <c r="O139" s="120"/>
      <c r="P139" s="87"/>
      <c r="Q139" s="120"/>
      <c r="R139" s="87"/>
      <c r="S139" s="120"/>
      <c r="T139" s="87"/>
      <c r="U139" s="120"/>
      <c r="V139" s="87"/>
      <c r="W139" s="120"/>
      <c r="X139" s="87"/>
      <c r="Y139" s="120"/>
      <c r="Z139" s="87"/>
      <c r="AA139" s="87"/>
      <c r="AB139" s="86">
        <f t="shared" si="10"/>
        <v>0</v>
      </c>
      <c r="AC139" s="112" t="str">
        <f xml:space="preserve">
CONCATENATE(
IF(D139&gt;D129," * F06-15 for Age " &amp;D6&amp;" "&amp; D7&amp; " is more than F06-08"&amp;CHAR(10),""),IF(E139&gt;E129," * F06-15 for Age " &amp;D6&amp;" "&amp; E7&amp; " is more than F06-08"&amp;CHAR(10),""),
IF(F139&gt;F129," * F06-15 for Age " &amp;F6&amp;" "&amp; F7&amp; " is more than F06-08"&amp;CHAR(10),""),IF(G139&gt;G129," * F06-15 for Age " &amp;F6&amp;" "&amp; G7&amp; " is more than F06-08"&amp;CHAR(10),""),
IF(H139&gt;H129," * F06-15 for Age " &amp;H6&amp;" "&amp; H7&amp; " is more than F06-08"&amp;CHAR(10),""),IF(I139&gt;I129," * F06-15 for Age " &amp;H6&amp;" "&amp; I7&amp; " is more than F06-08"&amp;CHAR(10),""),
IF(J139&gt;J129," * F06-15 for Age " &amp;J6&amp;" "&amp; J7&amp; " is more than F06-08"&amp;CHAR(10),""),IF(K139&gt;K129," * F06-15 for Age " &amp;J6&amp;" "&amp; K7&amp; " is more than F06-08"&amp;CHAR(10),""),
IF(L139&gt;L129," * F06-15 for Age " &amp;L6&amp;" "&amp; L7&amp; " is more than F06-08"&amp;CHAR(10),""),IF(M139&gt;M129," * F06-15 for Age " &amp;L6&amp;" "&amp; M7&amp; " is more than F06-08"&amp;CHAR(10),""),
IF(N139&gt;N129," * F06-15 for Age " &amp;N6&amp;" "&amp; N7&amp; " is more than F06-08"&amp;CHAR(10),""),IF(O139&gt;O129," * F06-15 for Age " &amp;N6&amp;" "&amp; O7&amp; " is more than F06-08"&amp;CHAR(10),""),
IF(P139&gt;P129," * F06-15 for Age " &amp;P6&amp;" "&amp; P7&amp; " is more than F06-08"&amp;CHAR(10),""),IF(Q139&gt;Q129," * F06-15 for Age " &amp;P6&amp;" "&amp; Q7&amp; " is more than F06-08"&amp;CHAR(10),""),
IF(R139&gt;R129," * F06-15 for Age " &amp;R6&amp;" "&amp; R7&amp; " is more than F06-08"&amp;CHAR(10),""),IF(S139&gt;S129," * F06-15 for Age " &amp;R6&amp;" "&amp; S7&amp; " is more than F06-08"&amp;CHAR(10),""),
IF(T139&gt;T129," * F06-15 for Age " &amp;T6&amp;" "&amp; T7&amp; " is more than F06-08"&amp;CHAR(10),""),IF(U139&gt;U129," * F06-15 for Age " &amp;T6&amp;" "&amp; U7&amp; " is more than F06-08"&amp;CHAR(10),""),
IF(V139&gt;V129," * F06-15 for Age " &amp;V6&amp;" "&amp; V7&amp; " is more than F06-08"&amp;CHAR(10),""),IF(W139&gt;W129," * F06-15 for Age " &amp;V6&amp;" "&amp; W7&amp; " is more than F06-08"&amp;CHAR(10),""),
IF(X139&gt;X129," * F06-15 for Age " &amp;X6&amp;" "&amp; X7&amp; " is more than F06-08"&amp;CHAR(10),""),IF(Y139&gt;Y129," * F06-15 for Age " &amp;X6&amp;" "&amp; Y7&amp; " is more than F06-08"&amp;CHAR(10),""),
IF(Z139&gt;Z129," * F06-15 for Age " &amp;Z6&amp;" "&amp; Z7&amp; " is more than F06-08"&amp;CHAR(10),""),IF(AA139&gt;AA129," * F06-15 for Age " &amp;Z6&amp;" "&amp; AA7&amp; " is more than F06-08"&amp;CHAR(10),""),
IF(AB139&gt;AB129," * Total F06-15 is more than Total F06-08"&amp;CHAR(10),"")
)</f>
        <v/>
      </c>
      <c r="AD139" s="229"/>
      <c r="AE139" s="117" t="str">
        <f xml:space="preserve">
CONCATENATE(
IF(D139&lt;D129," * F06-15 for Age " &amp;D6&amp;" "&amp; D7&amp; " is less than F06-08"&amp;CHAR(10),""),IF(E139&lt;E129," * F06-15 for Age " &amp;D6&amp;" "&amp; E7&amp; " is less than F06-08"&amp;CHAR(10),""),
IF(F139&lt;F129," * F06-15 for Age " &amp;F6&amp;" "&amp; F7&amp; " is less than F06-08"&amp;CHAR(10),""),IF(G139&lt;G129," * F06-15 for Age " &amp;F6&amp;" "&amp; G7&amp; " is less than F06-08"&amp;CHAR(10),""),
IF(H139&lt;H129," * F06-15 for Age " &amp;H6&amp;" "&amp; H7&amp; " is less than F06-08"&amp;CHAR(10),""),IF(I139&lt;I129," * F06-15 for Age " &amp;H6&amp;" "&amp; I7&amp; " is less than F06-08"&amp;CHAR(10),""),
IF(J139&lt;J129," * F06-15 for Age " &amp;J6&amp;" "&amp; J7&amp; " is less than F06-08"&amp;CHAR(10),""),IF(K139&lt;K129," * F06-15 for Age " &amp;J6&amp;" "&amp; K7&amp; " is less than F06-08"&amp;CHAR(10),""),
IF(L139&lt;L129," * F06-15 for Age " &amp;L6&amp;" "&amp; L7&amp; " is less than F06-08"&amp;CHAR(10),""),IF(M139&lt;M129," * F06-15 for Age " &amp;L6&amp;" "&amp; M7&amp; " is less than F06-08"&amp;CHAR(10),""),
IF(N139&lt;N129," * F06-15 for Age " &amp;N6&amp;" "&amp; N7&amp; " is less than F06-08"&amp;CHAR(10),""),IF(O139&lt;O129," * F06-15 for Age " &amp;N6&amp;" "&amp; O7&amp; " is less than F06-08"&amp;CHAR(10),""),
IF(P139&lt;P129," * F06-15 for Age " &amp;P6&amp;" "&amp; P7&amp; " is less than F06-08"&amp;CHAR(10),""),IF(Q139&lt;Q129," * F06-15 for Age " &amp;P6&amp;" "&amp; Q7&amp; " is less than F06-08"&amp;CHAR(10),""),
IF(R139&lt;R129," * F06-15 for Age " &amp;R6&amp;" "&amp; R7&amp; " is less than F06-08"&amp;CHAR(10),""),IF(S139&lt;S129," * F06-15 for Age " &amp;R6&amp;" "&amp; S7&amp; " is less than F06-08"&amp;CHAR(10),""),
IF(T139&lt;T129," * F06-15 for Age " &amp;T6&amp;" "&amp; T7&amp; " is less than F06-08"&amp;CHAR(10),""),IF(U139&lt;U129," * F06-15 for Age " &amp;T6&amp;" "&amp; U7&amp; " is less than F06-08"&amp;CHAR(10),""),
IF(V139&lt;V129," * F06-15 for Age " &amp;V6&amp;" "&amp; V7&amp; " is less than F06-08"&amp;CHAR(10),""),IF(W139&lt;W129," * F06-15 for Age " &amp;V6&amp;" "&amp; W7&amp; " is less than F06-08"&amp;CHAR(10),""),
IF(X139&lt;X129," * F06-15 for Age " &amp;X6&amp;" "&amp; X7&amp; " is less than F06-08"&amp;CHAR(10),""),IF(Y139&lt;Y129," * F06-15 for Age " &amp;X6&amp;" "&amp; Y7&amp; " is less than F06-08"&amp;CHAR(10),""),
IF(Z139&lt;Z129," * F06-15 for Age " &amp;Z6&amp;" "&amp; Z7&amp; " is less than F06-08"&amp;CHAR(10),""),IF(AA139&lt;AA129," * F06-15 for Age " &amp;Z6&amp;" "&amp; AA7&amp; " is less than F06-08"&amp;CHAR(10),""),
IF(AB139&lt;AB129," * Total F06-15 is less than Total F06-08"&amp;CHAR(10),"")
)</f>
        <v/>
      </c>
      <c r="AF139" s="164"/>
    </row>
    <row r="140" spans="1:32" s="10" customFormat="1" ht="90" customHeight="1" x14ac:dyDescent="0.95">
      <c r="A140" s="187"/>
      <c r="B140" s="15" t="s">
        <v>579</v>
      </c>
      <c r="C140" s="81" t="s">
        <v>623</v>
      </c>
      <c r="D140" s="92"/>
      <c r="E140" s="92"/>
      <c r="F140" s="92"/>
      <c r="G140" s="92"/>
      <c r="H140" s="92"/>
      <c r="I140" s="92"/>
      <c r="J140" s="87"/>
      <c r="K140" s="120"/>
      <c r="L140" s="87"/>
      <c r="M140" s="120"/>
      <c r="N140" s="87"/>
      <c r="O140" s="120"/>
      <c r="P140" s="87"/>
      <c r="Q140" s="120"/>
      <c r="R140" s="87"/>
      <c r="S140" s="120"/>
      <c r="T140" s="87"/>
      <c r="U140" s="120"/>
      <c r="V140" s="87"/>
      <c r="W140" s="120"/>
      <c r="X140" s="87"/>
      <c r="Y140" s="120"/>
      <c r="Z140" s="87"/>
      <c r="AA140" s="87"/>
      <c r="AB140" s="86">
        <f t="shared" si="10"/>
        <v>0</v>
      </c>
      <c r="AC140" s="112" t="str">
        <f xml:space="preserve">
CONCATENATE(
IF(D140&gt;D131," * F06-16 for Age " &amp;D6&amp;" "&amp; D7&amp; " is more than F06-10"&amp;CHAR(10),""),IF(E140&gt;E131," * F06-16 for Age " &amp;D6&amp;" "&amp; E7&amp; " is more than F06-10"&amp;CHAR(10),""),
IF(F140&gt;F131," * F06-16 for Age " &amp;F6&amp;" "&amp; F7&amp; " is more than F06-10"&amp;CHAR(10),""),IF(G140&gt;G131," * F06-16 for Age " &amp;F6&amp;" "&amp; G7&amp; " is more than F06-10"&amp;CHAR(10),""),
IF(H140&gt;H131," * F06-16 for Age " &amp;H6&amp;" "&amp; H7&amp; " is more than F06-10"&amp;CHAR(10),""),IF(I140&gt;I131," * F06-16 for Age " &amp;H6&amp;" "&amp; I7&amp; " is more than F06-10"&amp;CHAR(10),""),
IF(J140&gt;J131," * F06-16 for Age " &amp;J6&amp;" "&amp; J7&amp; " is more than F06-10"&amp;CHAR(10),""),IF(K140&gt;K131," * F06-16 for Age " &amp;J6&amp;" "&amp; K7&amp; " is more than F06-10"&amp;CHAR(10),""),
IF(L140&gt;L131," * F06-16 for Age " &amp;L6&amp;" "&amp; L7&amp; " is more than F06-10"&amp;CHAR(10),""),IF(M140&gt;M131," * F06-16 for Age " &amp;L6&amp;" "&amp; M7&amp; " is more than F06-10"&amp;CHAR(10),""),
IF(N140&gt;N131," * F06-16 for Age " &amp;N6&amp;" "&amp; N7&amp; " is more than F06-10"&amp;CHAR(10),""),IF(O140&gt;O131," * F06-16 for Age " &amp;N6&amp;" "&amp; O7&amp; " is more than F06-10"&amp;CHAR(10),""),
IF(P140&gt;P131," * F06-16 for Age " &amp;P6&amp;" "&amp; P7&amp; " is more than F06-10"&amp;CHAR(10),""),IF(Q140&gt;Q131," * F06-16 for Age " &amp;P6&amp;" "&amp; Q7&amp; " is more than F06-10"&amp;CHAR(10),""),
IF(R140&gt;R131," * F06-16 for Age " &amp;R6&amp;" "&amp; R7&amp; " is more than F06-10"&amp;CHAR(10),""),IF(S140&gt;S131," * F06-16 for Age " &amp;R6&amp;" "&amp; S7&amp; " is more than F06-10"&amp;CHAR(10),""),
IF(T140&gt;T131," * F06-16 for Age " &amp;T6&amp;" "&amp; T7&amp; " is more than F06-10"&amp;CHAR(10),""),IF(U140&gt;U131," * F06-16 for Age " &amp;T6&amp;" "&amp; U7&amp; " is more than F06-10"&amp;CHAR(10),""),
IF(V140&gt;V131," * F06-16 for Age " &amp;V6&amp;" "&amp; V7&amp; " is more than F06-10"&amp;CHAR(10),""),IF(W140&gt;W131," * F06-16 for Age " &amp;V6&amp;" "&amp; W7&amp; " is more than F06-10"&amp;CHAR(10),""),
IF(X140&gt;X131," * F06-16 for Age " &amp;X6&amp;" "&amp; X7&amp; " is more than F06-10"&amp;CHAR(10),""),IF(Y140&gt;Y131," * F06-16 for Age " &amp;X6&amp;" "&amp; Y7&amp; " is more than F06-10"&amp;CHAR(10),""),
IF(Z140&gt;Z131," * F06-16 for Age " &amp;Z6&amp;" "&amp; Z7&amp; " is more than F06-10"&amp;CHAR(10),""),IF(AA140&gt;AA131," * F06-16 for Age " &amp;Z6&amp;" "&amp; AA7&amp; " is more than F06-10"&amp;CHAR(10),""),
IF(AB140&gt;AB131," * Total F06-16 is more than Total F06-10"&amp;CHAR(10),"")
)</f>
        <v/>
      </c>
      <c r="AD140" s="229"/>
      <c r="AE140" s="117" t="str">
        <f xml:space="preserve">
CONCATENATE(
IF(D140&lt;D131," * F06-16 for Age " &amp;D6&amp;" "&amp; D7&amp; " is less than F06-10"&amp;CHAR(10),""),IF(E140&lt;E131," * F06-16 for Age " &amp;D6&amp;" "&amp; E7&amp; " is less than F06-10"&amp;CHAR(10),""),
IF(F140&lt;F131," * F06-16 for Age " &amp;F6&amp;" "&amp; F7&amp; " is less than F06-10"&amp;CHAR(10),""),IF(G140&lt;G131," * F06-16 for Age " &amp;F6&amp;" "&amp; G7&amp; " is less than F06-10"&amp;CHAR(10),""),
IF(H140&lt;H131," * F06-16 for Age " &amp;H6&amp;" "&amp; H7&amp; " is less than F06-10"&amp;CHAR(10),""),IF(I140&lt;I131," * F06-16 for Age " &amp;H6&amp;" "&amp; I7&amp; " is less than F06-10"&amp;CHAR(10),""),
IF(J140&lt;J131," * F06-16 for Age " &amp;J6&amp;" "&amp; J7&amp; " is less than F06-10"&amp;CHAR(10),""),IF(K140&lt;K131," * F06-16 for Age " &amp;J6&amp;" "&amp; K7&amp; " is less than F06-10"&amp;CHAR(10),""),
IF(L140&lt;L131," * F06-16 for Age " &amp;L6&amp;" "&amp; L7&amp; " is less than F06-10"&amp;CHAR(10),""),IF(M140&lt;M131," * F06-16 for Age " &amp;L6&amp;" "&amp; M7&amp; " is less than F06-10"&amp;CHAR(10),""),
IF(N140&lt;N131," * F06-16 for Age " &amp;N6&amp;" "&amp; N7&amp; " is less than F06-10"&amp;CHAR(10),""),IF(O140&lt;O131," * F06-16 for Age " &amp;N6&amp;" "&amp; O7&amp; " is less than F06-10"&amp;CHAR(10),""),
IF(P140&lt;P131," * F06-16 for Age " &amp;P6&amp;" "&amp; P7&amp; " is less than F06-10"&amp;CHAR(10),""),IF(Q140&lt;Q131," * F06-16 for Age " &amp;P6&amp;" "&amp; Q7&amp; " is less than F06-10"&amp;CHAR(10),""),
IF(R140&lt;R131," * F06-16 for Age " &amp;R6&amp;" "&amp; R7&amp; " is less than F06-10"&amp;CHAR(10),""),IF(S140&lt;S131," * F06-16 for Age " &amp;R6&amp;" "&amp; S7&amp; " is less than F06-10"&amp;CHAR(10),""),
IF(T140&lt;T131," * F06-16 for Age " &amp;T6&amp;" "&amp; T7&amp; " is less than F06-10"&amp;CHAR(10),""),IF(U140&lt;U131," * F06-16 for Age " &amp;T6&amp;" "&amp; U7&amp; " is less than F06-10"&amp;CHAR(10),""),
IF(V140&lt;V131," * F06-16 for Age " &amp;V6&amp;" "&amp; V7&amp; " is less than F06-10"&amp;CHAR(10),""),IF(W140&lt;W131," * F06-16 for Age " &amp;V6&amp;" "&amp; W7&amp; " is less than F06-10"&amp;CHAR(10),""),
IF(X140&lt;X131," * F06-16 for Age " &amp;X6&amp;" "&amp; X7&amp; " is less than F06-10"&amp;CHAR(10),""),IF(Y140&lt;Y131," * F06-16 for Age " &amp;X6&amp;" "&amp; Y7&amp; " is less than F06-10"&amp;CHAR(10),""),
IF(Z140&lt;Z131," * F06-16 for Age " &amp;Z6&amp;" "&amp; Z7&amp; " is less than F06-10"&amp;CHAR(10),""),IF(AA140&lt;AA131," * F06-16 for Age " &amp;Z6&amp;" "&amp; AA7&amp; " is less than F06-10"&amp;CHAR(10),""),
IF(AB140&lt;AB131," * Total F06-16 is less than Total F06-10"&amp;CHAR(10),"")
)</f>
        <v/>
      </c>
      <c r="AF140" s="164"/>
    </row>
    <row r="141" spans="1:32" s="10" customFormat="1" ht="90" customHeight="1" x14ac:dyDescent="0.95">
      <c r="A141" s="187"/>
      <c r="B141" s="15" t="s">
        <v>580</v>
      </c>
      <c r="C141" s="81" t="s">
        <v>624</v>
      </c>
      <c r="D141" s="92"/>
      <c r="E141" s="92"/>
      <c r="F141" s="92"/>
      <c r="G141" s="92"/>
      <c r="H141" s="92"/>
      <c r="I141" s="92"/>
      <c r="J141" s="87"/>
      <c r="K141" s="120"/>
      <c r="L141" s="87"/>
      <c r="M141" s="120"/>
      <c r="N141" s="87"/>
      <c r="O141" s="120"/>
      <c r="P141" s="87"/>
      <c r="Q141" s="120"/>
      <c r="R141" s="87"/>
      <c r="S141" s="120"/>
      <c r="T141" s="87"/>
      <c r="U141" s="120"/>
      <c r="V141" s="87"/>
      <c r="W141" s="120"/>
      <c r="X141" s="87"/>
      <c r="Y141" s="120"/>
      <c r="Z141" s="87"/>
      <c r="AA141" s="87"/>
      <c r="AB141" s="86">
        <f t="shared" si="10"/>
        <v>0</v>
      </c>
      <c r="AC141" s="112"/>
      <c r="AD141" s="229"/>
      <c r="AE141" s="117"/>
      <c r="AF141" s="164"/>
    </row>
    <row r="142" spans="1:32" s="10" customFormat="1" ht="96" customHeight="1" x14ac:dyDescent="0.95">
      <c r="A142" s="187" t="s">
        <v>145</v>
      </c>
      <c r="B142" s="15" t="s">
        <v>399</v>
      </c>
      <c r="C142" s="81" t="s">
        <v>625</v>
      </c>
      <c r="D142" s="92"/>
      <c r="E142" s="92"/>
      <c r="F142" s="92"/>
      <c r="G142" s="92"/>
      <c r="H142" s="92"/>
      <c r="I142" s="92"/>
      <c r="J142" s="87"/>
      <c r="K142" s="120"/>
      <c r="L142" s="87"/>
      <c r="M142" s="120"/>
      <c r="N142" s="87"/>
      <c r="O142" s="120"/>
      <c r="P142" s="87"/>
      <c r="Q142" s="120"/>
      <c r="R142" s="87"/>
      <c r="S142" s="120"/>
      <c r="T142" s="87"/>
      <c r="U142" s="120"/>
      <c r="V142" s="87"/>
      <c r="W142" s="120"/>
      <c r="X142" s="87"/>
      <c r="Y142" s="120"/>
      <c r="Z142" s="87"/>
      <c r="AA142" s="87"/>
      <c r="AB142" s="86">
        <f t="shared" si="10"/>
        <v>0</v>
      </c>
      <c r="AC142" s="112" t="str">
        <f xml:space="preserve">
CONCATENATE(
IF(D142&gt;SUM(D125,D126)," * F06-18 for Age " &amp;D6&amp;" "&amp; D7&amp; " is more than (F06-04+F06-06)"&amp;CHAR(10),""),IF(E142&gt;SUM(E125,E126,E100)," * F06-18  for Age " &amp;D6&amp;" "&amp; E7&amp; " is more than (F06-04+F06-06)"&amp;CHAR(10),""),
IF(F142&gt;SUM(F125,F126)," * F06-18  for Age " &amp;F6&amp;" "&amp; F7&amp; " is more than (F06-04+F06-06)"&amp;CHAR(10),""),IF(G142&gt;SUM(G125,G126,G100)," * F06-18  for Age " &amp;F6&amp;" "&amp; G7&amp; " is more than (F06-04+F06-06)"&amp;CHAR(10),""),
IF(H142&gt;SUM(H125,H126)," * F06-18  for Age " &amp;H6&amp;" "&amp; H7&amp; " is more than (F06-04+F06-06)"&amp;CHAR(10),""),IF(I142&gt;SUM(I125,I126,I100)," * F06-18  for Age " &amp;H6&amp;" "&amp; I7&amp; " is more than (F06-04+F06-06)"&amp;CHAR(10),""),
IF(J142&gt;SUM(J125,J126)," * F06-18  for Age " &amp;J6&amp;" "&amp; J7&amp; " is more than (F06-04+F06-06)"&amp;CHAR(10),""),IF(K142&gt;SUM(K125,K126,K100)," * F06-18  for Age " &amp;J6&amp;" "&amp; K7&amp; " is more than (F06-04+F06-06)"&amp;CHAR(10),""),
IF(L142&gt;SUM(L125,L126)," * F06-18  for Age " &amp;L6&amp;" "&amp; L7&amp; " is more than (F06-04+F06-06)"&amp;CHAR(10),""),IF(M142&gt;SUM(M125,M126,M100)," * F06-18  for Age " &amp;L6&amp;" "&amp; M7&amp; " is more than (F06-04+F06-06)"&amp;CHAR(10),""),
IF(N142&gt;SUM(N125,N126)," * F06-18  for Age " &amp;N6&amp;" "&amp; N7&amp; " is more than (F06-04+F06-06)"&amp;CHAR(10),""),IF(O142&gt;SUM(O125,O126,O100)," * F06-18  for Age " &amp;N6&amp;" "&amp; O7&amp; " is more than (F06-04+F06-06)"&amp;CHAR(10),""),
IF(P142&gt;SUM(P125,P126)," * F06-18  for Age " &amp;P6&amp;" "&amp; P7&amp; " is more than (F06-04+F06-06)"&amp;CHAR(10),""),IF(Q142&gt;SUM(Q125,Q126,Q100)," * F06-18  for Age " &amp;P6&amp;" "&amp; Q7&amp; " is more than (F06-04+F06-06)"&amp;CHAR(10),""),
IF(R142&gt;SUM(R125,R126)," * F06-18  for Age " &amp;R6&amp;" "&amp; R7&amp; " is more than (F06-04+F06-06)"&amp;CHAR(10),""),IF(S142&gt;SUM(S125,S126,S100)," * F06-18  for Age " &amp;R6&amp;" "&amp; S7&amp; " is more than (F06-04+F06-06)"&amp;CHAR(10),""),
IF(T142&gt;SUM(T125,T126)," * F06-18  for Age " &amp;T6&amp;" "&amp; T7&amp; " is more than (F06-04+F06-06)"&amp;CHAR(10),""),IF(U142&gt;SUM(U125,U126,U100)," * F06-18  for Age " &amp;T6&amp;" "&amp; U7&amp; " is more than (F06-04+F06-06)"&amp;CHAR(10),""),
IF(V142&gt;SUM(V125,V126)," * F06-18  for Age " &amp;V6&amp;" "&amp; V7&amp; " is more than (F06-04+F06-06)"&amp;CHAR(10),""),IF(W142&gt;SUM(W125,W126,W100)," * F06-18  for Age " &amp;V6&amp;" "&amp; W7&amp; " is more than (F06-04+F06-06)"&amp;CHAR(10),""),
IF(X142&gt;SUM(X125,X126)," * F06-18  for Age " &amp;X6&amp;" "&amp; X7&amp; " is more than (F06-04+F06-06)"&amp;CHAR(10),""),IF(Y142&gt;SUM(Y125,Y126,Y100)," * F06-18  for Age " &amp;X6&amp;" "&amp; Y7&amp; " is more than (F06-04+F06-06)"&amp;CHAR(10),""),
IF(Z142&gt;SUM(Z125,Z126)," * F06-18  for Age " &amp;Z6&amp;" "&amp; Z7&amp; " is more than (F06-04+F06-06)"&amp;CHAR(10),""),IF(AA142&gt;SUM(AA125,AA126,AA100)," * F06-18  for Age " &amp;Z6&amp;" "&amp; AA7&amp; " is more than (F06-04+F06-06)"&amp;CHAR(10),""),
IF(AB142&gt;SUM(AB125,AB126)," * Total F06-18  is more than (F06-04+F06-06)"&amp;CHAR(10),"")
)</f>
        <v/>
      </c>
      <c r="AD142" s="229"/>
      <c r="AE142" s="117" t="str">
        <f xml:space="preserve">
CONCATENATE(
IF(D142&lt;SUM(D125,D127)," * Sum of (F06-04+F06-06) for Age " &amp;D6&amp;" "&amp; D7&amp; " is greater than F06-18"&amp;CHAR(10),""),IF(E142&lt;SUM(E125,E127,E100)," * Sum of (F06-04+F06-06) for Age " &amp;D6&amp;" "&amp; E7&amp; " is greater than F06-18"&amp;CHAR(10),""),
IF(F142&lt;SUM(F125,F127)," * Sum of (F06-04+F06-06) for Age " &amp;F6&amp;" "&amp; F7&amp; " is greater than F06-18"&amp;CHAR(10),""),IF(G142&lt;SUM(G125,G127,G100)," * Sum of (F06-04+F06-06) for Age " &amp;F6&amp;" "&amp; G7&amp; " is greater than F06-18"&amp;CHAR(10),""),
IF(H142&lt;SUM(H125,H127)," * Sum of (F06-04+F06-06) for Age " &amp;H6&amp;" "&amp; H7&amp; " is greater than F06-18"&amp;CHAR(10),""),IF(I142&lt;SUM(I125,I127,I100)," * Sum of (F06-04+F06-06) for Age " &amp;H6&amp;" "&amp; I7&amp; " is greater than F06-18"&amp;CHAR(10),""),
IF(J142&lt;SUM(J125,J127)," * Sum of (F06-04+F06-06) for Age " &amp;J6&amp;" "&amp; J7&amp; " is greater than F06-18"&amp;CHAR(10),""),IF(K142&lt;SUM(K125,K127,K100)," * Sum of (F06-04+F06-06) for Age " &amp;J6&amp;" "&amp; K7&amp; " is greater than F06-18"&amp;CHAR(10),""),
IF(L142&lt;SUM(L125,L127)," * Sum of (F06-04+F06-06) for Age " &amp;L6&amp;" "&amp; L7&amp; " is greater than F06-18"&amp;CHAR(10),""),IF(M142&lt;SUM(M125,M127,M100)," * Sum of (F06-04+F06-06) for Age " &amp;L6&amp;" "&amp; M7&amp; " is greater than F06-18"&amp;CHAR(10),""),
IF(N142&lt;SUM(N125,N127)," * Sum of (F06-04+F06-06) for Age " &amp;N6&amp;" "&amp; N7&amp; " is greater than F06-18"&amp;CHAR(10),""),IF(O142&lt;SUM(O125,O127,O100)," * Sum of (F06-04+F06-06) for Age " &amp;N6&amp;" "&amp; O7&amp; " is greater than F06-18"&amp;CHAR(10),""),
IF(P142&lt;SUM(P125,P127)," * Sum of (F06-04+F06-06) for Age " &amp;P6&amp;" "&amp; P7&amp; " is greater than F06-18"&amp;CHAR(10),""),IF(Q142&lt;SUM(Q125,Q127,Q100)," * Sum of (F06-04+F06-06) for Age " &amp;P6&amp;" "&amp; Q7&amp; " is greater than F06-18"&amp;CHAR(10),""),
IF(R142&lt;SUM(R125,R127)," * Sum of (F06-04+F06-06) for Age " &amp;R6&amp;" "&amp; R7&amp; " is greater than F06-18"&amp;CHAR(10),""),IF(S142&lt;SUM(S125,S127,S100)," * Sum of (F06-04+F06-06) for Age " &amp;R6&amp;" "&amp; S7&amp; " is greater than F06-18"&amp;CHAR(10),""),
IF(T142&lt;SUM(T125,T127)," * Sum of (F06-04+F06-06) for Age " &amp;T6&amp;" "&amp; T7&amp; " is greater than F06-18"&amp;CHAR(10),""),IF(U142&lt;SUM(U125,U127,U100)," * Sum of (F06-04+F06-06) for Age " &amp;T6&amp;" "&amp; U7&amp; " is greater than F06-18"&amp;CHAR(10),""),
IF(V142&lt;SUM(V125,V127)," * Sum of (F06-04+F06-06) for Age " &amp;V6&amp;" "&amp; V7&amp; " is greater than F06-18"&amp;CHAR(10),""),IF(W142&lt;SUM(W125,W127,W100)," * Sum of (F06-04+F06-06) for Age " &amp;V6&amp;" "&amp; W7&amp; " is greater than F06-18"&amp;CHAR(10),""),
IF(X142&lt;SUM(X125,X127)," * Sum of (F06-04+F06-06) for Age " &amp;X6&amp;" "&amp; X7&amp; " is greater than F06-18"&amp;CHAR(10),""),IF(Y142&lt;SUM(Y125,Y127,Y100)," * Sum of (F06-04+F06-06) for Age " &amp;X6&amp;" "&amp; Y7&amp; " is greater than F06-18"&amp;CHAR(10),""),
IF(Z142&lt;SUM(Z125,Z127)," * Sum of (F06-04+F06-06) for Age " &amp;Z6&amp;" "&amp; Z7&amp; " is greater than F06-18"&amp;CHAR(10),""),IF(AA142&lt;SUM(AA125,AA127,AA100)," * Sum of (F06-04+F06-06) for Age " &amp;Z6&amp;" "&amp; AA7&amp; " is greater than F06-18"&amp;CHAR(10),""),
IF(AB142&lt;SUM(AB125,AB127)," * Total Sum of (F06-04+F06-06) is greater than F06-18"&amp;CHAR(10),"")
)</f>
        <v/>
      </c>
      <c r="AF142" s="164"/>
    </row>
    <row r="143" spans="1:32" s="10" customFormat="1" ht="96" customHeight="1" x14ac:dyDescent="0.95">
      <c r="A143" s="187"/>
      <c r="B143" s="15" t="s">
        <v>581</v>
      </c>
      <c r="C143" s="81" t="s">
        <v>626</v>
      </c>
      <c r="D143" s="92"/>
      <c r="E143" s="92"/>
      <c r="F143" s="92"/>
      <c r="G143" s="92"/>
      <c r="H143" s="92"/>
      <c r="I143" s="92"/>
      <c r="J143" s="87"/>
      <c r="K143" s="120"/>
      <c r="L143" s="87"/>
      <c r="M143" s="120"/>
      <c r="N143" s="87"/>
      <c r="O143" s="120"/>
      <c r="P143" s="87"/>
      <c r="Q143" s="120"/>
      <c r="R143" s="87"/>
      <c r="S143" s="120"/>
      <c r="T143" s="87"/>
      <c r="U143" s="120"/>
      <c r="V143" s="87"/>
      <c r="W143" s="120"/>
      <c r="X143" s="87"/>
      <c r="Y143" s="120"/>
      <c r="Z143" s="87"/>
      <c r="AA143" s="87"/>
      <c r="AB143" s="86">
        <f t="shared" si="10"/>
        <v>0</v>
      </c>
      <c r="AC143" s="112" t="str">
        <f xml:space="preserve">
CONCATENATE(
IF(D143&gt;D129," * F06-19 for Age " &amp;D6&amp;" "&amp; D7&amp; " is more than F06-08"&amp;CHAR(10),""),IF(E143&gt;E129," * F06-19 for Age " &amp;D6&amp;" "&amp; E7&amp; " is more than F06-08"&amp;CHAR(10),""),
IF(F143&gt;F129," * F06-19 for Age " &amp;F6&amp;" "&amp; F7&amp; " is more than F06-08"&amp;CHAR(10),""),IF(G143&gt;G129," * F06-19 for Age " &amp;F6&amp;" "&amp; G7&amp; " is more than F06-08"&amp;CHAR(10),""),
IF(H143&gt;H129," * F06-19 for Age " &amp;H6&amp;" "&amp; H7&amp; " is more than F06-08"&amp;CHAR(10),""),IF(I143&gt;I129," * F06-19 for Age " &amp;H6&amp;" "&amp; I7&amp; " is more than F06-08"&amp;CHAR(10),""),
IF(J143&gt;J129," * F06-19 for Age " &amp;J6&amp;" "&amp; J7&amp; " is more than F06-08"&amp;CHAR(10),""),IF(K143&gt;K129," * F06-19 for Age " &amp;J6&amp;" "&amp; K7&amp; " is more than F06-08"&amp;CHAR(10),""),
IF(L143&gt;L129," * F06-19 for Age " &amp;L6&amp;" "&amp; L7&amp; " is more than F06-08"&amp;CHAR(10),""),IF(M143&gt;M129," * F06-19 for Age " &amp;L6&amp;" "&amp; M7&amp; " is more than F06-08"&amp;CHAR(10),""),
IF(N143&gt;N129," * F06-19 for Age " &amp;N6&amp;" "&amp; N7&amp; " is more than F06-08"&amp;CHAR(10),""),IF(O143&gt;O129," * F06-19 for Age " &amp;N6&amp;" "&amp; O7&amp; " is more than F06-08"&amp;CHAR(10),""),
IF(P143&gt;P129," * F06-19 for Age " &amp;P6&amp;" "&amp; P7&amp; " is more than F06-08"&amp;CHAR(10),""),IF(Q143&gt;Q129," * F06-19 for Age " &amp;P6&amp;" "&amp; Q7&amp; " is more than F06-08"&amp;CHAR(10),""),
IF(R143&gt;R129," * F06-19 for Age " &amp;R6&amp;" "&amp; R7&amp; " is more than F06-08"&amp;CHAR(10),""),IF(S143&gt;S129," * F06-19 for Age " &amp;R6&amp;" "&amp; S7&amp; " is more than F06-08"&amp;CHAR(10),""),
IF(T143&gt;T129," * F06-19 for Age " &amp;T6&amp;" "&amp; T7&amp; " is more than F06-08"&amp;CHAR(10),""),IF(U143&gt;U129," * F06-19 for Age " &amp;T6&amp;" "&amp; U7&amp; " is more than F06-08"&amp;CHAR(10),""),
IF(V143&gt;V129," * F06-19 for Age " &amp;V6&amp;" "&amp; V7&amp; " is more than F06-08"&amp;CHAR(10),""),IF(W143&gt;W129," * F06-19 for Age " &amp;V6&amp;" "&amp; W7&amp; " is more than F06-08"&amp;CHAR(10),""),
IF(X143&gt;X129," * F06-19 for Age " &amp;X6&amp;" "&amp; X7&amp; " is more than F06-08"&amp;CHAR(10),""),IF(Y143&gt;Y129," * F06-19 for Age " &amp;X6&amp;" "&amp; Y7&amp; " is more than F06-08"&amp;CHAR(10),""),
IF(Z143&gt;Z129," * F06-19 for Age " &amp;Z6&amp;" "&amp; Z7&amp; " is more than F06-08"&amp;CHAR(10),""),IF(AA143&gt;AA129," * F06-19 for Age " &amp;Z6&amp;" "&amp; AA7&amp; " is more than F06-08"&amp;CHAR(10),""),
IF(AB143&gt;AB129," * Total F06-19 is more than Total F06-08"&amp;CHAR(10),"")
)</f>
        <v/>
      </c>
      <c r="AD143" s="229"/>
      <c r="AE143" s="117" t="str">
        <f xml:space="preserve">
CONCATENATE(
IF(D143&lt;D129," * F06-19 for Age " &amp;D6&amp;" "&amp; D7&amp; " is less than F06-08"&amp;CHAR(10),""),IF(E143&lt;E129," * F06-19 for Age " &amp;D6&amp;" "&amp; E7&amp; " is less than F06-08"&amp;CHAR(10),""),
IF(F143&lt;F129," * F06-19 for Age " &amp;F6&amp;" "&amp; F7&amp; " is less than F06-08"&amp;CHAR(10),""),IF(G143&lt;G129," * F06-19 for Age " &amp;F6&amp;" "&amp; G7&amp; " is less than F06-08"&amp;CHAR(10),""),
IF(H143&lt;H129," * F06-19 for Age " &amp;H6&amp;" "&amp; H7&amp; " is less than F06-08"&amp;CHAR(10),""),IF(I143&lt;I129," * F06-19 for Age " &amp;H6&amp;" "&amp; I7&amp; " is less than F06-08"&amp;CHAR(10),""),
IF(J143&lt;J129," * F06-19 for Age " &amp;J6&amp;" "&amp; J7&amp; " is less than F06-08"&amp;CHAR(10),""),IF(K143&lt;K129," * F06-19 for Age " &amp;J6&amp;" "&amp; K7&amp; " is less than F06-08"&amp;CHAR(10),""),
IF(L143&lt;L129," * F06-19 for Age " &amp;L6&amp;" "&amp; L7&amp; " is less than F06-08"&amp;CHAR(10),""),IF(M143&lt;M129," * F06-19 for Age " &amp;L6&amp;" "&amp; M7&amp; " is less than F06-08"&amp;CHAR(10),""),
IF(N143&lt;N129," * F06-19 for Age " &amp;N6&amp;" "&amp; N7&amp; " is less than F06-08"&amp;CHAR(10),""),IF(O143&lt;O129," * F06-19 for Age " &amp;N6&amp;" "&amp; O7&amp; " is less than F06-08"&amp;CHAR(10),""),
IF(P143&lt;P129," * F06-19 for Age " &amp;P6&amp;" "&amp; P7&amp; " is less than F06-08"&amp;CHAR(10),""),IF(Q143&lt;Q129," * F06-19 for Age " &amp;P6&amp;" "&amp; Q7&amp; " is less than F06-08"&amp;CHAR(10),""),
IF(R143&lt;R129," * F06-19 for Age " &amp;R6&amp;" "&amp; R7&amp; " is less than F06-08"&amp;CHAR(10),""),IF(S143&lt;S129," * F06-19 for Age " &amp;R6&amp;" "&amp; S7&amp; " is less than F06-08"&amp;CHAR(10),""),
IF(T143&lt;T129," * F06-19 for Age " &amp;T6&amp;" "&amp; T7&amp; " is less than F06-08"&amp;CHAR(10),""),IF(U143&lt;U129," * F06-19 for Age " &amp;T6&amp;" "&amp; U7&amp; " is less than F06-08"&amp;CHAR(10),""),
IF(V143&lt;V129," * F06-19 for Age " &amp;V6&amp;" "&amp; V7&amp; " is less than F06-08"&amp;CHAR(10),""),IF(W143&lt;W129," * F06-19 for Age " &amp;V6&amp;" "&amp; W7&amp; " is less than F06-08"&amp;CHAR(10),""),
IF(X143&lt;X129," * F06-19 for Age " &amp;X6&amp;" "&amp; X7&amp; " is less than F06-08"&amp;CHAR(10),""),IF(Y143&lt;Y129," * F06-19 for Age " &amp;X6&amp;" "&amp; Y7&amp; " is less than F06-08"&amp;CHAR(10),""),
IF(Z143&lt;Z129," * F06-19 for Age " &amp;Z6&amp;" "&amp; Z7&amp; " is less than F06-08"&amp;CHAR(10),""),IF(AA143&lt;AA129," * F06-19 for Age " &amp;Z6&amp;" "&amp; AA7&amp; " is less than F06-08"&amp;CHAR(10),""),
IF(AB143&lt;AB129," * Total F06-19 is less than Total F06-08"&amp;CHAR(10),"")
)</f>
        <v/>
      </c>
      <c r="AF143" s="164"/>
    </row>
    <row r="144" spans="1:32" s="10" customFormat="1" ht="96" customHeight="1" x14ac:dyDescent="0.95">
      <c r="A144" s="206"/>
      <c r="B144" s="99" t="s">
        <v>582</v>
      </c>
      <c r="C144" s="105" t="s">
        <v>627</v>
      </c>
      <c r="D144" s="110"/>
      <c r="E144" s="110"/>
      <c r="F144" s="110"/>
      <c r="G144" s="110"/>
      <c r="H144" s="110"/>
      <c r="I144" s="110"/>
      <c r="J144" s="101"/>
      <c r="K144" s="122"/>
      <c r="L144" s="101"/>
      <c r="M144" s="122"/>
      <c r="N144" s="101"/>
      <c r="O144" s="122"/>
      <c r="P144" s="101"/>
      <c r="Q144" s="122"/>
      <c r="R144" s="101"/>
      <c r="S144" s="122"/>
      <c r="T144" s="101"/>
      <c r="U144" s="122"/>
      <c r="V144" s="101"/>
      <c r="W144" s="122"/>
      <c r="X144" s="101"/>
      <c r="Y144" s="122"/>
      <c r="Z144" s="101"/>
      <c r="AA144" s="101"/>
      <c r="AB144" s="97">
        <f t="shared" si="10"/>
        <v>0</v>
      </c>
      <c r="AC144" s="113" t="str">
        <f xml:space="preserve">
CONCATENATE(
IF(D144&gt;D131," * F06-20 for Age " &amp;D6&amp;" "&amp; D7&amp; " is more than F06-10"&amp;CHAR(10),""),IF(E144&gt;E131," * F06-20 for Age " &amp;D6&amp;" "&amp; E7&amp; " is more than F06-10"&amp;CHAR(10),""),
IF(F144&gt;F131," * F06-20 for Age " &amp;F6&amp;" "&amp; F7&amp; " is more than F06-10"&amp;CHAR(10),""),IF(G144&gt;G131," * F06-20 for Age " &amp;F6&amp;" "&amp; G7&amp; " is more than F06-10"&amp;CHAR(10),""),
IF(H144&gt;H131," * F06-20 for Age " &amp;H6&amp;" "&amp; H7&amp; " is more than F06-10"&amp;CHAR(10),""),IF(I144&gt;I131," * F06-20 for Age " &amp;H6&amp;" "&amp; I7&amp; " is more than F06-10"&amp;CHAR(10),""),
IF(J144&gt;J131," * F06-20 for Age " &amp;J6&amp;" "&amp; J7&amp; " is more than F06-10"&amp;CHAR(10),""),IF(K144&gt;K131," * F06-20 for Age " &amp;J6&amp;" "&amp; K7&amp; " is more than F06-10"&amp;CHAR(10),""),
IF(L144&gt;L131," * F06-20 for Age " &amp;L6&amp;" "&amp; L7&amp; " is more than F06-10"&amp;CHAR(10),""),IF(M144&gt;M131," * F06-20 for Age " &amp;L6&amp;" "&amp; M7&amp; " is more than F06-10"&amp;CHAR(10),""),
IF(N144&gt;N131," * F06-20 for Age " &amp;N6&amp;" "&amp; N7&amp; " is more than F06-10"&amp;CHAR(10),""),IF(O144&gt;O131," * F06-20 for Age " &amp;N6&amp;" "&amp; O7&amp; " is more than F06-10"&amp;CHAR(10),""),
IF(P144&gt;P131," * F06-20 for Age " &amp;P6&amp;" "&amp; P7&amp; " is more than F06-10"&amp;CHAR(10),""),IF(Q144&gt;Q131," * F06-20 for Age " &amp;P6&amp;" "&amp; Q7&amp; " is more than F06-10"&amp;CHAR(10),""),
IF(R144&gt;R131," * F06-20 for Age " &amp;R6&amp;" "&amp; R7&amp; " is more than F06-10"&amp;CHAR(10),""),IF(S144&gt;S131," * F06-20 for Age " &amp;R6&amp;" "&amp; S7&amp; " is more than F06-10"&amp;CHAR(10),""),
IF(T144&gt;T131," * F06-20 for Age " &amp;T6&amp;" "&amp; T7&amp; " is more than F06-10"&amp;CHAR(10),""),IF(U144&gt;U131," * F06-20 for Age " &amp;T6&amp;" "&amp; U7&amp; " is more than F06-10"&amp;CHAR(10),""),
IF(V144&gt;V131," * F06-20 for Age " &amp;V6&amp;" "&amp; V7&amp; " is more than F06-10"&amp;CHAR(10),""),IF(W144&gt;W131," * F06-20 for Age " &amp;V6&amp;" "&amp; W7&amp; " is more than F06-10"&amp;CHAR(10),""),
IF(X144&gt;X131," * F06-20 for Age " &amp;X6&amp;" "&amp; X7&amp; " is more than F06-10"&amp;CHAR(10),""),IF(Y144&gt;Y131," * F06-20 for Age " &amp;X6&amp;" "&amp; Y7&amp; " is more than F06-10"&amp;CHAR(10),""),
IF(Z144&gt;Z131," * F06-20 for Age " &amp;Z6&amp;" "&amp; Z7&amp; " is more than F06-10"&amp;CHAR(10),""),IF(AA144&gt;AA131," * F06-20 for Age " &amp;Z6&amp;" "&amp; AA7&amp; " is more than F06-10"&amp;CHAR(10),""),
IF(AB144&gt;AB131," * Total F06-20 is more than Total F06-10"&amp;CHAR(10),"")
)</f>
        <v/>
      </c>
      <c r="AD144" s="229"/>
      <c r="AE144" s="119" t="str">
        <f xml:space="preserve">
CONCATENATE(
IF(D144&lt;D131," * F06-20 for Age " &amp;D6&amp;" "&amp; D7&amp; " is less than F06-10"&amp;CHAR(10),""),IF(E144&lt;E131," * F06-20 for Age " &amp;D6&amp;" "&amp; E7&amp; " is less than F06-10"&amp;CHAR(10),""),
IF(F144&lt;F131," * F06-20 for Age " &amp;F6&amp;" "&amp; F7&amp; " is less than F06-10"&amp;CHAR(10),""),IF(G144&lt;G131," * F06-20 for Age " &amp;F6&amp;" "&amp; G7&amp; " is less than F06-10"&amp;CHAR(10),""),
IF(H144&lt;H131," * F06-20 for Age " &amp;H6&amp;" "&amp; H7&amp; " is less than F06-10"&amp;CHAR(10),""),IF(I144&lt;I131," * F06-20 for Age " &amp;H6&amp;" "&amp; I7&amp; " is less than F06-10"&amp;CHAR(10),""),
IF(J144&lt;J131," * F06-20 for Age " &amp;J6&amp;" "&amp; J7&amp; " is less than F06-10"&amp;CHAR(10),""),IF(K144&lt;K131," * F06-20 for Age " &amp;J6&amp;" "&amp; K7&amp; " is less than F06-10"&amp;CHAR(10),""),
IF(L144&lt;L131," * F06-20 for Age " &amp;L6&amp;" "&amp; L7&amp; " is less than F06-10"&amp;CHAR(10),""),IF(M144&lt;M131," * F06-20 for Age " &amp;L6&amp;" "&amp; M7&amp; " is less than F06-10"&amp;CHAR(10),""),
IF(N144&lt;N131," * F06-20 for Age " &amp;N6&amp;" "&amp; N7&amp; " is less than F06-10"&amp;CHAR(10),""),IF(O144&lt;O131," * F06-20 for Age " &amp;N6&amp;" "&amp; O7&amp; " is less than F06-10"&amp;CHAR(10),""),
IF(P144&lt;P131," * F06-20 for Age " &amp;P6&amp;" "&amp; P7&amp; " is less than F06-10"&amp;CHAR(10),""),IF(Q144&lt;Q131," * F06-20 for Age " &amp;P6&amp;" "&amp; Q7&amp; " is less than F06-10"&amp;CHAR(10),""),
IF(R144&lt;R131," * F06-20 for Age " &amp;R6&amp;" "&amp; R7&amp; " is less than F06-10"&amp;CHAR(10),""),IF(S144&lt;S131," * F06-20 for Age " &amp;R6&amp;" "&amp; S7&amp; " is less than F06-10"&amp;CHAR(10),""),
IF(T144&lt;T131," * F06-20 for Age " &amp;T6&amp;" "&amp; T7&amp; " is less than F06-10"&amp;CHAR(10),""),IF(U144&lt;U131," * F06-20 for Age " &amp;T6&amp;" "&amp; U7&amp; " is less than F06-10"&amp;CHAR(10),""),
IF(V144&lt;V131," * F06-20 for Age " &amp;V6&amp;" "&amp; V7&amp; " is less than F06-10"&amp;CHAR(10),""),IF(W144&lt;W131," * F06-20 for Age " &amp;V6&amp;" "&amp; W7&amp; " is less than F06-10"&amp;CHAR(10),""),
IF(X144&lt;X131," * F06-20 for Age " &amp;X6&amp;" "&amp; X7&amp; " is less than F06-10"&amp;CHAR(10),""),IF(Y144&lt;Y131," * F06-20 for Age " &amp;X6&amp;" "&amp; Y7&amp; " is less than F06-10"&amp;CHAR(10),""),
IF(Z144&lt;Z131," * F06-20 for Age " &amp;Z6&amp;" "&amp; Z7&amp; " is less than F06-10"&amp;CHAR(10),""),IF(AA144&lt;AA131," * F06-20 for Age " &amp;Z6&amp;" "&amp; AA7&amp; " is less than F06-10"&amp;CHAR(10),""),
IF(AB144&lt;AB131," * Total F06-20 is less than Total F06-10"&amp;CHAR(10),"")
)</f>
        <v/>
      </c>
      <c r="AF144" s="164"/>
    </row>
    <row r="145" spans="1:32" s="8" customFormat="1" ht="76.5" x14ac:dyDescent="1.1000000000000001">
      <c r="A145" s="170" t="s">
        <v>156</v>
      </c>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row>
    <row r="146" spans="1:32" s="9" customFormat="1" ht="58.5" customHeight="1" x14ac:dyDescent="1.05">
      <c r="A146" s="200" t="s">
        <v>49</v>
      </c>
      <c r="B146" s="200" t="s">
        <v>594</v>
      </c>
      <c r="C146" s="190" t="s">
        <v>508</v>
      </c>
      <c r="D146" s="210" t="s">
        <v>4</v>
      </c>
      <c r="E146" s="183"/>
      <c r="F146" s="182" t="s">
        <v>5</v>
      </c>
      <c r="G146" s="183"/>
      <c r="H146" s="182" t="s">
        <v>6</v>
      </c>
      <c r="I146" s="183"/>
      <c r="J146" s="182" t="s">
        <v>7</v>
      </c>
      <c r="K146" s="183"/>
      <c r="L146" s="182" t="s">
        <v>8</v>
      </c>
      <c r="M146" s="183"/>
      <c r="N146" s="182" t="s">
        <v>9</v>
      </c>
      <c r="O146" s="183"/>
      <c r="P146" s="182" t="s">
        <v>10</v>
      </c>
      <c r="Q146" s="183"/>
      <c r="R146" s="182" t="s">
        <v>11</v>
      </c>
      <c r="S146" s="183"/>
      <c r="T146" s="182" t="s">
        <v>12</v>
      </c>
      <c r="U146" s="183"/>
      <c r="V146" s="182" t="s">
        <v>28</v>
      </c>
      <c r="W146" s="183"/>
      <c r="X146" s="182" t="s">
        <v>29</v>
      </c>
      <c r="Y146" s="183"/>
      <c r="Z146" s="182" t="s">
        <v>13</v>
      </c>
      <c r="AA146" s="183"/>
      <c r="AB146" s="224" t="s">
        <v>24</v>
      </c>
      <c r="AC146" s="226" t="s">
        <v>628</v>
      </c>
      <c r="AD146" s="176" t="s">
        <v>638</v>
      </c>
      <c r="AE146" s="166" t="s">
        <v>639</v>
      </c>
      <c r="AF146" s="166" t="s">
        <v>639</v>
      </c>
    </row>
    <row r="147" spans="1:32" s="9" customFormat="1" ht="58.5" customHeight="1" x14ac:dyDescent="1.05">
      <c r="A147" s="201"/>
      <c r="B147" s="201"/>
      <c r="C147" s="191"/>
      <c r="D147" s="73" t="s">
        <v>14</v>
      </c>
      <c r="E147" s="73" t="s">
        <v>15</v>
      </c>
      <c r="F147" s="73" t="s">
        <v>14</v>
      </c>
      <c r="G147" s="73" t="s">
        <v>15</v>
      </c>
      <c r="H147" s="73" t="s">
        <v>14</v>
      </c>
      <c r="I147" s="73" t="s">
        <v>15</v>
      </c>
      <c r="J147" s="73" t="s">
        <v>14</v>
      </c>
      <c r="K147" s="73" t="s">
        <v>15</v>
      </c>
      <c r="L147" s="74" t="s">
        <v>14</v>
      </c>
      <c r="M147" s="73" t="s">
        <v>15</v>
      </c>
      <c r="N147" s="74" t="s">
        <v>14</v>
      </c>
      <c r="O147" s="73" t="s">
        <v>15</v>
      </c>
      <c r="P147" s="74" t="s">
        <v>14</v>
      </c>
      <c r="Q147" s="73" t="s">
        <v>15</v>
      </c>
      <c r="R147" s="74" t="s">
        <v>14</v>
      </c>
      <c r="S147" s="73" t="s">
        <v>15</v>
      </c>
      <c r="T147" s="74" t="s">
        <v>14</v>
      </c>
      <c r="U147" s="73" t="s">
        <v>15</v>
      </c>
      <c r="V147" s="74" t="s">
        <v>14</v>
      </c>
      <c r="W147" s="73" t="s">
        <v>15</v>
      </c>
      <c r="X147" s="74" t="s">
        <v>14</v>
      </c>
      <c r="Y147" s="73" t="s">
        <v>15</v>
      </c>
      <c r="Z147" s="74" t="s">
        <v>14</v>
      </c>
      <c r="AA147" s="73" t="s">
        <v>15</v>
      </c>
      <c r="AB147" s="225"/>
      <c r="AC147" s="193"/>
      <c r="AD147" s="176"/>
      <c r="AE147" s="166"/>
      <c r="AF147" s="166"/>
    </row>
    <row r="148" spans="1:32" s="10" customFormat="1" ht="73.5" customHeight="1" x14ac:dyDescent="0.95">
      <c r="A148" s="206" t="s">
        <v>47</v>
      </c>
      <c r="B148" s="15" t="s">
        <v>583</v>
      </c>
      <c r="C148" s="81" t="s">
        <v>407</v>
      </c>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86">
        <f>SUM(D148:AA148)</f>
        <v>0</v>
      </c>
      <c r="AC148" s="112" t="str">
        <f xml:space="preserve">
CONCATENATE(
IF(D148&gt;D150," * F07-01 for Age " &amp;D6&amp;" "&amp; D7&amp; " is more than F07-03"&amp;CHAR(10),""),IF(E148&gt;E150," * F07-01 for Age " &amp;D6&amp;" "&amp; E7&amp; " is more than F07-03"&amp;CHAR(10),""),
IF(F148&gt;F150," * F07-01 for Age " &amp;F6&amp;" "&amp; F7&amp; " is more than F07-03"&amp;CHAR(10),""),IF(G148&gt;G150," * F07-01 for Age " &amp;F6&amp;" "&amp; G7&amp; " is more than F07-03"&amp;CHAR(10),""),
IF(H148&gt;H150," * F07-01 for Age " &amp;H6&amp;" "&amp; H7&amp; " is more than F07-03"&amp;CHAR(10),""),IF(I148&gt;I150," * F07-01 for Age " &amp;H6&amp;" "&amp; I7&amp; " is more than F07-03"&amp;CHAR(10),""),
IF(J148&gt;J150," * F07-01 for Age " &amp;J6&amp;" "&amp; J7&amp; " is more than F07-03"&amp;CHAR(10),""),IF(K148&gt;K150," * F07-01 for Age " &amp;J6&amp;" "&amp; K7&amp; " is more than F07-03"&amp;CHAR(10),""),
IF(L148&gt;L150," * F07-01 for Age " &amp;L6&amp;" "&amp; L7&amp; " is more than F07-03"&amp;CHAR(10),""),IF(M148&gt;M150," * F07-01 for Age " &amp;L6&amp;" "&amp; M7&amp; " is more than F07-03"&amp;CHAR(10),""),
IF(N148&gt;N150," * F07-01 for Age " &amp;N6&amp;" "&amp; N7&amp; " is more than F07-03"&amp;CHAR(10),""),IF(O148&gt;O150," * F07-01 for Age " &amp;N6&amp;" "&amp; O7&amp; " is more than F07-03"&amp;CHAR(10),""),
IF(P148&gt;P150," * F07-01 for Age " &amp;P6&amp;" "&amp; P7&amp; " is more than F07-03"&amp;CHAR(10),""),IF(Q148&gt;Q150," * F07-01 for Age " &amp;P6&amp;" "&amp; Q7&amp; " is more than F07-03"&amp;CHAR(10),""),
IF(R148&gt;R150," * F07-01 for Age " &amp;R6&amp;" "&amp; R7&amp; " is more than F07-03"&amp;CHAR(10),""),IF(S148&gt;S150," * F07-01 for Age " &amp;R6&amp;" "&amp; S7&amp; " is more than F07-03"&amp;CHAR(10),""),
IF(T148&gt;T150," * F07-01 for Age " &amp;T6&amp;" "&amp; T7&amp; " is more than F07-03"&amp;CHAR(10),""),IF(U148&gt;U150," * F07-01 for Age " &amp;T6&amp;" "&amp; U7&amp; " is more than F07-03"&amp;CHAR(10),""),
IF(V148&gt;V150," * F07-01 for Age " &amp;V6&amp;" "&amp; V7&amp; " is more than F07-03"&amp;CHAR(10),""),IF(W148&gt;W150," * F07-01 for Age " &amp;V6&amp;" "&amp; W7&amp; " is more than F07-03"&amp;CHAR(10),""),
IF(X148&gt;X150," * F07-01 for Age " &amp;X6&amp;" "&amp; X7&amp; " is more than F07-03"&amp;CHAR(10),""),IF(Y148&gt;Y150," * F07-01 for Age " &amp;X6&amp;" "&amp; Y7&amp; " is more than F07-03"&amp;CHAR(10),""),
IF(Z148&gt;Z150," * F07-01 for Age " &amp;Z6&amp;" "&amp; Z7&amp; " is more than F07-03"&amp;CHAR(10),""),IF(AA148&gt;AA150," * F07-01 for Age " &amp;Z6&amp;" "&amp; AA7&amp; " is more than F07-03"&amp;CHAR(10),""),
IF(AB148&gt;AB150," * Total F07-01 is more than Total F07-03"&amp;CHAR(10),"")
)</f>
        <v/>
      </c>
      <c r="AD148" s="228" t="str">
        <f>CONCATENATE(AC148,AC149,AC150,AC151)</f>
        <v/>
      </c>
      <c r="AE148" s="117" t="str">
        <f xml:space="preserve">
CONCATENATE(
IF(D148&gt;SUM(D13,D18,D20,D22,D24,D26,D28,D30,D32,D34,D125,D127,D129,D131)," * F07-01 for Age " &amp;D6&amp;" "&amp; D7&amp; " is more than the SUM of (F01-06+F01-11+F01-13+F01-15+F01-17+F01-19+F01-21+F01-23+F01-25+F01-27+F06-04+F06-06+F06-08+F06-10)"&amp;CHAR(10),""),IF(E148&gt;SUM(E13,E18,E20,E22,E24,E26,E28,E30,E32,E34,E125,E127,E129,E131)," * F07-01 for Age " &amp;D6&amp;" "&amp; E7&amp; " is more than the SUM of (F01-06+F01-11+F01-13+F01-15+F01-17+F01-19+F01-21+F01-23+F01-25+F01-27+F06-04+F06-06+F06-08+F06-10)"&amp;CHAR(10),""),
IF(F148&gt;SUM(F13,F18,F20,F22,F24,F26,F28,F30,F32,F34,F125,F127,F129,F131)," * F07-01 for Age " &amp;F6&amp;" "&amp; F7&amp; " is more than the SUM of (F01-06+F01-11+F01-13+F01-15+F01-17+F01-19+F01-21+F01-23+F01-25+F01-27+F06-04+F06-06+F06-08+F06-10)"&amp;CHAR(10),""),IF(G148&gt;SUM(G13,G18,G20,G22,G24,G26,G28,G30,G32,G34,G125,G127,G129,G131)," * F07-01 for Age " &amp;F6&amp;" "&amp; G7&amp; " is more than the SUM of (F01-06+F01-11+F01-13+F01-15+F01-17+F01-19+F01-21+F01-23+F01-25+F01-27+F06-04+F06-06+F06-08+F06-10)"&amp;CHAR(10),""),
IF(H148&gt;SUM(H13,H18,H20,H22,H24,H26,H28,H30,H32,H34,H125,H127,H129,H131)," * F07-01 for Age " &amp;H6&amp;" "&amp; H7&amp; " is more than the SUM of (F01-06+F01-11+F01-13+F01-15+F01-17+F01-19+F01-21+F01-23+F01-25+F01-27+F06-04+F06-06+F06-08+F06-10)"&amp;CHAR(10),""),IF(I148&gt;SUM(I13,I18,I20,I22,I24,I26,I28,I30,I32,I34,I125,I127,I129,I131)," * F07-01 for Age " &amp;H6&amp;" "&amp; I7&amp; " is more than the SUM of (F01-06+F01-11+F01-13+F01-15+F01-17+F01-19+F01-21+F01-23+F01-25+F01-27+F06-04+F06-06+F06-08+F06-10)"&amp;CHAR(10),""),
IF(J148&gt;SUM(J13,J18,J20,J22,J24,J26,J28,J30,J32,J34,J125,J127,J129,J131)," * F07-01 for Age " &amp;J6&amp;" "&amp; J7&amp; " is more than the SUM of (F01-06+F01-11+F01-13+F01-15+F01-17+F01-19+F01-21+F01-23+F01-25+F01-27+F06-04+F06-06+F06-08+F06-10)"&amp;CHAR(10),""),IF(K148&gt;SUM(K13,K18,K20,K22,K24,K26,K28,K30,K32,K34,K125,K127,K129,K131)," * F07-01 for Age " &amp;J6&amp;" "&amp; K7&amp; " is more than the SUM of (F01-06+F01-11+F01-13+F01-15+F01-17+F01-19+F01-21+F01-23+F01-25+F01-27+F06-04+F06-06+F06-08+F06-10)"&amp;CHAR(10),""),
IF(L148&gt;SUM(L13,L18,L20,L22,L24,L26,L28,L30,L32,L34,L125,L127,L129,L131)," * F07-01 for Age " &amp;L6&amp;" "&amp; L7&amp; " is more than the SUM of (F01-06+F01-11+F01-13+F01-15+F01-17+F01-19+F01-21+F01-23+F01-25+F01-27+F06-04+F06-06+F06-08+F06-10)"&amp;CHAR(10),""),IF(M148&gt;SUM(M13,M18,M20,M22,M24,M26,M28,M30,M32,M34,M125,M127,M129,M131)," * F07-01 for Age " &amp;L6&amp;" "&amp; M7&amp; " is more than the SUM of (F01-06+F01-11+F01-13+F01-15+F01-17+F01-19+F01-21+F01-23+F01-25+F01-27+F06-04+F06-06+F06-08+F06-10)"&amp;CHAR(10),""),
IF(N148&gt;SUM(N13,N18,N20,N22,N24,N26,N28,N30,N32,N34,N125,N127,N129,N131)," * F07-01 for Age " &amp;N6&amp;" "&amp; N7&amp; " is more than the SUM of (F01-06+F01-11+F01-13+F01-15+F01-17+F01-19+F01-21+F01-23+F01-25+F01-27+F06-04+F06-06+F06-08+F06-10)"&amp;CHAR(10),""),IF(O148&gt;SUM(O13,O18,O20,O22,O24,O26,O28,O30,O32,O34,O125,O127,O129,O131)," * F07-01 for Age " &amp;N6&amp;" "&amp; O7&amp; " is more than the SUM of (F01-06+F01-11+F01-13+F01-15+F01-17+F01-19+F01-21+F01-23+F01-25+F01-27+F06-04+F06-06+F06-08+F06-10)"&amp;CHAR(10),""),
IF(P148&gt;SUM(P13,P18,P20,P22,P24,P26,P28,P30,P32,P34,P125,P127,P129,P131)," * F07-01 for Age " &amp;P6&amp;" "&amp; P7&amp; " is more than the SUM of (F01-06+F01-11+F01-13+F01-15+F01-17+F01-19+F01-21+F01-23+F01-25+F01-27+F06-04+F06-06+F06-08+F06-10)"&amp;CHAR(10),""),IF(Q148&gt;SUM(Q13,Q18,Q20,Q22,Q24,Q26,Q28,Q30,Q32,Q34,Q125,Q127,Q129,Q131)," * F07-01 for Age " &amp;P6&amp;" "&amp; Q7&amp; " is more than the SUM of (F01-06+F01-11+F01-13+F01-15+F01-17+F01-19+F01-21+F01-23+F01-25+F01-27+F06-04+F06-06+F06-08+F06-10)"&amp;CHAR(10),""),
IF(R148&gt;SUM(R13,R18,R20,R22,R24,R26,R28,R30,R32,R34,R125,R127,R129,R131)," * F07-01 for Age " &amp;R6&amp;" "&amp; R7&amp; " is more than the SUM of (F01-06+F01-11+F01-13+F01-15+F01-17+F01-19+F01-21+F01-23+F01-25+F01-27+F06-04+F06-06+F06-08+F06-10)"&amp;CHAR(10),""),IF(S148&gt;SUM(S13,S18,S20,S22,S24,S26,S28,S30,S32,S34,S125,S127,S129,S131)," * F07-01 for Age " &amp;R6&amp;" "&amp; S7&amp; " is more than the SUM of (F01-06+F01-11+F01-13+F01-15+F01-17+F01-19+F01-21+F01-23+F01-25+F01-27+F06-04+F06-06+F06-08+F06-10)"&amp;CHAR(10),""),
IF(T148&gt;SUM(T13,T18,T20,T22,T24,T26,T28,T30,T32,T34,T125,T127,T129,T131)," * F07-01 for Age " &amp;T6&amp;" "&amp; T7&amp; " is more than the SUM of (F01-06+F01-11+F01-13+F01-15+F01-17+F01-19+F01-21+F01-23+F01-25+F01-27+F06-04+F06-06+F06-08+F06-10)"&amp;CHAR(10),""),IF(U148&gt;SUM(U13,U18,U20,U22,U24,U26,U28,U30,U32,U34,U125,U127,U129,U131)," * F07-01 for Age " &amp;T6&amp;" "&amp; U7&amp; " is more than the SUM of (F01-06+F01-11+F01-13+F01-15+F01-17+F01-19+F01-21+F01-23+F01-25+F01-27+F06-04+F06-06+F06-08+F06-10)"&amp;CHAR(10),""),
IF(V148&gt;SUM(V13,V18,V20,V22,V24,V26,V28,V30,V32,V34,V125,V127,V129,V131)," * F07-01 for Age " &amp;V6&amp;" "&amp; V7&amp; " is more than the SUM of (F01-06+F01-11+F01-13+F01-15+F01-17+F01-19+F01-21+F01-23+F01-25+F01-27+F06-04+F06-06+F06-08+F06-10)"&amp;CHAR(10),""),IF(W148&gt;SUM(W13,W18,W20,W22,W24,W26,W28,W30,W32,W34,W125,W127,W129,W131)," * F07-01 for Age " &amp;V6&amp;" "&amp; W7&amp; " is more than the SUM of (F01-06+F01-11+F01-13+F01-15+F01-17+F01-19+F01-21+F01-23+F01-25+F01-27+F06-04+F06-06+F06-08+F06-10)"&amp;CHAR(10),""),
IF(X148&gt;SUM(X13,X18,X20,X22,X24,X26,X28,X30,X32,X34,X125,X127,X129,X131)," * F07-01 for Age " &amp;X6&amp;" "&amp; X7&amp; " is more than the SUM of (F01-06+F01-11+F01-13+F01-15+F01-17+F01-19+F01-21+F01-23+F01-25+F01-27+F06-04+F06-06+F06-08+F06-10)"&amp;CHAR(10),""),IF(Y148&gt;SUM(Y13,Y18,Y20,Y22,Y24,Y26,Y28,Y30,Y32,Y34,Y125,Y127,Y129,Y131)," * F07-01 for Age " &amp;X6&amp;" "&amp; Y7&amp; " is more than the SUM of (F01-06+F01-11+F01-13+F01-15+F01-17+F01-19+F01-21+F01-23+F01-25+F01-27+F06-04+F06-06+F06-08+F06-10)"&amp;CHAR(10),""),
IF(Z148&gt;SUM(Z13,Z18,Z20,Z22,Z24,Z26,Z28,Z30,Z32,Z34,Z125,Z127,Z129,Z131)," * F07-01 for Age " &amp;Z6&amp;" "&amp; Z7&amp; " is more than the SUM of (F01-06+F01-11+F01-13+F01-15+F01-17+F01-19+F01-21+F01-23+F01-25+F01-27+F06-04+F06-06+F06-08+F06-10)"&amp;CHAR(10),""),IF(AA148&gt;SUM(AA13,AA18,AA20,AA22,AA24,AA26,AA28,AA30,AA32,AA34,AA125,AA127,AA129,AA131)," * F07-01 for Age " &amp;Z6&amp;" "&amp; AA7&amp; " is more than the SUM of (F01-06+F01-11+F01-13+F01-15+F01-17+F01-19+F01-21+F01-23+F01-25+F01-27+F06-04+F06-06+F06-08+F06-10)"&amp;CHAR(10),""),
IF(AB148&gt;SUM(AB13,AB18,AB20,AB22,AB24,AB26,AB28,AB30,AB32,AB34,AB125,AB127,AB129,AB131)," * Total F07-01 is more than Total the SUM of (F01-06+F01-11+F01-13+F01-15+F01-17+F01-19+F01-21+F01-23+F01-25+F01-27+F06-04+F06-06+F06-08+F06-10)"&amp;CHAR(10),"")
)</f>
        <v/>
      </c>
      <c r="AF148" s="164" t="str">
        <f>CONCATENATE(AE148,AE149,AE150,AE151)</f>
        <v/>
      </c>
    </row>
    <row r="149" spans="1:32" s="10" customFormat="1" ht="67.5" customHeight="1" x14ac:dyDescent="0.95">
      <c r="A149" s="207"/>
      <c r="B149" s="94" t="s">
        <v>584</v>
      </c>
      <c r="C149" s="81" t="s">
        <v>408</v>
      </c>
      <c r="D149" s="92"/>
      <c r="E149" s="92"/>
      <c r="F149" s="92"/>
      <c r="G149" s="92"/>
      <c r="H149" s="92"/>
      <c r="I149" s="92"/>
      <c r="J149" s="87"/>
      <c r="K149" s="120"/>
      <c r="L149" s="87"/>
      <c r="M149" s="120"/>
      <c r="N149" s="87"/>
      <c r="O149" s="120"/>
      <c r="P149" s="87"/>
      <c r="Q149" s="120"/>
      <c r="R149" s="87"/>
      <c r="S149" s="120"/>
      <c r="T149" s="87"/>
      <c r="U149" s="120"/>
      <c r="V149" s="87"/>
      <c r="W149" s="120"/>
      <c r="X149" s="87"/>
      <c r="Y149" s="120"/>
      <c r="Z149" s="87"/>
      <c r="AA149" s="87"/>
      <c r="AB149" s="86">
        <f t="shared" ref="AB149:AB151" si="11">SUM(D149:AA149)</f>
        <v>0</v>
      </c>
      <c r="AC149" s="112" t="str">
        <f xml:space="preserve">
CONCATENATE(
IF(D149&gt;D148," * F07-02 for Age " &amp;D6&amp;" "&amp; D7&amp; " is more than F07-01"&amp;CHAR(10),""),IF(E149&gt;E148," * F07-02 for Age " &amp;D6&amp;" "&amp; E7&amp; " is more than F07-01"&amp;CHAR(10),""),
IF(F149&gt;F148," * F07-02 for Age " &amp;F6&amp;" "&amp; F7&amp; " is more than F07-01"&amp;CHAR(10),""),IF(G149&gt;G148," * F07-02 for Age " &amp;F6&amp;" "&amp; G7&amp; " is more than F07-01"&amp;CHAR(10),""),
IF(H149&gt;H148," * F07-02 for Age " &amp;H6&amp;" "&amp; H7&amp; " is more than F07-01"&amp;CHAR(10),""),IF(I149&gt;I148," * F07-02 for Age " &amp;H6&amp;" "&amp; I7&amp; " is more than F07-01"&amp;CHAR(10),""),
IF(J149&gt;J148," * F07-02 for Age " &amp;J6&amp;" "&amp; J7&amp; " is more than F07-01"&amp;CHAR(10),""),IF(K149&gt;K148," * F07-02 for Age " &amp;J6&amp;" "&amp; K7&amp; " is more than F07-01"&amp;CHAR(10),""),
IF(L149&gt;L148," * F07-02 for Age " &amp;L6&amp;" "&amp; L7&amp; " is more than F07-01"&amp;CHAR(10),""),IF(M149&gt;M148," * F07-02 for Age " &amp;L6&amp;" "&amp; M7&amp; " is more than F07-01"&amp;CHAR(10),""),
IF(N149&gt;N148," * F07-02 for Age " &amp;N6&amp;" "&amp; N7&amp; " is more than F07-01"&amp;CHAR(10),""),IF(O149&gt;O148," * F07-02 for Age " &amp;N6&amp;" "&amp; O7&amp; " is more than F07-01"&amp;CHAR(10),""),
IF(P149&gt;P148," * F07-02 for Age " &amp;P6&amp;" "&amp; P7&amp; " is more than F07-01"&amp;CHAR(10),""),IF(Q149&gt;Q148," * F07-02 for Age " &amp;P6&amp;" "&amp; Q7&amp; " is more than F07-01"&amp;CHAR(10),""),
IF(R149&gt;R148," * F07-02 for Age " &amp;R6&amp;" "&amp; R7&amp; " is more than F07-01"&amp;CHAR(10),""),IF(S149&gt;S148," * F07-02 for Age " &amp;R6&amp;" "&amp; S7&amp; " is more than F07-01"&amp;CHAR(10),""),
IF(T149&gt;T148," * F07-02 for Age " &amp;T6&amp;" "&amp; T7&amp; " is more than F07-01"&amp;CHAR(10),""),IF(U149&gt;U148," * F07-02 for Age " &amp;T6&amp;" "&amp; U7&amp; " is more than F07-01"&amp;CHAR(10),""),
IF(V149&gt;V148," * F07-02 for Age " &amp;V6&amp;" "&amp; V7&amp; " is more than F07-01"&amp;CHAR(10),""),IF(W149&gt;W148," * F07-02 for Age " &amp;V6&amp;" "&amp; W7&amp; " is more than F07-01"&amp;CHAR(10),""),
IF(X149&gt;X148," * F07-02 for Age " &amp;X6&amp;" "&amp; X7&amp; " is more than F07-01"&amp;CHAR(10),""),IF(Y149&gt;Y148," * F07-02 for Age " &amp;X6&amp;" "&amp; Y7&amp; " is more than F07-01"&amp;CHAR(10),""),
IF(Z149&gt;Z148," * F07-02 for Age " &amp;Z6&amp;" "&amp; Z7&amp; " is more than F07-01"&amp;CHAR(10),""),IF(AA149&gt;AA148," * F07-02 for Age " &amp;Z6&amp;" "&amp; AA7&amp; " is more than F07-01"&amp;CHAR(10),""),
IF(AB149&gt;AB148," * Total F07-02 is more than Total F07-01"&amp;CHAR(10),"")
)</f>
        <v/>
      </c>
      <c r="AD149" s="229"/>
      <c r="AE149" s="117" t="str">
        <f xml:space="preserve">
CONCATENATE(
IF(AND(AB148&gt;0, OR(SUM(AB13,AB18,AB20,AB22,AB24,AB26,AB28,AB30,AB32,AB34,AB125,AB127,AB129,AB131)=0,SUM(AB12,AB17,AB19,AB21,AB23,AB25,AB27,AB29,AB31,AB33,AB124,AB126,AB128,AB130)=0))," * This site started patients on ART yet it has 0 positives or zero tested "&amp;CHAR(10),""),""
)</f>
        <v/>
      </c>
      <c r="AF149" s="164"/>
    </row>
    <row r="150" spans="1:32" s="10" customFormat="1" ht="73.5" customHeight="1" x14ac:dyDescent="0.95">
      <c r="A150" s="207"/>
      <c r="B150" s="15" t="s">
        <v>585</v>
      </c>
      <c r="C150" s="81" t="s">
        <v>411</v>
      </c>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86">
        <f t="shared" si="11"/>
        <v>0</v>
      </c>
      <c r="AC150" s="112"/>
      <c r="AD150" s="229"/>
      <c r="AE150" s="117"/>
      <c r="AF150" s="164"/>
    </row>
    <row r="151" spans="1:32" s="10" customFormat="1" ht="73.5" customHeight="1" x14ac:dyDescent="0.95">
      <c r="A151" s="207"/>
      <c r="B151" s="99" t="s">
        <v>586</v>
      </c>
      <c r="C151" s="105" t="s">
        <v>413</v>
      </c>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97">
        <f t="shared" si="11"/>
        <v>0</v>
      </c>
      <c r="AC151" s="113" t="str">
        <f xml:space="preserve">
CONCATENATE(
IF(D151&gt;D150," * F07-04 for Age " &amp;D6&amp;" "&amp; D7&amp; " is more than F07-03"&amp;CHAR(10),""),IF(E151&gt;E150," * F07-04 for Age " &amp;D6&amp;" "&amp; E7&amp; " is more than F07-03"&amp;CHAR(10),""),
IF(F151&gt;F150," * F07-04 for Age " &amp;F6&amp;" "&amp; F7&amp; " is more than F07-03"&amp;CHAR(10),""),IF(G151&gt;G150," * F07-04 for Age " &amp;F6&amp;" "&amp; G7&amp; " is more than F07-03"&amp;CHAR(10),""),
IF(H151&gt;H150," * F07-04 for Age " &amp;H6&amp;" "&amp; H7&amp; " is more than F07-03"&amp;CHAR(10),""),IF(I151&gt;I150," * F07-04 for Age " &amp;H6&amp;" "&amp; I7&amp; " is more than F07-03"&amp;CHAR(10),""),
IF(J151&gt;J150," * F07-04 for Age " &amp;J6&amp;" "&amp; J7&amp; " is more than F07-03"&amp;CHAR(10),""),IF(K151&gt;K150," * F07-04 for Age " &amp;J6&amp;" "&amp; K7&amp; " is more than F07-03"&amp;CHAR(10),""),
IF(L151&gt;L150," * F07-04 for Age " &amp;L6&amp;" "&amp; L7&amp; " is more than F07-03"&amp;CHAR(10),""),IF(M151&gt;M150," * F07-04 for Age " &amp;L6&amp;" "&amp; M7&amp; " is more than F07-03"&amp;CHAR(10),""),
IF(N151&gt;N150," * F07-04 for Age " &amp;N6&amp;" "&amp; N7&amp; " is more than F07-03"&amp;CHAR(10),""),IF(O151&gt;O150," * F07-04 for Age " &amp;N6&amp;" "&amp; O7&amp; " is more than F07-03"&amp;CHAR(10),""),
IF(P151&gt;P150," * F07-04 for Age " &amp;P6&amp;" "&amp; P7&amp; " is more than F07-03"&amp;CHAR(10),""),IF(Q151&gt;Q150," * F07-04 for Age " &amp;P6&amp;" "&amp; Q7&amp; " is more than F07-03"&amp;CHAR(10),""),
IF(R151&gt;R150," * F07-04 for Age " &amp;R6&amp;" "&amp; R7&amp; " is more than F07-03"&amp;CHAR(10),""),IF(S151&gt;S150," * F07-04 for Age " &amp;R6&amp;" "&amp; S7&amp; " is more than F07-03"&amp;CHAR(10),""),
IF(T151&gt;T150," * F07-04 for Age " &amp;T6&amp;" "&amp; T7&amp; " is more than F07-03"&amp;CHAR(10),""),IF(U151&gt;U150," * F07-04 for Age " &amp;T6&amp;" "&amp; U7&amp; " is more than F07-03"&amp;CHAR(10),""),
IF(V151&gt;V150," * F07-04 for Age " &amp;V6&amp;" "&amp; V7&amp; " is more than F07-03"&amp;CHAR(10),""),IF(W151&gt;W150," * F07-04 for Age " &amp;V6&amp;" "&amp; W7&amp; " is more than F07-03"&amp;CHAR(10),""),
IF(X151&gt;X150," * F07-04 for Age " &amp;X6&amp;" "&amp; X7&amp; " is more than F07-03"&amp;CHAR(10),""),IF(Y151&gt;Y150," * F07-04 for Age " &amp;X6&amp;" "&amp; Y7&amp; " is more than F07-03"&amp;CHAR(10),""),
IF(Z151&gt;Z150," * F07-04 for Age " &amp;Z6&amp;" "&amp; Z7&amp; " is more than F07-03"&amp;CHAR(10),""),IF(AA151&gt;AA150," * F07-04 for Age " &amp;Z6&amp;" "&amp; AA7&amp; " is more than F07-03"&amp;CHAR(10),""),
IF(AB151&gt;AB150," * Total F07-04 is more than Total F07-03"&amp;CHAR(10),"")
)</f>
        <v/>
      </c>
      <c r="AD151" s="229"/>
      <c r="AE151" s="119"/>
      <c r="AF151" s="164"/>
    </row>
    <row r="152" spans="1:32" s="8" customFormat="1" ht="76.5" x14ac:dyDescent="1.1000000000000001">
      <c r="A152" s="170" t="s">
        <v>158</v>
      </c>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row>
    <row r="153" spans="1:32" s="9" customFormat="1" ht="58.5" customHeight="1" x14ac:dyDescent="1.05">
      <c r="A153" s="200" t="s">
        <v>49</v>
      </c>
      <c r="B153" s="200" t="s">
        <v>594</v>
      </c>
      <c r="C153" s="190" t="s">
        <v>508</v>
      </c>
      <c r="D153" s="210" t="s">
        <v>4</v>
      </c>
      <c r="E153" s="183"/>
      <c r="F153" s="182" t="s">
        <v>5</v>
      </c>
      <c r="G153" s="183"/>
      <c r="H153" s="182" t="s">
        <v>6</v>
      </c>
      <c r="I153" s="183"/>
      <c r="J153" s="182" t="s">
        <v>7</v>
      </c>
      <c r="K153" s="183"/>
      <c r="L153" s="182" t="s">
        <v>8</v>
      </c>
      <c r="M153" s="183"/>
      <c r="N153" s="182" t="s">
        <v>9</v>
      </c>
      <c r="O153" s="183"/>
      <c r="P153" s="182" t="s">
        <v>10</v>
      </c>
      <c r="Q153" s="183"/>
      <c r="R153" s="182" t="s">
        <v>11</v>
      </c>
      <c r="S153" s="183"/>
      <c r="T153" s="182" t="s">
        <v>12</v>
      </c>
      <c r="U153" s="183"/>
      <c r="V153" s="182" t="s">
        <v>28</v>
      </c>
      <c r="W153" s="183"/>
      <c r="X153" s="182" t="s">
        <v>29</v>
      </c>
      <c r="Y153" s="183"/>
      <c r="Z153" s="182" t="s">
        <v>13</v>
      </c>
      <c r="AA153" s="183"/>
      <c r="AB153" s="224" t="s">
        <v>24</v>
      </c>
      <c r="AC153" s="226" t="s">
        <v>628</v>
      </c>
      <c r="AD153" s="176" t="s">
        <v>638</v>
      </c>
      <c r="AE153" s="166" t="s">
        <v>639</v>
      </c>
      <c r="AF153" s="166" t="s">
        <v>639</v>
      </c>
    </row>
    <row r="154" spans="1:32" s="9" customFormat="1" ht="58.5" customHeight="1" x14ac:dyDescent="1.05">
      <c r="A154" s="201"/>
      <c r="B154" s="201"/>
      <c r="C154" s="191"/>
      <c r="D154" s="73" t="s">
        <v>14</v>
      </c>
      <c r="E154" s="73" t="s">
        <v>15</v>
      </c>
      <c r="F154" s="73" t="s">
        <v>14</v>
      </c>
      <c r="G154" s="73" t="s">
        <v>15</v>
      </c>
      <c r="H154" s="73" t="s">
        <v>14</v>
      </c>
      <c r="I154" s="73" t="s">
        <v>15</v>
      </c>
      <c r="J154" s="73" t="s">
        <v>14</v>
      </c>
      <c r="K154" s="73" t="s">
        <v>15</v>
      </c>
      <c r="L154" s="74" t="s">
        <v>14</v>
      </c>
      <c r="M154" s="73" t="s">
        <v>15</v>
      </c>
      <c r="N154" s="74" t="s">
        <v>14</v>
      </c>
      <c r="O154" s="73" t="s">
        <v>15</v>
      </c>
      <c r="P154" s="74" t="s">
        <v>14</v>
      </c>
      <c r="Q154" s="73" t="s">
        <v>15</v>
      </c>
      <c r="R154" s="74" t="s">
        <v>14</v>
      </c>
      <c r="S154" s="73" t="s">
        <v>15</v>
      </c>
      <c r="T154" s="74" t="s">
        <v>14</v>
      </c>
      <c r="U154" s="73" t="s">
        <v>15</v>
      </c>
      <c r="V154" s="74" t="s">
        <v>14</v>
      </c>
      <c r="W154" s="73" t="s">
        <v>15</v>
      </c>
      <c r="X154" s="74" t="s">
        <v>14</v>
      </c>
      <c r="Y154" s="73" t="s">
        <v>15</v>
      </c>
      <c r="Z154" s="74" t="s">
        <v>14</v>
      </c>
      <c r="AA154" s="73" t="s">
        <v>15</v>
      </c>
      <c r="AB154" s="225"/>
      <c r="AC154" s="193"/>
      <c r="AD154" s="176"/>
      <c r="AE154" s="166"/>
      <c r="AF154" s="166"/>
    </row>
    <row r="155" spans="1:32" s="10" customFormat="1" ht="73.5" customHeight="1" x14ac:dyDescent="0.95">
      <c r="A155" s="206" t="s">
        <v>36</v>
      </c>
      <c r="B155" s="15" t="s">
        <v>587</v>
      </c>
      <c r="C155" s="81" t="s">
        <v>415</v>
      </c>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86">
        <f>SUM(D155:AA155)</f>
        <v>0</v>
      </c>
      <c r="AC155" s="112" t="str">
        <f xml:space="preserve">
CONCATENATE(
IF(D155&lt;SUM(D159,D160,D161,D162,D163,D164,D165)," * F08-01  for Age " &amp;D6&amp;" "&amp; D7&amp; " is less than sum of F08-05 to F08-11"&amp;CHAR(10),""),IF(E155&lt;SUM(E159,E160,E161,E162,E163,E164,E165)," * F08-01  for Age " &amp;D6&amp;" "&amp; E7&amp; " is less than sum of F08-05 to F08-11"&amp;CHAR(10),""),
IF(F155&lt;SUM(F159,F160,F161,F162,F163,F164,F165)," * F08-01  for Age " &amp;F6&amp;" "&amp; F7&amp; " is less than sum of F08-05 to F08-11"&amp;CHAR(10),""),IF(G155&lt;SUM(G159,G160,G161,G162,G163,G164,G165)," * F08-01  for Age " &amp;F6&amp;" "&amp; G7&amp; " is less than sum of F08-05 to F08-11"&amp;CHAR(10),""),
IF(H155&lt;SUM(H159,H160,H161,H162,H163,H164,H165)," * F08-01  for Age " &amp;H6&amp;" "&amp; H7&amp; " is less than sum of F08-05 to F08-11"&amp;CHAR(10),""),IF(I155&lt;SUM(I159,I160,I161,I162,I163,I164,I165)," * F08-01  for Age " &amp;H6&amp;" "&amp; I7&amp; " is less than sum of F08-05 to F08-11"&amp;CHAR(10),""),
IF(J155&lt;SUM(J159,J160,J161,J162,J163,J164,J165)," * F08-01  for Age " &amp;J6&amp;" "&amp; J7&amp; " is less than sum of F08-05 to F08-11"&amp;CHAR(10),""),IF(K155&lt;SUM(K159,K160,K161,K162,K163,K164,K165)," * F08-01  for Age " &amp;J6&amp;" "&amp; K7&amp; " is less than sum of F08-05 to F08-11"&amp;CHAR(10),""),
IF(L155&lt;SUM(L159,L160,L161,L162,L163,L164,L165)," * F08-01  for Age " &amp;L6&amp;" "&amp; L7&amp; " is less than sum of F08-05 to F08-11"&amp;CHAR(10),""),IF(M155&lt;SUM(M159,M160,M161,M162,M163,M164,M165)," * F08-01  for Age " &amp;L6&amp;" "&amp; M7&amp; " is less than sum of F08-05 to F08-11"&amp;CHAR(10),""),
IF(N155&lt;SUM(N159,N160,N161,N162,N163,N164,N165)," * F08-01  for Age " &amp;N6&amp;" "&amp; N7&amp; " is less than sum of F08-05 to F08-11"&amp;CHAR(10),""),IF(O155&lt;SUM(O159,O160,O161,O162,O163,O164,O165)," * F08-01  for Age " &amp;N6&amp;" "&amp; O7&amp; " is less than sum of F08-05 to F08-11"&amp;CHAR(10),""),
IF(P155&lt;SUM(P159,P160,P161,P162,P163,P164,P165)," * F08-01  for Age " &amp;P6&amp;" "&amp; P7&amp; " is less than sum of F08-05 to F08-11"&amp;CHAR(10),""),IF(Q155&lt;SUM(Q159,Q160,Q161,Q162,Q163,Q164,Q165)," * F08-01  for Age " &amp;P6&amp;" "&amp; Q7&amp; " is less than sum of F08-05 to F08-11"&amp;CHAR(10),""),
IF(R155&lt;SUM(R159,R160,R161,R162,R163,R164,R165)," * F08-01  for Age " &amp;R6&amp;" "&amp; R7&amp; " is less than sum of F08-05 to F08-11"&amp;CHAR(10),""),IF(S155&lt;SUM(S159,S160,S161,S162,S163,S164,S165)," * F08-01  for Age " &amp;R6&amp;" "&amp; S7&amp; " is less than sum of F08-05 to F08-11"&amp;CHAR(10),""),
IF(T155&lt;SUM(T159,T160,T161,T162,T163,T164,T165)," * F08-01  for Age " &amp;T6&amp;" "&amp; T7&amp; " is less than sum of F08-05 to F08-11"&amp;CHAR(10),""),IF(U155&lt;SUM(U159,U160,U161,U162,U163,U164,U165)," * F08-01  for Age " &amp;T6&amp;" "&amp; U7&amp; " is less than sum of F08-05 to F08-11"&amp;CHAR(10),""),
IF(V155&lt;SUM(V159,V160,V161,V162,V163,V164,V165)," * F08-01  for Age " &amp;V6&amp;" "&amp; V7&amp; " is less than sum of F08-05 to F08-11"&amp;CHAR(10),""),IF(W155&lt;SUM(W159,W160,W161,W162,W163,W164,W165)," * F08-01  for Age " &amp;V6&amp;" "&amp; W7&amp; " is less than sum of F08-05 to F08-11"&amp;CHAR(10),""),
IF(X155&lt;SUM(X159,X160,X161,X162,X163,X164,X165)," * F08-01  for Age " &amp;X6&amp;" "&amp; X7&amp; " is less than sum of F08-05 to F08-11"&amp;CHAR(10),""),IF(Y155&lt;SUM(Y159,Y160,Y161,Y162,Y163,Y164,Y165)," * F08-01  for Age " &amp;X6&amp;" "&amp; Y7&amp; " is less than sum of F08-05 to F08-11"&amp;CHAR(10),""),
IF(Z155&lt;SUM(Z159,Z160,Z161,Z162,Z163,Z164,Z165)," * F08-01  for Age " &amp;Z6&amp;" "&amp; Z7&amp; " is less than sum of F08-05 to F08-11"&amp;CHAR(10),""),IF(AA155&lt;SUM(AA159,AA160,AA161,AA162,AA163,AA164,AA165)," * F08-01  for Age " &amp;Z6&amp;" "&amp; AA7&amp; " is less than sum of F08-05 to F08-11"&amp;CHAR(10),""),
IF(AB155&lt;SUM(AB159,AB160,AB161,AB162,AB163,AB164,AB165)," * Total F08-01  is less than sum of F08-05 to F08-11"&amp;CHAR(10),"")
)</f>
        <v/>
      </c>
      <c r="AD155" s="228" t="str">
        <f>CONCATENATE(AC155,AC156,AC157,AC158,AC159,AC160,AC161,AC162,AC163,AC164,AC165)</f>
        <v/>
      </c>
      <c r="AE155" s="117"/>
      <c r="AF155" s="164" t="str">
        <f>CONCATENATE(AE155,AE156,AE157,AE158,AE159,AE160,AE161,AE162,AE163,AE164,AE165)</f>
        <v/>
      </c>
    </row>
    <row r="156" spans="1:32" s="10" customFormat="1" ht="127.5" customHeight="1" x14ac:dyDescent="0.95">
      <c r="A156" s="207"/>
      <c r="B156" s="15" t="s">
        <v>430</v>
      </c>
      <c r="C156" s="81" t="s">
        <v>418</v>
      </c>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86">
        <f t="shared" ref="AB156:AB165" si="12">SUM(D156:AA156)</f>
        <v>0</v>
      </c>
      <c r="AC156" s="112"/>
      <c r="AD156" s="229"/>
      <c r="AE156" s="117"/>
      <c r="AF156" s="164"/>
    </row>
    <row r="157" spans="1:32" s="10" customFormat="1" ht="108" customHeight="1" x14ac:dyDescent="0.95">
      <c r="A157" s="207"/>
      <c r="B157" s="15" t="s">
        <v>431</v>
      </c>
      <c r="C157" s="81" t="s">
        <v>419</v>
      </c>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86">
        <f t="shared" si="12"/>
        <v>0</v>
      </c>
      <c r="AC157" s="112"/>
      <c r="AD157" s="229"/>
      <c r="AE157" s="117"/>
      <c r="AF157" s="164"/>
    </row>
    <row r="158" spans="1:32" s="10" customFormat="1" ht="88.35" customHeight="1" x14ac:dyDescent="0.95">
      <c r="A158" s="208"/>
      <c r="B158" s="15" t="s">
        <v>588</v>
      </c>
      <c r="C158" s="81" t="s">
        <v>420</v>
      </c>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86">
        <f t="shared" si="12"/>
        <v>0</v>
      </c>
      <c r="AC158" s="112"/>
      <c r="AD158" s="229"/>
      <c r="AE158" s="117"/>
      <c r="AF158" s="164"/>
    </row>
    <row r="159" spans="1:32" s="10" customFormat="1" ht="79.5" customHeight="1" x14ac:dyDescent="0.95">
      <c r="A159" s="187" t="s">
        <v>146</v>
      </c>
      <c r="B159" s="15" t="s">
        <v>589</v>
      </c>
      <c r="C159" s="81" t="s">
        <v>421</v>
      </c>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86">
        <f t="shared" si="12"/>
        <v>0</v>
      </c>
      <c r="AC159" s="112"/>
      <c r="AD159" s="229"/>
      <c r="AE159" s="117"/>
      <c r="AF159" s="164"/>
    </row>
    <row r="160" spans="1:32" s="10" customFormat="1" ht="161.44999999999999" customHeight="1" x14ac:dyDescent="0.95">
      <c r="A160" s="187"/>
      <c r="B160" s="15" t="s">
        <v>435</v>
      </c>
      <c r="C160" s="81" t="s">
        <v>422</v>
      </c>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86">
        <f t="shared" si="12"/>
        <v>0</v>
      </c>
      <c r="AC160" s="112"/>
      <c r="AD160" s="229"/>
      <c r="AE160" s="117"/>
      <c r="AF160" s="164"/>
    </row>
    <row r="161" spans="1:32" s="10" customFormat="1" ht="83.45" customHeight="1" x14ac:dyDescent="0.95">
      <c r="A161" s="187"/>
      <c r="B161" s="15" t="s">
        <v>590</v>
      </c>
      <c r="C161" s="81" t="s">
        <v>423</v>
      </c>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86">
        <f t="shared" si="12"/>
        <v>0</v>
      </c>
      <c r="AC161" s="112"/>
      <c r="AD161" s="229"/>
      <c r="AE161" s="117"/>
      <c r="AF161" s="164"/>
    </row>
    <row r="162" spans="1:32" s="10" customFormat="1" ht="158.1" customHeight="1" x14ac:dyDescent="0.95">
      <c r="A162" s="187"/>
      <c r="B162" s="15" t="s">
        <v>591</v>
      </c>
      <c r="C162" s="81" t="s">
        <v>424</v>
      </c>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86">
        <f t="shared" si="12"/>
        <v>0</v>
      </c>
      <c r="AC162" s="112"/>
      <c r="AD162" s="229"/>
      <c r="AE162" s="117"/>
      <c r="AF162" s="164"/>
    </row>
    <row r="163" spans="1:32" s="10" customFormat="1" ht="73.5" customHeight="1" x14ac:dyDescent="0.95">
      <c r="A163" s="187"/>
      <c r="B163" s="15" t="s">
        <v>438</v>
      </c>
      <c r="C163" s="81" t="s">
        <v>425</v>
      </c>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86">
        <f t="shared" si="12"/>
        <v>0</v>
      </c>
      <c r="AC163" s="112"/>
      <c r="AD163" s="229"/>
      <c r="AE163" s="117"/>
      <c r="AF163" s="164"/>
    </row>
    <row r="164" spans="1:32" s="10" customFormat="1" ht="73.5" customHeight="1" x14ac:dyDescent="0.95">
      <c r="A164" s="187"/>
      <c r="B164" s="15" t="s">
        <v>592</v>
      </c>
      <c r="C164" s="81" t="s">
        <v>426</v>
      </c>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86">
        <f t="shared" si="12"/>
        <v>0</v>
      </c>
      <c r="AC164" s="112"/>
      <c r="AD164" s="229"/>
      <c r="AE164" s="117"/>
      <c r="AF164" s="164"/>
    </row>
    <row r="165" spans="1:32" s="10" customFormat="1" ht="73.5" customHeight="1" thickBot="1" x14ac:dyDescent="1">
      <c r="A165" s="223"/>
      <c r="B165" s="95" t="s">
        <v>593</v>
      </c>
      <c r="C165" s="81" t="s">
        <v>427</v>
      </c>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86">
        <f t="shared" si="12"/>
        <v>0</v>
      </c>
      <c r="AC165" s="115"/>
      <c r="AD165" s="234"/>
      <c r="AE165" s="117"/>
      <c r="AF165" s="164"/>
    </row>
    <row r="166" spans="1:32" x14ac:dyDescent="0.7">
      <c r="A166" s="6"/>
    </row>
    <row r="167" spans="1:32" s="13" customFormat="1" ht="131.25" customHeight="1" x14ac:dyDescent="1.35">
      <c r="A167" s="7" t="s">
        <v>130</v>
      </c>
      <c r="B167" s="22"/>
      <c r="C167" s="67"/>
      <c r="F167" s="7"/>
      <c r="G167" s="7"/>
      <c r="I167" s="7"/>
      <c r="J167" s="7"/>
      <c r="M167" s="7"/>
      <c r="N167" s="7"/>
      <c r="O167" s="7"/>
      <c r="Q167" s="7" t="s">
        <v>147</v>
      </c>
      <c r="X167" s="7"/>
      <c r="AC167" s="72"/>
      <c r="AD167" s="72"/>
    </row>
    <row r="169" spans="1:32" x14ac:dyDescent="0.7">
      <c r="A169" s="14"/>
      <c r="B169" s="19"/>
      <c r="D169" s="2"/>
      <c r="E169" s="4"/>
      <c r="F169" s="4"/>
      <c r="G169" s="4"/>
      <c r="H169" s="4"/>
      <c r="I169" s="4"/>
      <c r="J169" s="4"/>
      <c r="K169" s="4"/>
      <c r="L169" s="4"/>
      <c r="M169" s="4"/>
    </row>
  </sheetData>
  <sheetProtection algorithmName="SHA-512" hashValue="BynSrhim50J2QUyv69Nt+cNNTuJZ6u+bY4YIVDRaOGqJ2Hqx5TdagcajrPce2b+kJX7io9jCzPXkbx29TRJ1Rg==" saltValue="AieI+8+e3npEf/6M/nSsPQ==" spinCount="100000" sheet="1" selectLockedCells="1"/>
  <mergeCells count="293">
    <mergeCell ref="K1:Q1"/>
    <mergeCell ref="R1:S1"/>
    <mergeCell ref="T1:V1"/>
    <mergeCell ref="W1:X1"/>
    <mergeCell ref="AA1:AB1"/>
    <mergeCell ref="AE153:AE154"/>
    <mergeCell ref="X146:Y146"/>
    <mergeCell ref="J135:K135"/>
    <mergeCell ref="Z120:AA120"/>
    <mergeCell ref="AB120:AB121"/>
    <mergeCell ref="AB135:AB136"/>
    <mergeCell ref="L46:M46"/>
    <mergeCell ref="N46:O46"/>
    <mergeCell ref="P46:Q46"/>
    <mergeCell ref="R46:S46"/>
    <mergeCell ref="T46:U46"/>
    <mergeCell ref="AB46:AB47"/>
    <mergeCell ref="AD6:AD7"/>
    <mergeCell ref="AD102:AD103"/>
    <mergeCell ref="AD83:AD100"/>
    <mergeCell ref="AD81:AD82"/>
    <mergeCell ref="AD68:AD79"/>
    <mergeCell ref="AD66:AD67"/>
    <mergeCell ref="AD48:AD64"/>
    <mergeCell ref="A104:A105"/>
    <mergeCell ref="A106:A107"/>
    <mergeCell ref="A108:A114"/>
    <mergeCell ref="D120:E120"/>
    <mergeCell ref="N153:O153"/>
    <mergeCell ref="P153:Q153"/>
    <mergeCell ref="R153:S153"/>
    <mergeCell ref="T153:U153"/>
    <mergeCell ref="D153:E153"/>
    <mergeCell ref="F153:G153"/>
    <mergeCell ref="H153:I153"/>
    <mergeCell ref="J153:K153"/>
    <mergeCell ref="C120:C121"/>
    <mergeCell ref="C135:C136"/>
    <mergeCell ref="C146:C147"/>
    <mergeCell ref="A135:A136"/>
    <mergeCell ref="B135:B136"/>
    <mergeCell ref="A146:A147"/>
    <mergeCell ref="A132:A133"/>
    <mergeCell ref="A142:A144"/>
    <mergeCell ref="A120:A121"/>
    <mergeCell ref="B120:B121"/>
    <mergeCell ref="AD155:AD165"/>
    <mergeCell ref="AD148:AD151"/>
    <mergeCell ref="AD137:AD144"/>
    <mergeCell ref="AD135:AD136"/>
    <mergeCell ref="AD146:AD147"/>
    <mergeCell ref="AD153:AD154"/>
    <mergeCell ref="AD122:AD133"/>
    <mergeCell ref="AD120:AD121"/>
    <mergeCell ref="AD104:AD118"/>
    <mergeCell ref="A53:A55"/>
    <mergeCell ref="V46:W46"/>
    <mergeCell ref="X46:Y46"/>
    <mergeCell ref="Z46:AA46"/>
    <mergeCell ref="P6:Q6"/>
    <mergeCell ref="R6:S6"/>
    <mergeCell ref="A27:A28"/>
    <mergeCell ref="C6:C7"/>
    <mergeCell ref="B6:B7"/>
    <mergeCell ref="A6:A7"/>
    <mergeCell ref="C46:C47"/>
    <mergeCell ref="A38:A39"/>
    <mergeCell ref="B38:B39"/>
    <mergeCell ref="A48:A52"/>
    <mergeCell ref="AD46:AD47"/>
    <mergeCell ref="AD40:AD44"/>
    <mergeCell ref="AD38:AD39"/>
    <mergeCell ref="A123:A131"/>
    <mergeCell ref="N120:O120"/>
    <mergeCell ref="P120:Q120"/>
    <mergeCell ref="R120:S120"/>
    <mergeCell ref="T120:U120"/>
    <mergeCell ref="V120:W120"/>
    <mergeCell ref="X120:Y120"/>
    <mergeCell ref="F120:G120"/>
    <mergeCell ref="H120:I120"/>
    <mergeCell ref="J120:K120"/>
    <mergeCell ref="L120:M120"/>
    <mergeCell ref="V102:W102"/>
    <mergeCell ref="X102:Y102"/>
    <mergeCell ref="Z102:AA102"/>
    <mergeCell ref="AB102:AB103"/>
    <mergeCell ref="L102:M102"/>
    <mergeCell ref="N102:O102"/>
    <mergeCell ref="P102:Q102"/>
    <mergeCell ref="R102:S102"/>
    <mergeCell ref="T102:U102"/>
    <mergeCell ref="A115:A118"/>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C153:AC154"/>
    <mergeCell ref="AC146:AC147"/>
    <mergeCell ref="AC135:AC136"/>
    <mergeCell ref="AC120:AC121"/>
    <mergeCell ref="AC102:AC103"/>
    <mergeCell ref="AC130:AC131"/>
    <mergeCell ref="AC132:AC133"/>
    <mergeCell ref="AC128:AC129"/>
    <mergeCell ref="AC126:AC127"/>
    <mergeCell ref="AC109:AC110"/>
    <mergeCell ref="AC104:AC105"/>
    <mergeCell ref="A159:A165"/>
    <mergeCell ref="V153:W153"/>
    <mergeCell ref="X153:Y153"/>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53:C154"/>
    <mergeCell ref="B146:B147"/>
    <mergeCell ref="A153:A154"/>
    <mergeCell ref="B153:B154"/>
    <mergeCell ref="Z153:AA153"/>
    <mergeCell ref="AB153:AB154"/>
    <mergeCell ref="V146:W146"/>
    <mergeCell ref="A155:A158"/>
    <mergeCell ref="L153:M153"/>
    <mergeCell ref="A95:A100"/>
    <mergeCell ref="A89:A94"/>
    <mergeCell ref="A83:A88"/>
    <mergeCell ref="D102:E102"/>
    <mergeCell ref="F102:G102"/>
    <mergeCell ref="H102:I102"/>
    <mergeCell ref="J102:K102"/>
    <mergeCell ref="C66:C67"/>
    <mergeCell ref="C81:C82"/>
    <mergeCell ref="C102:C103"/>
    <mergeCell ref="A76:A77"/>
    <mergeCell ref="A81:A82"/>
    <mergeCell ref="B81:B82"/>
    <mergeCell ref="A102:A103"/>
    <mergeCell ref="B102:B103"/>
    <mergeCell ref="AE81:AE82"/>
    <mergeCell ref="A78:A79"/>
    <mergeCell ref="D66:E66"/>
    <mergeCell ref="F66:G66"/>
    <mergeCell ref="H66:I66"/>
    <mergeCell ref="A68:A69"/>
    <mergeCell ref="A70:A71"/>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72:A73"/>
    <mergeCell ref="A74:A75"/>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4:AF4"/>
    <mergeCell ref="AE46:AE47"/>
    <mergeCell ref="AC12:AC13"/>
    <mergeCell ref="AC17:AC18"/>
    <mergeCell ref="AC19:AC20"/>
    <mergeCell ref="AC21:AC22"/>
    <mergeCell ref="AC8:AC9"/>
    <mergeCell ref="A46:A47"/>
    <mergeCell ref="B46:B47"/>
    <mergeCell ref="A66:A67"/>
    <mergeCell ref="B66:B67"/>
    <mergeCell ref="AB38:AB39"/>
    <mergeCell ref="A35:A36"/>
    <mergeCell ref="R66:S66"/>
    <mergeCell ref="T66:U66"/>
    <mergeCell ref="V66:W66"/>
    <mergeCell ref="X66:Y66"/>
    <mergeCell ref="Z66:AA66"/>
    <mergeCell ref="AB66:AB67"/>
    <mergeCell ref="AE66:AE67"/>
    <mergeCell ref="A56:A62"/>
    <mergeCell ref="A63:A64"/>
    <mergeCell ref="A40:A44"/>
    <mergeCell ref="AC53:AC54"/>
    <mergeCell ref="J46:K4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D1:E1"/>
    <mergeCell ref="F1:G1"/>
    <mergeCell ref="H1:J1"/>
    <mergeCell ref="AF68:AF79"/>
    <mergeCell ref="AF83:AF100"/>
    <mergeCell ref="AF104:AF118"/>
    <mergeCell ref="AF122:AF133"/>
    <mergeCell ref="AF137:AF144"/>
    <mergeCell ref="AF148:AF151"/>
    <mergeCell ref="AC48:AC49"/>
    <mergeCell ref="AC23:AC24"/>
    <mergeCell ref="AC25:AC26"/>
    <mergeCell ref="AC27:AC28"/>
    <mergeCell ref="AC29:AC30"/>
    <mergeCell ref="AC31:AC32"/>
    <mergeCell ref="AC33:AC34"/>
    <mergeCell ref="AC35:AC36"/>
    <mergeCell ref="AC38:AC39"/>
    <mergeCell ref="AE102:AE103"/>
    <mergeCell ref="AE120:AE121"/>
    <mergeCell ref="AC115:AC116"/>
    <mergeCell ref="AC113:AC114"/>
    <mergeCell ref="AC111:AC112"/>
    <mergeCell ref="AC46:AC47"/>
    <mergeCell ref="AD8:AD36"/>
    <mergeCell ref="AE146:AE147"/>
    <mergeCell ref="AE135:AE136"/>
    <mergeCell ref="AF155:AF165"/>
    <mergeCell ref="AF8:AF36"/>
    <mergeCell ref="AF6:AF7"/>
    <mergeCell ref="A5:AF5"/>
    <mergeCell ref="AF38:AF39"/>
    <mergeCell ref="AF46:AF47"/>
    <mergeCell ref="AF66:AF67"/>
    <mergeCell ref="AF81:AF82"/>
    <mergeCell ref="AF102:AF103"/>
    <mergeCell ref="AF120:AF121"/>
    <mergeCell ref="AF135:AF136"/>
    <mergeCell ref="AF146:AF147"/>
    <mergeCell ref="AF153:AF154"/>
    <mergeCell ref="A152:AF152"/>
    <mergeCell ref="A145:AF145"/>
    <mergeCell ref="A134:AF134"/>
    <mergeCell ref="A119:AF119"/>
    <mergeCell ref="A101:AF101"/>
    <mergeCell ref="A80:AF80"/>
    <mergeCell ref="A65:AF65"/>
    <mergeCell ref="A45:AF45"/>
    <mergeCell ref="A37:AF37"/>
    <mergeCell ref="AF40:AF44"/>
    <mergeCell ref="AF48:AF64"/>
  </mergeCells>
  <conditionalFormatting sqref="AC8">
    <cfRule type="notContainsBlanks" dxfId="59" priority="68">
      <formula>LEN(TRIM(AC8))&gt;0</formula>
    </cfRule>
  </conditionalFormatting>
  <conditionalFormatting sqref="AC12:AC13">
    <cfRule type="notContainsBlanks" dxfId="58" priority="69">
      <formula>LEN(TRIM(AC12))&gt;0</formula>
    </cfRule>
  </conditionalFormatting>
  <conditionalFormatting sqref="AC17:AC18">
    <cfRule type="notContainsBlanks" dxfId="57" priority="72">
      <formula>LEN(TRIM(AC17))&gt;0</formula>
    </cfRule>
  </conditionalFormatting>
  <conditionalFormatting sqref="AC19:AC20">
    <cfRule type="notContainsBlanks" dxfId="56" priority="70">
      <formula>LEN(TRIM(AC19))&gt;0</formula>
    </cfRule>
  </conditionalFormatting>
  <conditionalFormatting sqref="AC21:AC22">
    <cfRule type="notContainsBlanks" dxfId="55" priority="63">
      <formula>LEN(TRIM(AC21))&gt;0</formula>
    </cfRule>
  </conditionalFormatting>
  <conditionalFormatting sqref="AC23:AC24">
    <cfRule type="notContainsBlanks" dxfId="54" priority="62">
      <formula>LEN(TRIM(AC23))&gt;0</formula>
    </cfRule>
  </conditionalFormatting>
  <conditionalFormatting sqref="AC25:AC26">
    <cfRule type="notContainsBlanks" dxfId="53" priority="61">
      <formula>LEN(TRIM(AC25))&gt;0</formula>
    </cfRule>
  </conditionalFormatting>
  <conditionalFormatting sqref="AC27:AC28">
    <cfRule type="notContainsBlanks" dxfId="52" priority="60">
      <formula>LEN(TRIM(AC27))&gt;0</formula>
    </cfRule>
  </conditionalFormatting>
  <conditionalFormatting sqref="AC29:AC30">
    <cfRule type="notContainsBlanks" dxfId="51" priority="59">
      <formula>LEN(TRIM(AC29))&gt;0</formula>
    </cfRule>
  </conditionalFormatting>
  <conditionalFormatting sqref="AC31:AC32">
    <cfRule type="notContainsBlanks" dxfId="50" priority="58">
      <formula>LEN(TRIM(AC31))&gt;0</formula>
    </cfRule>
  </conditionalFormatting>
  <conditionalFormatting sqref="AC33:AC34">
    <cfRule type="notContainsBlanks" dxfId="49" priority="57">
      <formula>LEN(TRIM(AC33))&gt;0</formula>
    </cfRule>
  </conditionalFormatting>
  <conditionalFormatting sqref="AC35:AC36">
    <cfRule type="notContainsBlanks" dxfId="48" priority="56">
      <formula>LEN(TRIM(AC35))&gt;0</formula>
    </cfRule>
  </conditionalFormatting>
  <conditionalFormatting sqref="AC48:AC49">
    <cfRule type="notContainsBlanks" dxfId="47" priority="73">
      <formula>LEN(TRIM(AC48))&gt;0</formula>
    </cfRule>
  </conditionalFormatting>
  <conditionalFormatting sqref="AC50">
    <cfRule type="notContainsBlanks" dxfId="46" priority="74">
      <formula>LEN(TRIM(AC50))&gt;0</formula>
    </cfRule>
  </conditionalFormatting>
  <conditionalFormatting sqref="AC53:AC54">
    <cfRule type="notContainsBlanks" dxfId="45" priority="53">
      <formula>LEN(TRIM(AC53))&gt;0</formula>
    </cfRule>
  </conditionalFormatting>
  <conditionalFormatting sqref="AC68">
    <cfRule type="notContainsBlanks" dxfId="44" priority="52">
      <formula>LEN(TRIM(AC68))&gt;0</formula>
    </cfRule>
  </conditionalFormatting>
  <conditionalFormatting sqref="AC10">
    <cfRule type="notContainsBlanks" dxfId="43" priority="51">
      <formula>LEN(TRIM(AC10))&gt;0</formula>
    </cfRule>
  </conditionalFormatting>
  <conditionalFormatting sqref="AC69">
    <cfRule type="notContainsBlanks" dxfId="42" priority="50">
      <formula>LEN(TRIM(AC69))&gt;0</formula>
    </cfRule>
  </conditionalFormatting>
  <conditionalFormatting sqref="AC70">
    <cfRule type="notContainsBlanks" dxfId="41" priority="49">
      <formula>LEN(TRIM(AC70))&gt;0</formula>
    </cfRule>
  </conditionalFormatting>
  <conditionalFormatting sqref="AC71">
    <cfRule type="notContainsBlanks" dxfId="40" priority="48">
      <formula>LEN(TRIM(AC71))&gt;0</formula>
    </cfRule>
  </conditionalFormatting>
  <conditionalFormatting sqref="AC84">
    <cfRule type="notContainsBlanks" dxfId="39" priority="47">
      <formula>LEN(TRIM(AC84))&gt;0</formula>
    </cfRule>
  </conditionalFormatting>
  <conditionalFormatting sqref="AC90">
    <cfRule type="notContainsBlanks" dxfId="38" priority="46">
      <formula>LEN(TRIM(AC90))&gt;0</formula>
    </cfRule>
  </conditionalFormatting>
  <conditionalFormatting sqref="AC94">
    <cfRule type="notContainsBlanks" dxfId="37" priority="45">
      <formula>LEN(TRIM(AC94))&gt;0</formula>
    </cfRule>
  </conditionalFormatting>
  <conditionalFormatting sqref="AC104:AC105">
    <cfRule type="notContainsBlanks" dxfId="36" priority="44">
      <formula>LEN(TRIM(AC104))&gt;0</formula>
    </cfRule>
  </conditionalFormatting>
  <conditionalFormatting sqref="AC108">
    <cfRule type="notContainsBlanks" dxfId="35" priority="43">
      <formula>LEN(TRIM(AC108))&gt;0</formula>
    </cfRule>
  </conditionalFormatting>
  <conditionalFormatting sqref="AC109:AC110">
    <cfRule type="notContainsBlanks" dxfId="34" priority="42">
      <formula>LEN(TRIM(AC109))&gt;0</formula>
    </cfRule>
  </conditionalFormatting>
  <conditionalFormatting sqref="AC111:AC112">
    <cfRule type="notContainsBlanks" dxfId="33" priority="41">
      <formula>LEN(TRIM(AC111))&gt;0</formula>
    </cfRule>
  </conditionalFormatting>
  <conditionalFormatting sqref="AC113:AC114">
    <cfRule type="notContainsBlanks" dxfId="32" priority="40">
      <formula>LEN(TRIM(AC113))&gt;0</formula>
    </cfRule>
  </conditionalFormatting>
  <conditionalFormatting sqref="AC115:AC116">
    <cfRule type="notContainsBlanks" dxfId="31" priority="39">
      <formula>LEN(TRIM(AC115))&gt;0</formula>
    </cfRule>
  </conditionalFormatting>
  <conditionalFormatting sqref="AC117">
    <cfRule type="notContainsBlanks" dxfId="30" priority="38">
      <formula>LEN(TRIM(AC117))&gt;0</formula>
    </cfRule>
  </conditionalFormatting>
  <conditionalFormatting sqref="AC118">
    <cfRule type="notContainsBlanks" dxfId="29" priority="37">
      <formula>LEN(TRIM(AC118))&gt;0</formula>
    </cfRule>
  </conditionalFormatting>
  <conditionalFormatting sqref="AC122">
    <cfRule type="notContainsBlanks" dxfId="28" priority="36">
      <formula>LEN(TRIM(AC122))&gt;0</formula>
    </cfRule>
  </conditionalFormatting>
  <conditionalFormatting sqref="AC123">
    <cfRule type="notContainsBlanks" dxfId="27" priority="35">
      <formula>LEN(TRIM(AC123))&gt;0</formula>
    </cfRule>
  </conditionalFormatting>
  <conditionalFormatting sqref="AC124">
    <cfRule type="notContainsBlanks" dxfId="26" priority="34">
      <formula>LEN(TRIM(AC124))&gt;0</formula>
    </cfRule>
  </conditionalFormatting>
  <conditionalFormatting sqref="AC125">
    <cfRule type="notContainsBlanks" dxfId="25" priority="33">
      <formula>LEN(TRIM(AC125))&gt;0</formula>
    </cfRule>
  </conditionalFormatting>
  <conditionalFormatting sqref="AC126:AC127">
    <cfRule type="notContainsBlanks" dxfId="24" priority="32">
      <formula>LEN(TRIM(AC126))&gt;0</formula>
    </cfRule>
  </conditionalFormatting>
  <conditionalFormatting sqref="AC128:AC129">
    <cfRule type="notContainsBlanks" dxfId="23" priority="31">
      <formula>LEN(TRIM(AC128))&gt;0</formula>
    </cfRule>
  </conditionalFormatting>
  <conditionalFormatting sqref="AC130:AC131">
    <cfRule type="notContainsBlanks" dxfId="22" priority="30">
      <formula>LEN(TRIM(AC130))&gt;0</formula>
    </cfRule>
  </conditionalFormatting>
  <conditionalFormatting sqref="AC132:AC133">
    <cfRule type="notContainsBlanks" dxfId="21" priority="29">
      <formula>LEN(TRIM(AC132))&gt;0</formula>
    </cfRule>
  </conditionalFormatting>
  <conditionalFormatting sqref="AC138">
    <cfRule type="notContainsBlanks" dxfId="20" priority="28">
      <formula>LEN(TRIM(AC138))&gt;0</formula>
    </cfRule>
  </conditionalFormatting>
  <conditionalFormatting sqref="AC139">
    <cfRule type="notContainsBlanks" dxfId="19" priority="27">
      <formula>LEN(TRIM(AC139))&gt;0</formula>
    </cfRule>
  </conditionalFormatting>
  <conditionalFormatting sqref="AC140">
    <cfRule type="notContainsBlanks" dxfId="18" priority="26">
      <formula>LEN(TRIM(AC140))&gt;0</formula>
    </cfRule>
  </conditionalFormatting>
  <conditionalFormatting sqref="AC142">
    <cfRule type="notContainsBlanks" dxfId="17" priority="25">
      <formula>LEN(TRIM(AC142))&gt;0</formula>
    </cfRule>
  </conditionalFormatting>
  <conditionalFormatting sqref="AC143">
    <cfRule type="notContainsBlanks" dxfId="16" priority="24">
      <formula>LEN(TRIM(AC143))&gt;0</formula>
    </cfRule>
  </conditionalFormatting>
  <conditionalFormatting sqref="AC144">
    <cfRule type="notContainsBlanks" dxfId="15" priority="23">
      <formula>LEN(TRIM(AC144))&gt;0</formula>
    </cfRule>
  </conditionalFormatting>
  <conditionalFormatting sqref="AC148">
    <cfRule type="notContainsBlanks" dxfId="14" priority="22">
      <formula>LEN(TRIM(AC148))&gt;0</formula>
    </cfRule>
  </conditionalFormatting>
  <conditionalFormatting sqref="AC149">
    <cfRule type="notContainsBlanks" priority="21">
      <formula>LEN(TRIM(AC149))&gt;0</formula>
    </cfRule>
  </conditionalFormatting>
  <conditionalFormatting sqref="AC151">
    <cfRule type="notContainsBlanks" dxfId="13" priority="20">
      <formula>LEN(TRIM(AC151))&gt;0</formula>
    </cfRule>
  </conditionalFormatting>
  <conditionalFormatting sqref="AC155">
    <cfRule type="notContainsBlanks" dxfId="12" priority="19">
      <formula>LEN(TRIM(AC155))&gt;0</formula>
    </cfRule>
  </conditionalFormatting>
  <conditionalFormatting sqref="AE19">
    <cfRule type="notContainsBlanks" dxfId="11" priority="12">
      <formula>LEN(TRIM(AE19))&gt;0</formula>
    </cfRule>
  </conditionalFormatting>
  <conditionalFormatting sqref="AE122:AF122">
    <cfRule type="notContainsBlanks" dxfId="10" priority="11">
      <formula>LEN(TRIM(AE122))&gt;0</formula>
    </cfRule>
  </conditionalFormatting>
  <conditionalFormatting sqref="AE123">
    <cfRule type="notContainsBlanks" dxfId="9" priority="10">
      <formula>LEN(TRIM(AE123))&gt;0</formula>
    </cfRule>
  </conditionalFormatting>
  <conditionalFormatting sqref="AE40:AF40 AE68:AF68 AE83:AF83 AE104:AF104 AE124:AE133 AE137:AF137 AE148:AF148 AE155:AF155 AE48:AF48 AE8:AF8 AE41:AE44 AE49:AE64 AE69:AE79 AE84:AE100 AE105:AE118 AE138:AE144 AE149:AE151 AE156:AE165 AE9:AE36">
    <cfRule type="notContainsBlanks" dxfId="8" priority="9">
      <formula>LEN(TRIM(AE8))&gt;0</formula>
    </cfRule>
  </conditionalFormatting>
  <conditionalFormatting sqref="AE21">
    <cfRule type="notContainsBlanks" dxfId="7" priority="8">
      <formula>LEN(TRIM(AE21))&gt;0</formula>
    </cfRule>
  </conditionalFormatting>
  <conditionalFormatting sqref="AE33">
    <cfRule type="notContainsBlanks" dxfId="6" priority="2">
      <formula>LEN(TRIM(AE33))&gt;0</formula>
    </cfRule>
  </conditionalFormatting>
  <conditionalFormatting sqref="AE23">
    <cfRule type="notContainsBlanks" dxfId="5" priority="7">
      <formula>LEN(TRIM(AE23))&gt;0</formula>
    </cfRule>
  </conditionalFormatting>
  <conditionalFormatting sqref="AE25">
    <cfRule type="notContainsBlanks" dxfId="4" priority="6">
      <formula>LEN(TRIM(AE25))&gt;0</formula>
    </cfRule>
  </conditionalFormatting>
  <conditionalFormatting sqref="AE27">
    <cfRule type="notContainsBlanks" dxfId="3" priority="5">
      <formula>LEN(TRIM(AE27))&gt;0</formula>
    </cfRule>
  </conditionalFormatting>
  <conditionalFormatting sqref="AE29">
    <cfRule type="notContainsBlanks" dxfId="2" priority="4">
      <formula>LEN(TRIM(AE29))&gt;0</formula>
    </cfRule>
  </conditionalFormatting>
  <conditionalFormatting sqref="AE31">
    <cfRule type="notContainsBlanks" dxfId="1" priority="3">
      <formula>LEN(TRIM(AE31))&gt;0</formula>
    </cfRule>
  </conditionalFormatting>
  <conditionalFormatting sqref="AD8:AD36 AD40:AD44 AD48:AD64 AD68:AD79 AD83:AD100 AD104:AD118 AD122:AD133 AD137:AD144 AD148:AD151 AD155:AD165">
    <cfRule type="notContainsBlanks" dxfId="0" priority="1">
      <formula>LEN(TRIM(AD8))&gt;0</formula>
    </cfRule>
  </conditionalFormatting>
  <dataValidations count="1">
    <dataValidation type="whole" allowBlank="1" showInputMessage="1" showErrorMessage="1" errorTitle="Non-Numeric or abnormal value" error="Enter Numbers only between 0 and 99999" sqref="D8:AA34 D40:AA44 D48:AA64 D68:AA79 D83:AA100 D104:AA118 D122:AA133 D137:AA144 D148:AA151 D155:AA165 AB63 AB64" xr:uid="{B89F7BEB-D895-441B-9690-CF40DBC25312}">
      <formula1>0</formula1>
      <formula2>99999</formula2>
    </dataValidation>
  </dataValidations>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53 J135 J120" twoDigitTextYear="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AgeSexSummaryForm1A</vt:lpstr>
      <vt:lpstr>AgeSexSummaryForm1A!Print_Area</vt:lpstr>
      <vt:lpstr>InstructionsForm1A!Print_Area</vt:lpstr>
      <vt:lpstr>AgeSexSummaryForm1A!Print_Titles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Geofrey Nyabuto</cp:lastModifiedBy>
  <cp:lastPrinted>2019-02-21T11:39:27Z</cp:lastPrinted>
  <dcterms:created xsi:type="dcterms:W3CDTF">2018-10-31T09:45:26Z</dcterms:created>
  <dcterms:modified xsi:type="dcterms:W3CDTF">2019-03-20T11:57:38Z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ies>
</file>