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Projects\InternalSystem\web\"/>
    </mc:Choice>
  </mc:AlternateContent>
  <xr:revisionPtr revIDLastSave="0" documentId="13_ncr:1_{91B793A7-0412-43D7-A9C0-BCAFF2C764BF}" xr6:coauthVersionLast="45" xr6:coauthVersionMax="45" xr10:uidLastSave="{00000000-0000-0000-0000-000000000000}"/>
  <workbookProtection workbookAlgorithmName="SHA-512" workbookHashValue="a4gUMdZCGkDDzElfhkvI/brsAlzI4GhD8wwWIVFJCtcL8IfIwqWYpVjV2Q6nijKW2ipnQ8sfmugbKli0802lfw==" workbookSaltValue="1iepslPG5jc+WSQINC8vKA==" workbookSpinCount="100000" lockStructure="1"/>
  <bookViews>
    <workbookView xWindow="-120" yWindow="-120" windowWidth="19440" windowHeight="10440" activeTab="1" xr2:uid="{1C7A72A4-46D5-4130-84F6-E2BF1F1A15D0}"/>
  </bookViews>
  <sheets>
    <sheet name="InstructionsForm1A" sheetId="3" r:id="rId1"/>
    <sheet name="Oct" sheetId="1" r:id="rId2"/>
  </sheets>
  <definedNames>
    <definedName name="_xlnm.Print_Area" localSheetId="0">InstructionsForm1A!$A$1:$F$162</definedName>
    <definedName name="_xlnm.Print_Area" localSheetId="1">Oct!$A$1:$AF$189</definedName>
    <definedName name="_xlnm.Print_Titles" localSheetId="1">Oct!$A$1:$IV$1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50" i="1" l="1"/>
  <c r="F150" i="1"/>
  <c r="G150" i="1"/>
  <c r="H150" i="1"/>
  <c r="I150" i="1"/>
  <c r="J150" i="1"/>
  <c r="K150" i="1"/>
  <c r="L150" i="1"/>
  <c r="M150" i="1"/>
  <c r="N150" i="1"/>
  <c r="O150" i="1"/>
  <c r="P150" i="1"/>
  <c r="Q150" i="1"/>
  <c r="R150" i="1"/>
  <c r="S150" i="1"/>
  <c r="T150" i="1"/>
  <c r="U150" i="1"/>
  <c r="V150" i="1"/>
  <c r="W150" i="1"/>
  <c r="X150" i="1"/>
  <c r="Y150" i="1"/>
  <c r="Z150" i="1"/>
  <c r="AA150" i="1"/>
  <c r="E164" i="1"/>
  <c r="F164" i="1"/>
  <c r="G164" i="1"/>
  <c r="H164" i="1"/>
  <c r="I164" i="1"/>
  <c r="J164" i="1"/>
  <c r="K164" i="1"/>
  <c r="L164" i="1"/>
  <c r="M164" i="1"/>
  <c r="N164" i="1"/>
  <c r="O164" i="1"/>
  <c r="P164" i="1"/>
  <c r="Q164" i="1"/>
  <c r="R164" i="1"/>
  <c r="S164" i="1"/>
  <c r="T164" i="1"/>
  <c r="U164" i="1"/>
  <c r="V164" i="1"/>
  <c r="W164" i="1"/>
  <c r="X164" i="1"/>
  <c r="Y164" i="1"/>
  <c r="Z164" i="1"/>
  <c r="AA164" i="1"/>
  <c r="F36" i="1"/>
  <c r="AB165" i="1" l="1"/>
  <c r="AB176" i="1" l="1"/>
  <c r="AB177" i="1"/>
  <c r="AB178" i="1"/>
  <c r="AB179" i="1"/>
  <c r="D180" i="1" l="1"/>
  <c r="E180" i="1"/>
  <c r="F180" i="1"/>
  <c r="G180" i="1"/>
  <c r="H180" i="1"/>
  <c r="I180" i="1"/>
  <c r="J180" i="1"/>
  <c r="K180" i="1"/>
  <c r="L180" i="1"/>
  <c r="M180" i="1"/>
  <c r="N180" i="1"/>
  <c r="O180" i="1"/>
  <c r="P180" i="1"/>
  <c r="Q180" i="1"/>
  <c r="R180" i="1"/>
  <c r="S180" i="1"/>
  <c r="T180" i="1"/>
  <c r="U180" i="1"/>
  <c r="V180" i="1"/>
  <c r="W180" i="1"/>
  <c r="X180" i="1"/>
  <c r="Y180" i="1"/>
  <c r="Z180" i="1"/>
  <c r="AA180" i="1"/>
  <c r="AF169" i="1" l="1"/>
  <c r="AB149" i="1" l="1"/>
  <c r="AB151" i="1"/>
  <c r="AB152" i="1"/>
  <c r="AB153" i="1"/>
  <c r="AB154" i="1"/>
  <c r="AB155" i="1"/>
  <c r="AB156" i="1"/>
  <c r="AB157" i="1"/>
  <c r="AB158" i="1"/>
  <c r="AB159" i="1"/>
  <c r="AB160" i="1"/>
  <c r="AB161" i="1"/>
  <c r="AB162" i="1"/>
  <c r="AB163" i="1"/>
  <c r="AB169" i="1"/>
  <c r="AB170" i="1"/>
  <c r="AB171" i="1"/>
  <c r="AB172" i="1"/>
  <c r="AB173" i="1"/>
  <c r="AB174" i="1"/>
  <c r="AB175" i="1"/>
  <c r="D164" i="1"/>
  <c r="AB164" i="1" l="1"/>
  <c r="D150" i="1"/>
  <c r="AC150" i="1" l="1"/>
  <c r="AB150" i="1"/>
  <c r="AC151" i="1" s="1"/>
  <c r="AF40" i="1"/>
  <c r="AF68" i="1"/>
  <c r="AF83" i="1"/>
  <c r="AF104" i="1"/>
  <c r="AE20" i="1"/>
  <c r="AD40" i="1"/>
  <c r="AB148" i="1"/>
  <c r="AC148" i="1" s="1"/>
  <c r="AB180" i="1"/>
  <c r="AB181" i="1"/>
  <c r="AB182" i="1"/>
  <c r="AB183" i="1"/>
  <c r="AB184" i="1"/>
  <c r="AB185" i="1"/>
  <c r="AB186" i="1"/>
  <c r="AB187" i="1"/>
  <c r="AB138" i="1"/>
  <c r="AB139" i="1"/>
  <c r="AB140" i="1"/>
  <c r="AB141" i="1"/>
  <c r="AB142" i="1"/>
  <c r="AB143" i="1"/>
  <c r="AB144" i="1"/>
  <c r="AB137" i="1"/>
  <c r="AB123" i="1"/>
  <c r="AB124" i="1"/>
  <c r="AB125" i="1"/>
  <c r="AB126" i="1"/>
  <c r="AB127" i="1"/>
  <c r="AB128" i="1"/>
  <c r="AB129" i="1"/>
  <c r="AB130" i="1"/>
  <c r="AB131" i="1"/>
  <c r="AB132" i="1"/>
  <c r="AB133" i="1"/>
  <c r="AB122" i="1"/>
  <c r="AB105" i="1"/>
  <c r="AB106" i="1"/>
  <c r="AB107" i="1"/>
  <c r="AB108" i="1"/>
  <c r="AB109" i="1"/>
  <c r="AB110" i="1"/>
  <c r="AB111" i="1"/>
  <c r="AB112" i="1"/>
  <c r="AB113" i="1"/>
  <c r="AB114" i="1"/>
  <c r="AB115" i="1"/>
  <c r="AB116" i="1"/>
  <c r="AB117" i="1"/>
  <c r="AB118" i="1"/>
  <c r="AC118" i="1" s="1"/>
  <c r="AB104" i="1"/>
  <c r="AB84" i="1"/>
  <c r="AB85" i="1"/>
  <c r="AB86" i="1"/>
  <c r="AB87" i="1"/>
  <c r="AB88" i="1"/>
  <c r="AB89" i="1"/>
  <c r="AB90" i="1"/>
  <c r="AB91" i="1"/>
  <c r="AB92" i="1"/>
  <c r="AB93" i="1"/>
  <c r="AB94" i="1"/>
  <c r="AB95" i="1"/>
  <c r="AB96" i="1"/>
  <c r="AB97" i="1"/>
  <c r="AB98" i="1"/>
  <c r="AB99" i="1"/>
  <c r="AB100" i="1"/>
  <c r="AB83" i="1"/>
  <c r="AB44" i="1"/>
  <c r="AB41" i="1"/>
  <c r="AB42" i="1"/>
  <c r="AB43" i="1"/>
  <c r="AB40" i="1"/>
  <c r="AB49" i="1"/>
  <c r="AB50" i="1"/>
  <c r="AE50" i="1" s="1"/>
  <c r="AF48" i="1" s="1"/>
  <c r="AB51" i="1"/>
  <c r="AB52" i="1"/>
  <c r="AB53" i="1"/>
  <c r="AB54" i="1"/>
  <c r="AB55" i="1"/>
  <c r="AB56" i="1"/>
  <c r="AB57" i="1"/>
  <c r="AB58" i="1"/>
  <c r="AB59" i="1"/>
  <c r="AB60" i="1"/>
  <c r="AB61" i="1"/>
  <c r="AB62" i="1"/>
  <c r="AB48" i="1"/>
  <c r="AB69" i="1"/>
  <c r="AB70" i="1"/>
  <c r="AC70" i="1" s="1"/>
  <c r="AB71" i="1"/>
  <c r="AB72" i="1"/>
  <c r="AB73" i="1"/>
  <c r="AB74" i="1"/>
  <c r="AB75" i="1"/>
  <c r="AB76" i="1"/>
  <c r="AB77" i="1"/>
  <c r="AB78" i="1"/>
  <c r="AB79" i="1"/>
  <c r="AB68" i="1"/>
  <c r="E35" i="1"/>
  <c r="F35" i="1"/>
  <c r="G35" i="1"/>
  <c r="H35" i="1"/>
  <c r="I35" i="1"/>
  <c r="J35" i="1"/>
  <c r="K35" i="1"/>
  <c r="L35" i="1"/>
  <c r="M35" i="1"/>
  <c r="N35" i="1"/>
  <c r="O35" i="1"/>
  <c r="P35" i="1"/>
  <c r="Q35" i="1"/>
  <c r="R35" i="1"/>
  <c r="S35" i="1"/>
  <c r="T35" i="1"/>
  <c r="U35" i="1"/>
  <c r="V35" i="1"/>
  <c r="W35" i="1"/>
  <c r="X35" i="1"/>
  <c r="Y35" i="1"/>
  <c r="Z35" i="1"/>
  <c r="AA35" i="1"/>
  <c r="D35" i="1"/>
  <c r="AA36" i="1"/>
  <c r="E36" i="1"/>
  <c r="G36" i="1"/>
  <c r="H36" i="1"/>
  <c r="I36" i="1"/>
  <c r="J36" i="1"/>
  <c r="K36" i="1"/>
  <c r="L36" i="1"/>
  <c r="M36" i="1"/>
  <c r="N36" i="1"/>
  <c r="O36" i="1"/>
  <c r="P36" i="1"/>
  <c r="Q36" i="1"/>
  <c r="R36" i="1"/>
  <c r="S36" i="1"/>
  <c r="T36" i="1"/>
  <c r="U36" i="1"/>
  <c r="V36" i="1"/>
  <c r="W36" i="1"/>
  <c r="X36" i="1"/>
  <c r="Y36" i="1"/>
  <c r="Z36" i="1"/>
  <c r="D36" i="1"/>
  <c r="AB14" i="1"/>
  <c r="AB15" i="1"/>
  <c r="AB16" i="1"/>
  <c r="AB17" i="1"/>
  <c r="AB18" i="1"/>
  <c r="AB19" i="1"/>
  <c r="AB20" i="1"/>
  <c r="AB21" i="1"/>
  <c r="AB22" i="1"/>
  <c r="AB23" i="1"/>
  <c r="AB24" i="1"/>
  <c r="AB25" i="1"/>
  <c r="AB26" i="1"/>
  <c r="AB27" i="1"/>
  <c r="AB28" i="1"/>
  <c r="AB29" i="1"/>
  <c r="AB30" i="1"/>
  <c r="AB31" i="1"/>
  <c r="AB32" i="1"/>
  <c r="AB33" i="1"/>
  <c r="AB34" i="1"/>
  <c r="AB8" i="1"/>
  <c r="AB9" i="1"/>
  <c r="AB10" i="1"/>
  <c r="AB11" i="1"/>
  <c r="AB12" i="1"/>
  <c r="AB13" i="1"/>
  <c r="AC94" i="1" l="1"/>
  <c r="AE123" i="1"/>
  <c r="AF122" i="1" s="1"/>
  <c r="AC125" i="1"/>
  <c r="AE137" i="1"/>
  <c r="AE138" i="1"/>
  <c r="AC19" i="1"/>
  <c r="AC10" i="1"/>
  <c r="AE33" i="1"/>
  <c r="AC53" i="1"/>
  <c r="AC29" i="1"/>
  <c r="AE17" i="1"/>
  <c r="AC149" i="1"/>
  <c r="AD148" i="1" s="1"/>
  <c r="AC12" i="1"/>
  <c r="AE31" i="1"/>
  <c r="AE27" i="1"/>
  <c r="AE23" i="1"/>
  <c r="AC69" i="1"/>
  <c r="AC113" i="1"/>
  <c r="AC143" i="1"/>
  <c r="AE139" i="1"/>
  <c r="AC117" i="1"/>
  <c r="AC104" i="1"/>
  <c r="AC130" i="1"/>
  <c r="AC126" i="1"/>
  <c r="AC123" i="1"/>
  <c r="AC138" i="1"/>
  <c r="AC68" i="1"/>
  <c r="AC17" i="1"/>
  <c r="AC111" i="1"/>
  <c r="AC175" i="1"/>
  <c r="AD169" i="1" s="1"/>
  <c r="AC27" i="1"/>
  <c r="AE29" i="1"/>
  <c r="AC25" i="1"/>
  <c r="AE21" i="1"/>
  <c r="AB36" i="1"/>
  <c r="AB35" i="1"/>
  <c r="AC48" i="1"/>
  <c r="AC84" i="1"/>
  <c r="AC115" i="1"/>
  <c r="AC106" i="1"/>
  <c r="AC132" i="1"/>
  <c r="AC128" i="1"/>
  <c r="AC144" i="1"/>
  <c r="AE140" i="1"/>
  <c r="AC124" i="1"/>
  <c r="AC90" i="1"/>
  <c r="AC109" i="1"/>
  <c r="AE142" i="1"/>
  <c r="AC31" i="1"/>
  <c r="AC23" i="1"/>
  <c r="AC8" i="1"/>
  <c r="AE19" i="1"/>
  <c r="AC71" i="1"/>
  <c r="AC96" i="1"/>
  <c r="AE36" i="1"/>
  <c r="AE12" i="1"/>
  <c r="AC21" i="1"/>
  <c r="AC33" i="1"/>
  <c r="AC50" i="1"/>
  <c r="AE143" i="1"/>
  <c r="AE25" i="1"/>
  <c r="AE35" i="1"/>
  <c r="AE149" i="1"/>
  <c r="AF148" i="1" s="1"/>
  <c r="AC139" i="1"/>
  <c r="AE144" i="1"/>
  <c r="AC108" i="1"/>
  <c r="AC140" i="1"/>
  <c r="AC122" i="1"/>
  <c r="AC142" i="1"/>
  <c r="AD48" i="1" l="1"/>
  <c r="AD68" i="1"/>
  <c r="AC35" i="1"/>
  <c r="AD8" i="1" s="1"/>
  <c r="AD104" i="1"/>
  <c r="AD122" i="1"/>
  <c r="AD83" i="1"/>
  <c r="AD137" i="1"/>
  <c r="AF137" i="1"/>
  <c r="AF8" i="1"/>
</calcChain>
</file>

<file path=xl/sharedStrings.xml><?xml version="1.0" encoding="utf-8"?>
<sst xmlns="http://schemas.openxmlformats.org/spreadsheetml/2006/main" count="1439" uniqueCount="717">
  <si>
    <t>County______________________</t>
  </si>
  <si>
    <t>Ward_______________</t>
  </si>
  <si>
    <t>MFL code___________</t>
  </si>
  <si>
    <t>Facility______________________</t>
  </si>
  <si>
    <t>&lt; 1</t>
  </si>
  <si>
    <t>1-4</t>
  </si>
  <si>
    <t>5-9</t>
  </si>
  <si>
    <t>10-14</t>
  </si>
  <si>
    <t>15-19</t>
  </si>
  <si>
    <t>20-24</t>
  </si>
  <si>
    <t>25-29</t>
  </si>
  <si>
    <t>30-34</t>
  </si>
  <si>
    <t>35-39</t>
  </si>
  <si>
    <t>50+</t>
  </si>
  <si>
    <t>M</t>
  </si>
  <si>
    <t>F</t>
  </si>
  <si>
    <t>1.1 HIV Testing</t>
  </si>
  <si>
    <t>PITC-Emergency</t>
  </si>
  <si>
    <t>PITC-Inpatient</t>
  </si>
  <si>
    <t>PITC-Malnutrition</t>
  </si>
  <si>
    <t xml:space="preserve">PITC-Pediatric (&lt;5 Yrs) </t>
  </si>
  <si>
    <t>PITC-STI</t>
  </si>
  <si>
    <t xml:space="preserve">PITC-TB </t>
  </si>
  <si>
    <t>VCT</t>
  </si>
  <si>
    <t>Sub Total</t>
  </si>
  <si>
    <t>Test kits distributed</t>
  </si>
  <si>
    <t>Other</t>
  </si>
  <si>
    <t>Other PITC</t>
  </si>
  <si>
    <t>40-44</t>
  </si>
  <si>
    <t>45-49</t>
  </si>
  <si>
    <t>New &amp; Current on PrEP</t>
  </si>
  <si>
    <t>Initiated on IPT (6 months ago)</t>
  </si>
  <si>
    <t>Completed IPT (those that started IPT 6 months ago)</t>
  </si>
  <si>
    <t>Post Treatment follow-up</t>
  </si>
  <si>
    <t>Others</t>
  </si>
  <si>
    <t>Maternal HAART</t>
  </si>
  <si>
    <t>Outcomes for LTFU</t>
  </si>
  <si>
    <t>Three month test result</t>
  </si>
  <si>
    <t>Number discontinued</t>
  </si>
  <si>
    <t>Number lost to follow-up</t>
  </si>
  <si>
    <t>Number died</t>
  </si>
  <si>
    <t>Number transferred out</t>
  </si>
  <si>
    <t>Rescreened and treatment after previous negative or suspected cancer</t>
  </si>
  <si>
    <t>First time screening &amp; treatment</t>
  </si>
  <si>
    <t>Sexual violence</t>
  </si>
  <si>
    <t>Physical &amp; emotional</t>
  </si>
  <si>
    <t>Maternal HIV testing</t>
  </si>
  <si>
    <t>HIV Treatment &amp; TB screening</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</si>
  <si>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</si>
  <si>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</si>
  <si>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</si>
  <si>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</si>
  <si>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</si>
  <si>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</si>
  <si>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</si>
  <si>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</si>
  <si>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</si>
  <si>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</si>
  <si>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</si>
  <si>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</si>
  <si>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</si>
  <si>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</si>
  <si>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on PrEP by sex, age and population type, who have come for a refill of PrEP drugs during the reporting period.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</si>
  <si>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</si>
  <si>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</si>
  <si>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</si>
  <si>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</si>
  <si>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</si>
  <si>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</si>
  <si>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</si>
  <si>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</si>
  <si>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</si>
  <si>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</si>
  <si>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</si>
  <si>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</si>
  <si>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</si>
  <si>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</si>
  <si>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</si>
  <si>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</si>
  <si>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</si>
  <si>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</si>
  <si>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</si>
  <si>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</si>
  <si>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</si>
  <si>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</si>
  <si>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data on individuals started on HAART for treatment disaggregated by the age at starting therapy and gender.</t>
  </si>
  <si>
    <t>This is a count of women newly started ART for treatment and were breastfeeding at initiation of ART</t>
  </si>
  <si>
    <t>This is a count of all HIV infected persons currently on PreART or on ART who were screened for TB the last time they were seen at the clinic during a scheduled visit within the reporting period.</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</si>
  <si>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</si>
  <si>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</si>
  <si>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</si>
  <si>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</si>
  <si>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</si>
  <si>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</si>
  <si>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</si>
  <si>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</si>
  <si>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</si>
  <si>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completed IPT treatment from those that started six months ago and were newly starting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</si>
  <si>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</si>
  <si>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</si>
  <si>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</si>
  <si>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</si>
  <si>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</si>
  <si>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</si>
  <si>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</si>
  <si>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</si>
  <si>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</si>
  <si>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</si>
  <si>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</si>
  <si>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</si>
  <si>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</si>
  <si>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</si>
  <si>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</si>
  <si>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</si>
  <si>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</si>
  <si>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</si>
  <si>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</si>
  <si>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</si>
  <si>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</si>
  <si>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</si>
  <si>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</si>
  <si>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</si>
  <si>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</si>
  <si>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</si>
  <si>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</si>
  <si>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</si>
  <si>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</si>
  <si>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Prepared by:  ____________________________                Date: _______________________________</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</si>
  <si>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</si>
  <si>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</si>
  <si>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</si>
  <si>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</si>
  <si>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</si>
  <si>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</si>
  <si>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</si>
  <si>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</si>
  <si>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</si>
  <si>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</si>
  <si>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</si>
  <si>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</si>
  <si>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1.1 HIV TESTING SERVICES</t>
  </si>
  <si>
    <t>1.2 HTS-SELF</t>
  </si>
  <si>
    <t>Signature:  ____________________________________</t>
  </si>
  <si>
    <t>FINER AGE AND SEX DISAGGREGATION REPORTING FORM (FORM1A)</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</si>
  <si>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</si>
  <si>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</si>
  <si>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</si>
  <si>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</si>
  <si>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</si>
  <si>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</si>
  <si>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</si>
  <si>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</si>
  <si>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</si>
  <si>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</si>
  <si>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</si>
  <si>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ART register</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</si>
  <si>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</si>
  <si>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</si>
  <si>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</si>
  <si>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</si>
  <si>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3.0 IPT OUTCOMES (6 months cohort report)</t>
  </si>
  <si>
    <t>2.0  PRE-EXPOSURE PROPHYLAXIS (PrEP)</t>
  </si>
  <si>
    <t>4.0 CERVICAL CANCER SCREENING AND TREATMENT</t>
  </si>
  <si>
    <t>5.0 Gender Based Violence</t>
  </si>
  <si>
    <t>This is a count of clients who initiated on PEP three months ago, e.g reporting in January 2019, those initiated on PEP in Nov 2018</t>
  </si>
  <si>
    <t>6.2 MATERNAL HAART</t>
  </si>
  <si>
    <t>This is a count of women who had not been on HAART before but were commenced on HAART at  L&amp;D during this pregnancy.</t>
  </si>
  <si>
    <t>This is a count of women who had not been on HAART before but were commenced on HAART within 6 weeks postanaly</t>
  </si>
  <si>
    <t>Infant prophylaxis</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</si>
  <si>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</si>
  <si>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</si>
  <si>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7.0  HIV TREATMENT &amp; TB SCREENING</t>
  </si>
  <si>
    <t xml:space="preserve">8.0 ACCOUNTING FOR ART CLIENTS WITH NO CLINICAL CONTACT </t>
  </si>
  <si>
    <t>MFL Code</t>
  </si>
  <si>
    <t>F01-01</t>
  </si>
  <si>
    <t>codes</t>
  </si>
  <si>
    <t xml:space="preserve">Index clients offered index testing services                                     </t>
  </si>
  <si>
    <t xml:space="preserve">Index accepted index testing services           </t>
  </si>
  <si>
    <t>F01-02</t>
  </si>
  <si>
    <t>Contacts elicited</t>
  </si>
  <si>
    <t>Known Positive</t>
  </si>
  <si>
    <t>F01-04</t>
  </si>
  <si>
    <t xml:space="preserve">Tested </t>
  </si>
  <si>
    <t>F01-05</t>
  </si>
  <si>
    <t>This is account of contacts of an index client, tested through index testing services and received results</t>
  </si>
  <si>
    <t>F01-06</t>
  </si>
  <si>
    <t>Positive</t>
  </si>
  <si>
    <t>Linked</t>
  </si>
  <si>
    <t>F01-07</t>
  </si>
  <si>
    <t>F01-08</t>
  </si>
  <si>
    <t xml:space="preserve">Not tested - Due to IPV </t>
  </si>
  <si>
    <t>Not tested - Other reasons</t>
  </si>
  <si>
    <t>F01-09</t>
  </si>
  <si>
    <t>Index testing register, colm "Y"</t>
  </si>
  <si>
    <t>F01-10</t>
  </si>
  <si>
    <t>Tested</t>
  </si>
  <si>
    <t>F01-11</t>
  </si>
  <si>
    <t>F01-12</t>
  </si>
  <si>
    <t>F01-13</t>
  </si>
  <si>
    <t>F01-14</t>
  </si>
  <si>
    <t>F01-15</t>
  </si>
  <si>
    <t>F01-16</t>
  </si>
  <si>
    <t xml:space="preserve">Positive </t>
  </si>
  <si>
    <t>F01-17</t>
  </si>
  <si>
    <t>F01-18</t>
  </si>
  <si>
    <t>F01-19</t>
  </si>
  <si>
    <t xml:space="preserve"> F01-20</t>
  </si>
  <si>
    <t>F01-21</t>
  </si>
  <si>
    <t>F01-22</t>
  </si>
  <si>
    <t>F01-23</t>
  </si>
  <si>
    <t xml:space="preserve">Tested  </t>
  </si>
  <si>
    <t>F01-24</t>
  </si>
  <si>
    <t>F01-25</t>
  </si>
  <si>
    <t xml:space="preserve"> F01-26</t>
  </si>
  <si>
    <t>F01-27</t>
  </si>
  <si>
    <t xml:space="preserve">Directly Assisted                    </t>
  </si>
  <si>
    <t>F01-30</t>
  </si>
  <si>
    <t xml:space="preserve">Unassisted                                   </t>
  </si>
  <si>
    <t>F01-31</t>
  </si>
  <si>
    <t>F01-32</t>
  </si>
  <si>
    <t>F01-33</t>
  </si>
  <si>
    <t>F01-34</t>
  </si>
  <si>
    <t xml:space="preserve">Unassisted: Self                         </t>
  </si>
  <si>
    <t xml:space="preserve">Unassisted : Sex partner          </t>
  </si>
  <si>
    <t>FCDRR- MOH 643</t>
  </si>
  <si>
    <t xml:space="preserve">Unassisted : Other                    </t>
  </si>
  <si>
    <t xml:space="preserve">Rape survivors                         </t>
  </si>
  <si>
    <t>F05-02</t>
  </si>
  <si>
    <t>F05-01</t>
  </si>
  <si>
    <t>F02-01</t>
  </si>
  <si>
    <t>F02-02</t>
  </si>
  <si>
    <t>F02-03</t>
  </si>
  <si>
    <t xml:space="preserve">Continuing (Refills) PrEP          </t>
  </si>
  <si>
    <t xml:space="preserve"> F02-04</t>
  </si>
  <si>
    <t>F02-05</t>
  </si>
  <si>
    <t xml:space="preserve">Tested for HIV while on PrEP       </t>
  </si>
  <si>
    <t>F02-06</t>
  </si>
  <si>
    <t>Tested HIV Positive while on PrEP</t>
  </si>
  <si>
    <t>F02-07</t>
  </si>
  <si>
    <t>Less than three months since PrEP initiation</t>
  </si>
  <si>
    <t xml:space="preserve"> F02-08</t>
  </si>
  <si>
    <t xml:space="preserve"> F02-09</t>
  </si>
  <si>
    <t xml:space="preserve"> F02-10</t>
  </si>
  <si>
    <t xml:space="preserve">Drug resistance tests done       </t>
  </si>
  <si>
    <t>F02-11</t>
  </si>
  <si>
    <t>Referred to other facilities</t>
  </si>
  <si>
    <t>F02-12</t>
  </si>
  <si>
    <t>F02-13</t>
  </si>
  <si>
    <t>Still on preparation</t>
  </si>
  <si>
    <t>Using condoms</t>
  </si>
  <si>
    <t>F02-14</t>
  </si>
  <si>
    <t>F02-15</t>
  </si>
  <si>
    <t xml:space="preserve"> F02-16</t>
  </si>
  <si>
    <t xml:space="preserve">Discordant couples at  HTS      </t>
  </si>
  <si>
    <t xml:space="preserve"> F02-17</t>
  </si>
  <si>
    <t>PrEP register      colm "Q"</t>
  </si>
  <si>
    <t>PrEP register      colm "H"</t>
  </si>
  <si>
    <t>PrEP register      colm "I"</t>
  </si>
  <si>
    <t>DAR C&amp;T/Pharmacy</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</si>
  <si>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</si>
  <si>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</si>
  <si>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</si>
  <si>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</si>
  <si>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</si>
  <si>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</si>
  <si>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</si>
  <si>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</si>
  <si>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</si>
  <si>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</si>
  <si>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</si>
  <si>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</si>
  <si>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</si>
  <si>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</si>
  <si>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</si>
  <si>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</si>
  <si>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</si>
  <si>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</si>
  <si>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</si>
  <si>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</si>
  <si>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</si>
  <si>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</si>
  <si>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 xml:space="preserve">                              F04-01</t>
  </si>
  <si>
    <t>F04-02</t>
  </si>
  <si>
    <t xml:space="preserve">Positive                                     </t>
  </si>
  <si>
    <t xml:space="preserve">                    F04-03</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</si>
  <si>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</si>
  <si>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</si>
  <si>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</si>
  <si>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</si>
  <si>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</si>
  <si>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</si>
  <si>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</si>
  <si>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</si>
  <si>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</si>
  <si>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</si>
  <si>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</si>
  <si>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                                   F04-07</t>
  </si>
  <si>
    <t xml:space="preserve">Negative                                   </t>
  </si>
  <si>
    <t xml:space="preserve">                                    F04-08</t>
  </si>
  <si>
    <t xml:space="preserve">Suspected cancer                     </t>
  </si>
  <si>
    <t>F04-09</t>
  </si>
  <si>
    <t xml:space="preserve">Cryotherapy </t>
  </si>
  <si>
    <t>F04-10</t>
  </si>
  <si>
    <t xml:space="preserve">                                      F04-11</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</si>
  <si>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</si>
  <si>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</si>
  <si>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</si>
  <si>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</si>
  <si>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</si>
  <si>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</si>
  <si>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</si>
  <si>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</si>
  <si>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</si>
  <si>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 xml:space="preserve">                                  F04-13</t>
  </si>
  <si>
    <t xml:space="preserve">                                   F04-14</t>
  </si>
  <si>
    <t xml:space="preserve">                    F04-15</t>
  </si>
  <si>
    <t>F04-16</t>
  </si>
  <si>
    <t xml:space="preserve"> F04-18</t>
  </si>
  <si>
    <t xml:space="preserve">                                  F04-17</t>
  </si>
  <si>
    <t>F05-03</t>
  </si>
  <si>
    <t>SGBV register colm "F"</t>
  </si>
  <si>
    <t>SGBV register colm "AF"</t>
  </si>
  <si>
    <t xml:space="preserve">Initiated PEP                            </t>
  </si>
  <si>
    <t>Screened for STI</t>
  </si>
  <si>
    <t>F05-04</t>
  </si>
  <si>
    <t>F05-05</t>
  </si>
  <si>
    <t>F05-06</t>
  </si>
  <si>
    <t>F05-07</t>
  </si>
  <si>
    <t>F05-08</t>
  </si>
  <si>
    <t>F05-09</t>
  </si>
  <si>
    <t>F05-10</t>
  </si>
  <si>
    <t>F05-11</t>
  </si>
  <si>
    <t>F05-12</t>
  </si>
  <si>
    <t>F05-13</t>
  </si>
  <si>
    <t>Tested for STI</t>
  </si>
  <si>
    <t>Treated for STI</t>
  </si>
  <si>
    <t>SGBV register colm "W, "X", "Y", "Z", "AC", "AD"</t>
  </si>
  <si>
    <t>SGBV register colm "AG"</t>
  </si>
  <si>
    <t>Eligible for Emergency Contraceptive</t>
  </si>
  <si>
    <t>SGBV register colm "AE"</t>
  </si>
  <si>
    <t xml:space="preserve">SGBV register colm "AE" </t>
  </si>
  <si>
    <t>Given Emergency Contraceptive Pill</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</si>
  <si>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</si>
  <si>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</si>
  <si>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</si>
  <si>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</si>
  <si>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</si>
  <si>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</si>
  <si>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 xml:space="preserve"> F06-01</t>
  </si>
  <si>
    <t>F06-02</t>
  </si>
  <si>
    <t>6.1 PREVENTION OF MOTHER TO CHILD TRANSMISSION (PMTCT)</t>
  </si>
  <si>
    <t>ANC Rgister colm "ac"</t>
  </si>
  <si>
    <t>F06-03</t>
  </si>
  <si>
    <t xml:space="preserve"> F06-04</t>
  </si>
  <si>
    <t>Initial test at ANC1</t>
  </si>
  <si>
    <t xml:space="preserve">Positive result_ANC1 </t>
  </si>
  <si>
    <t>ANC Rgister colm "d"</t>
  </si>
  <si>
    <t>ANC Rgister colm "x"</t>
  </si>
  <si>
    <t>ANC Rgister colm "y"</t>
  </si>
  <si>
    <t>ANC Rgister colm "d", "y", "z"</t>
  </si>
  <si>
    <t>Positve result _ANC2</t>
  </si>
  <si>
    <t>F06-05</t>
  </si>
  <si>
    <t>F06-06</t>
  </si>
  <si>
    <t>Maternity register colm "af", "ag"</t>
  </si>
  <si>
    <t xml:space="preserve"> F06-07</t>
  </si>
  <si>
    <t>F06-08}</t>
  </si>
  <si>
    <t>Initial test at  L&amp;D</t>
  </si>
  <si>
    <t>Positve result at L&amp;D</t>
  </si>
  <si>
    <t>F06-09</t>
  </si>
  <si>
    <t>Initial test at PNC &lt;6wks</t>
  </si>
  <si>
    <t>Positve at PNC &lt;6wks</t>
  </si>
  <si>
    <t>PNC register colm "v", "w", 'x", "z"</t>
  </si>
  <si>
    <t>F06-10</t>
  </si>
  <si>
    <t>F06-11</t>
  </si>
  <si>
    <t>F06-12</t>
  </si>
  <si>
    <t>Male partners initial HIV test at ANC</t>
  </si>
  <si>
    <t>Male partners tested HIV+ at ANC</t>
  </si>
  <si>
    <t>ANC Register colm "as", "at"</t>
  </si>
  <si>
    <t xml:space="preserve"> F06-13</t>
  </si>
  <si>
    <t>Start HAART_ANC</t>
  </si>
  <si>
    <t xml:space="preserve"> F06-14</t>
  </si>
  <si>
    <t xml:space="preserve"> F06-15</t>
  </si>
  <si>
    <t xml:space="preserve"> F06-16</t>
  </si>
  <si>
    <t xml:space="preserve"> F06-17</t>
  </si>
  <si>
    <t xml:space="preserve"> F06-18</t>
  </si>
  <si>
    <t xml:space="preserve"> F06-19</t>
  </si>
  <si>
    <t xml:space="preserve"> F06-20</t>
  </si>
  <si>
    <t>Start HAART_L&amp;D</t>
  </si>
  <si>
    <t>Start HAART_PNC &lt; 6wks</t>
  </si>
  <si>
    <t>Current on ART (PMTCT)</t>
  </si>
  <si>
    <t>Maternity register colm "ak"</t>
  </si>
  <si>
    <t xml:space="preserve">PNC register </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</si>
  <si>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</si>
  <si>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</si>
  <si>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</si>
  <si>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</si>
  <si>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</si>
  <si>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Infant Prophylaxis_ L&amp;D</t>
  </si>
  <si>
    <t>Maternity register colm "aj"</t>
  </si>
  <si>
    <t>PNC register colm "ab"</t>
  </si>
  <si>
    <t>Infant Prophylaxis_PNC&lt; 6wks</t>
  </si>
  <si>
    <t>Starting ART</t>
  </si>
  <si>
    <t>F07-01</t>
  </si>
  <si>
    <t>F07-02</t>
  </si>
  <si>
    <t>Breastfeeding at initiation of ART</t>
  </si>
  <si>
    <t>This is a count of  all PLHIV who are active on ART at the reporting period</t>
  </si>
  <si>
    <t>F07-03</t>
  </si>
  <si>
    <t>DAR MOH 366/EMR</t>
  </si>
  <si>
    <t>F07-04</t>
  </si>
  <si>
    <t>Screened for TB</t>
  </si>
  <si>
    <t>F08-01</t>
  </si>
  <si>
    <t>Died (confirmed}</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</si>
  <si>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</si>
  <si>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</si>
  <si>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</si>
  <si>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</si>
  <si>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</si>
  <si>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</si>
  <si>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</si>
  <si>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</si>
  <si>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</si>
  <si>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</si>
  <si>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</si>
  <si>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</si>
  <si>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 xml:space="preserve">HIV disease resulting in other infectious and parasitic disease                    </t>
  </si>
  <si>
    <t xml:space="preserve">HIV disease resulting in cancer   </t>
  </si>
  <si>
    <t>Other HIV disease, resulting in other diseases or conditions leading to death</t>
  </si>
  <si>
    <t xml:space="preserve">Other natural causes         </t>
  </si>
  <si>
    <t>Non-natural causes</t>
  </si>
  <si>
    <t>Unknown Cause</t>
  </si>
  <si>
    <t xml:space="preserve">This is a count of clients that have had serious and minor assault, deprivation of liberty, manslaughter, </t>
  </si>
  <si>
    <t>F05-14</t>
  </si>
  <si>
    <t>F05-15</t>
  </si>
  <si>
    <t>No. pregnant</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</si>
  <si>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</si>
  <si>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</si>
  <si>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</si>
  <si>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</si>
  <si>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r>
      <t xml:space="preserve">Index testing register, </t>
    </r>
    <r>
      <rPr>
        <b/>
        <sz val="22"/>
        <color theme="1"/>
        <rFont val="Calibri"/>
        <family val="2"/>
        <scheme val="minor"/>
      </rPr>
      <t>colm "d"</t>
    </r>
  </si>
  <si>
    <r>
      <t xml:space="preserve">Index testing register, colm </t>
    </r>
    <r>
      <rPr>
        <b/>
        <sz val="22"/>
        <color theme="1"/>
        <rFont val="Calibri"/>
        <family val="2"/>
        <scheme val="minor"/>
      </rPr>
      <t>"d" vs "I"</t>
    </r>
  </si>
  <si>
    <r>
      <t xml:space="preserve"> F</t>
    </r>
    <r>
      <rPr>
        <b/>
        <sz val="22"/>
        <color theme="1"/>
        <rFont val="Calibri"/>
        <family val="2"/>
        <scheme val="minor"/>
      </rPr>
      <t>01-03</t>
    </r>
  </si>
  <si>
    <r>
      <t xml:space="preserve">This is a count of contacts provided by the index client as a result of accepting index testing services.  </t>
    </r>
    <r>
      <rPr>
        <b/>
        <sz val="22"/>
        <color theme="1"/>
        <rFont val="Calibri"/>
        <family val="2"/>
        <scheme val="minor"/>
      </rPr>
      <t>Note:</t>
    </r>
    <r>
      <rPr>
        <sz val="22"/>
        <color theme="1"/>
        <rFont val="Calibri"/>
        <family val="2"/>
        <scheme val="minor"/>
      </rPr>
      <t xml:space="preserve"> contacts are only sexual partners, biological children/parents, and anyone with whom a needle was shared.</t>
    </r>
  </si>
  <si>
    <r>
      <t xml:space="preserve">Index testing register, </t>
    </r>
    <r>
      <rPr>
        <b/>
        <sz val="22"/>
        <color theme="1"/>
        <rFont val="Calibri"/>
        <family val="2"/>
        <scheme val="minor"/>
      </rPr>
      <t>colm "I"</t>
    </r>
  </si>
  <si>
    <r>
      <t xml:space="preserve">Index testing register, </t>
    </r>
    <r>
      <rPr>
        <b/>
        <sz val="22"/>
        <color theme="1"/>
        <rFont val="Calibri"/>
        <family val="2"/>
        <scheme val="minor"/>
      </rPr>
      <t>colm "0"</t>
    </r>
  </si>
  <si>
    <r>
      <t xml:space="preserve">Index testing register, </t>
    </r>
    <r>
      <rPr>
        <b/>
        <sz val="22"/>
        <color theme="1"/>
        <rFont val="Calibri"/>
        <family val="2"/>
        <scheme val="minor"/>
      </rPr>
      <t>colm "u"</t>
    </r>
  </si>
  <si>
    <r>
      <t xml:space="preserve">Index testing register, </t>
    </r>
    <r>
      <rPr>
        <b/>
        <sz val="22"/>
        <color theme="1"/>
        <rFont val="Calibri"/>
        <family val="2"/>
        <scheme val="minor"/>
      </rPr>
      <t>colm "v"</t>
    </r>
  </si>
  <si>
    <r>
      <t xml:space="preserve">Index testing register, </t>
    </r>
    <r>
      <rPr>
        <b/>
        <sz val="22"/>
        <color theme="1"/>
        <rFont val="Calibri"/>
        <family val="2"/>
        <scheme val="minor"/>
      </rPr>
      <t>colm "s"</t>
    </r>
  </si>
  <si>
    <r>
      <t xml:space="preserve">HTS Lab register </t>
    </r>
    <r>
      <rPr>
        <b/>
        <sz val="22"/>
        <color theme="1"/>
        <rFont val="Calibri"/>
        <family val="2"/>
        <scheme val="minor"/>
      </rPr>
      <t>colm "Y"</t>
    </r>
  </si>
  <si>
    <r>
      <t>This is a count of VMMC clients who received HIV positive results at the facility after the HIV test. It is a subset of</t>
    </r>
    <r>
      <rPr>
        <b/>
        <sz val="22"/>
        <color theme="1"/>
        <rFont val="Calibri"/>
        <family val="2"/>
        <scheme val="minor"/>
      </rPr>
      <t xml:space="preserve"> F01-26 above</t>
    </r>
  </si>
  <si>
    <r>
      <t xml:space="preserve">Assessed for HIV risk             </t>
    </r>
    <r>
      <rPr>
        <b/>
        <sz val="22"/>
        <color theme="1"/>
        <rFont val="Calibri"/>
        <family val="2"/>
        <scheme val="minor"/>
      </rPr>
      <t xml:space="preserve">   </t>
    </r>
  </si>
  <si>
    <r>
      <t xml:space="preserve">Elligible for PrEP                     </t>
    </r>
    <r>
      <rPr>
        <b/>
        <sz val="22"/>
        <color theme="1"/>
        <rFont val="Calibri"/>
        <family val="2"/>
        <scheme val="minor"/>
      </rPr>
      <t xml:space="preserve">  </t>
    </r>
  </si>
  <si>
    <r>
      <t xml:space="preserve">Initiated (new) on PrEP          </t>
    </r>
    <r>
      <rPr>
        <b/>
        <sz val="22"/>
        <color theme="1"/>
        <rFont val="Calibri"/>
        <family val="2"/>
        <scheme val="minor"/>
      </rPr>
      <t xml:space="preserve">  </t>
    </r>
  </si>
  <si>
    <r>
      <t xml:space="preserve">Restarting PrEP                        </t>
    </r>
    <r>
      <rPr>
        <b/>
        <sz val="22"/>
        <color theme="1"/>
        <rFont val="Calibri"/>
        <family val="2"/>
        <scheme val="minor"/>
      </rPr>
      <t xml:space="preserve"> </t>
    </r>
  </si>
  <si>
    <r>
      <t xml:space="preserve">Diagnosed with STI                  </t>
    </r>
    <r>
      <rPr>
        <b/>
        <sz val="22"/>
        <color theme="1"/>
        <rFont val="Calibri"/>
        <family val="2"/>
        <scheme val="minor"/>
      </rPr>
      <t xml:space="preserve"> </t>
    </r>
  </si>
  <si>
    <r>
      <t>Discontinued PrEP</t>
    </r>
    <r>
      <rPr>
        <b/>
        <sz val="22"/>
        <color theme="1"/>
        <rFont val="Calibri"/>
        <family val="2"/>
        <scheme val="minor"/>
      </rPr>
      <t xml:space="preserve">                    </t>
    </r>
  </si>
  <si>
    <r>
      <t xml:space="preserve">PrEP register      colm "I" </t>
    </r>
    <r>
      <rPr>
        <i/>
        <sz val="22"/>
        <color theme="1"/>
        <rFont val="Calibri"/>
        <family val="2"/>
        <scheme val="minor"/>
      </rPr>
      <t>(count of blanks)</t>
    </r>
  </si>
  <si>
    <r>
      <t xml:space="preserve">Declined                                </t>
    </r>
    <r>
      <rPr>
        <b/>
        <sz val="22"/>
        <color theme="1"/>
        <rFont val="Calibri"/>
        <family val="2"/>
        <scheme val="minor"/>
      </rPr>
      <t xml:space="preserve">    </t>
    </r>
  </si>
  <si>
    <r>
      <t xml:space="preserve">PrEP register      colm "I", </t>
    </r>
    <r>
      <rPr>
        <i/>
        <sz val="22"/>
        <color theme="1"/>
        <rFont val="Calibri"/>
        <family val="2"/>
        <scheme val="minor"/>
      </rPr>
      <t>count of declined</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</si>
  <si>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</si>
  <si>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</si>
  <si>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</si>
  <si>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</si>
  <si>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New on ART                               </t>
    </r>
    <r>
      <rPr>
        <b/>
        <sz val="22"/>
        <rFont val="Calibri"/>
        <family val="2"/>
        <scheme val="minor"/>
      </rPr>
      <t>[F03-05]</t>
    </r>
  </si>
  <si>
    <r>
      <t xml:space="preserve">Previously on ART                     </t>
    </r>
    <r>
      <rPr>
        <b/>
        <sz val="22"/>
        <rFont val="Calibri"/>
        <family val="2"/>
        <scheme val="minor"/>
      </rPr>
      <t>[F03-06]</t>
    </r>
  </si>
  <si>
    <r>
      <t xml:space="preserve">New on ART                               </t>
    </r>
    <r>
      <rPr>
        <b/>
        <sz val="22"/>
        <rFont val="Calibri"/>
        <family val="2"/>
        <scheme val="minor"/>
      </rPr>
      <t>[F03-07]</t>
    </r>
  </si>
  <si>
    <r>
      <t xml:space="preserve">Previously on ART                   </t>
    </r>
    <r>
      <rPr>
        <b/>
        <sz val="22"/>
        <rFont val="Calibri"/>
        <family val="2"/>
        <scheme val="minor"/>
      </rPr>
      <t xml:space="preserve">  [F03-08]</t>
    </r>
  </si>
  <si>
    <r>
      <t xml:space="preserve">New on ART                               </t>
    </r>
    <r>
      <rPr>
        <b/>
        <sz val="22"/>
        <rFont val="Calibri"/>
        <family val="2"/>
        <scheme val="minor"/>
      </rPr>
      <t>[F03-09]</t>
    </r>
  </si>
  <si>
    <r>
      <t xml:space="preserve">Previously on ART                     </t>
    </r>
    <r>
      <rPr>
        <b/>
        <sz val="22"/>
        <rFont val="Calibri"/>
        <family val="2"/>
        <scheme val="minor"/>
      </rPr>
      <t xml:space="preserve"> [F03-10]</t>
    </r>
  </si>
  <si>
    <r>
      <t xml:space="preserve">New on ART                               </t>
    </r>
    <r>
      <rPr>
        <b/>
        <sz val="22"/>
        <rFont val="Calibri"/>
        <family val="2"/>
        <scheme val="minor"/>
      </rPr>
      <t>[F03-11]</t>
    </r>
  </si>
  <si>
    <r>
      <t xml:space="preserve">Previously on ART                      </t>
    </r>
    <r>
      <rPr>
        <b/>
        <sz val="22"/>
        <rFont val="Calibri"/>
        <family val="2"/>
        <scheme val="minor"/>
      </rPr>
      <t>[F03-12]</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</si>
  <si>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</si>
  <si>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</si>
  <si>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</si>
  <si>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</si>
  <si>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</si>
  <si>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</si>
  <si>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</si>
  <si>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</si>
  <si>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Rape survivors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</si>
  <si>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</si>
  <si>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</si>
  <si>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This is a count of those who were intiated on PEP three months ago and have completed the prophylaxis. It is a subset of </t>
    </r>
    <r>
      <rPr>
        <b/>
        <sz val="22"/>
        <color theme="1"/>
        <rFont val="Calibri"/>
        <family val="2"/>
        <scheme val="minor"/>
      </rPr>
      <t>F05-12 above</t>
    </r>
  </si>
  <si>
    <r>
      <t xml:space="preserve">No. seroconverted </t>
    </r>
    <r>
      <rPr>
        <b/>
        <sz val="22"/>
        <color theme="1"/>
        <rFont val="Calibri"/>
        <family val="2"/>
        <scheme val="minor"/>
      </rPr>
      <t xml:space="preserve"> </t>
    </r>
  </si>
  <si>
    <r>
      <t xml:space="preserve">New ANC clients                </t>
    </r>
    <r>
      <rPr>
        <b/>
        <sz val="22"/>
        <rFont val="Calibri"/>
        <family val="2"/>
        <scheme val="minor"/>
      </rPr>
      <t xml:space="preserve">       </t>
    </r>
  </si>
  <si>
    <r>
      <t>Known Positive at 1</t>
    </r>
    <r>
      <rPr>
        <vertAlign val="superscript"/>
        <sz val="22"/>
        <color theme="1"/>
        <rFont val="Calibri"/>
        <family val="2"/>
        <scheme val="minor"/>
      </rPr>
      <t>st</t>
    </r>
    <r>
      <rPr>
        <sz val="22"/>
        <color theme="1"/>
        <rFont val="Calibri"/>
        <family val="2"/>
        <scheme val="minor"/>
      </rPr>
      <t xml:space="preserve"> ANC        </t>
    </r>
  </si>
  <si>
    <r>
      <t xml:space="preserve">Initial test at ANC2                  </t>
    </r>
    <r>
      <rPr>
        <b/>
        <sz val="22"/>
        <color theme="1"/>
        <rFont val="Calibri"/>
        <family val="2"/>
        <scheme val="minor"/>
      </rPr>
      <t xml:space="preserve"> </t>
    </r>
  </si>
  <si>
    <r>
      <t xml:space="preserve">This is a count of pregnant women who take </t>
    </r>
    <r>
      <rPr>
        <b/>
        <sz val="22"/>
        <color theme="1"/>
        <rFont val="Calibri"/>
        <family val="2"/>
        <scheme val="minor"/>
      </rPr>
      <t>firs</t>
    </r>
    <r>
      <rPr>
        <sz val="22"/>
        <color theme="1"/>
        <rFont val="Calibri"/>
        <family val="2"/>
        <scheme val="minor"/>
      </rPr>
      <t>t HIV test in the pregnancy either during 2nd, 3rd , 4th visit etc. It excludes repeat test during pregnancy for those women who could have tested negative earlier in the pregnancy.</t>
    </r>
  </si>
  <si>
    <r>
      <t xml:space="preserve">Counts all women who </t>
    </r>
    <r>
      <rPr>
        <b/>
        <sz val="22"/>
        <color theme="1"/>
        <rFont val="Calibri"/>
        <family val="2"/>
        <scheme val="minor"/>
      </rPr>
      <t>first knew their HIV positive status at any time during the pregnancy post 1st ANC</t>
    </r>
    <r>
      <rPr>
        <sz val="22"/>
        <color theme="1"/>
        <rFont val="Calibri"/>
        <family val="2"/>
        <scheme val="minor"/>
      </rPr>
      <t xml:space="preserve">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r>
  </si>
  <si>
    <r>
      <t>This is a count of women who tested for HIV and knew their HIV positive results</t>
    </r>
    <r>
      <rPr>
        <b/>
        <sz val="22"/>
        <color theme="1"/>
        <rFont val="Calibri"/>
        <family val="2"/>
        <scheme val="minor"/>
      </rPr>
      <t xml:space="preserve"> first during labour &amp; delivery</t>
    </r>
    <r>
      <rPr>
        <sz val="22"/>
        <color theme="1"/>
        <rFont val="Calibri"/>
        <family val="2"/>
        <scheme val="minor"/>
      </rPr>
      <t>. The count includes women who could have taken the test during antenatal (and results were negative) but tested HIV positive during L&amp;D.</t>
    </r>
  </si>
  <si>
    <r>
      <t xml:space="preserve">This is a count of breastfeeding women who tested for HIV and knew their HIV positive results </t>
    </r>
    <r>
      <rPr>
        <b/>
        <sz val="22"/>
        <color theme="1"/>
        <rFont val="Calibri"/>
        <family val="2"/>
        <scheme val="minor"/>
      </rPr>
      <t>first within six weeks postnatal.</t>
    </r>
    <r>
      <rPr>
        <sz val="22"/>
        <color theme="1"/>
        <rFont val="Calibri"/>
        <family val="2"/>
        <scheme val="minor"/>
      </rPr>
      <t xml:space="preserve"> The count includes women who could have taken the test during antenatal, labour &amp; delivery (and results were negative) but tested HIV positive within 6 weeks of post natal period.</t>
    </r>
  </si>
  <si>
    <r>
      <t xml:space="preserve">This is a count of all male clients, who receive HIV positive result for the first time during the spouse's pregnacy at the ANC in the company of their spouses.  It is a sub set of </t>
    </r>
    <r>
      <rPr>
        <b/>
        <sz val="22"/>
        <color theme="1"/>
        <rFont val="Calibri"/>
        <family val="2"/>
        <scheme val="minor"/>
      </rPr>
      <t>F06-11 above</t>
    </r>
  </si>
  <si>
    <r>
      <t>On HAART at 1</t>
    </r>
    <r>
      <rPr>
        <vertAlign val="superscript"/>
        <sz val="22"/>
        <color theme="1"/>
        <rFont val="Calibri"/>
        <family val="2"/>
        <scheme val="minor"/>
      </rPr>
      <t>st</t>
    </r>
    <r>
      <rPr>
        <sz val="22"/>
        <color theme="1"/>
        <rFont val="Calibri"/>
        <family val="2"/>
        <scheme val="minor"/>
      </rPr>
      <t xml:space="preserve"> ANC</t>
    </r>
  </si>
  <si>
    <r>
      <t xml:space="preserve">Cause of  death (COD) </t>
    </r>
    <r>
      <rPr>
        <b/>
        <i/>
        <sz val="22"/>
        <color theme="1"/>
        <rFont val="Calibri"/>
        <family val="2"/>
        <scheme val="minor"/>
      </rPr>
      <t>Optional</t>
    </r>
  </si>
  <si>
    <t xml:space="preserve">                                         </t>
  </si>
  <si>
    <t xml:space="preserve">Index accepted index testing services </t>
  </si>
  <si>
    <t>Code</t>
  </si>
  <si>
    <t xml:space="preserve">Contacts elicited </t>
  </si>
  <si>
    <t xml:space="preserve">Known Positive      </t>
  </si>
  <si>
    <t xml:space="preserve">Positive         </t>
  </si>
  <si>
    <t xml:space="preserve">Not tested - Due to IPV         </t>
  </si>
  <si>
    <t xml:space="preserve">Not tested - Other reasons      </t>
  </si>
  <si>
    <t xml:space="preserve">Tested             </t>
  </si>
  <si>
    <t xml:space="preserve"> Total HTS Tested                 </t>
  </si>
  <si>
    <t xml:space="preserve">Total HTS Positive                </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</si>
  <si>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</si>
  <si>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</si>
  <si>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</si>
  <si>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</si>
  <si>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</si>
  <si>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</si>
  <si>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</si>
  <si>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</si>
  <si>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</si>
  <si>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</si>
  <si>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</si>
  <si>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</si>
  <si>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</si>
  <si>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Positive result_ANC                  </t>
  </si>
  <si>
    <t xml:space="preserve">Initial test at  L&amp;D                     </t>
  </si>
  <si>
    <t xml:space="preserve">Initial test at PNC &lt;6wks           </t>
  </si>
  <si>
    <t xml:space="preserve">Male partners tested HIV+ at ANC </t>
  </si>
  <si>
    <t xml:space="preserve">Start HAART_ANC                      </t>
  </si>
  <si>
    <t xml:space="preserve">Infant Prophylaxis_ L&amp;D            </t>
  </si>
  <si>
    <t xml:space="preserve">Died (confirmed) </t>
  </si>
  <si>
    <t xml:space="preserve">HIV disease resulting in TB    </t>
  </si>
  <si>
    <t xml:space="preserve">HIV disease resulting in cancer      </t>
  </si>
  <si>
    <t xml:space="preserve">Other HIV disease, resulting in other diseases or conditions leading to death  </t>
  </si>
  <si>
    <t xml:space="preserve">Non-natural causes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</si>
  <si>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</si>
  <si>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</si>
  <si>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</si>
  <si>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</si>
  <si>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</si>
  <si>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</si>
  <si>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</si>
  <si>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</si>
  <si>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</si>
  <si>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</si>
  <si>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</si>
  <si>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</si>
  <si>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</si>
  <si>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</si>
  <si>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</si>
  <si>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</si>
  <si>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</si>
  <si>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</si>
  <si>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</si>
  <si>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</si>
  <si>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</si>
  <si>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</si>
  <si>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</si>
  <si>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</si>
  <si>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</si>
  <si>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</si>
  <si>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</si>
  <si>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</si>
  <si>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</si>
  <si>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</si>
  <si>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</si>
  <si>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</si>
  <si>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</si>
  <si>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</si>
  <si>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</si>
  <si>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</si>
  <si>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</si>
  <si>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</si>
  <si>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</si>
  <si>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</si>
  <si>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</si>
  <si>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</si>
  <si>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</si>
  <si>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Nakuru Provincial General Hospital (PGH)</t>
  </si>
  <si>
    <t>15288</t>
  </si>
  <si>
    <t>Nakuru West</t>
  </si>
  <si>
    <t>Nakuru</t>
  </si>
  <si>
    <t>10</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</si>
  <si>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</si>
  <si>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</si>
  <si>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</si>
  <si>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</si>
  <si>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</si>
  <si>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</si>
  <si>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</si>
  <si>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</si>
  <si>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</si>
  <si>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</si>
  <si>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</si>
  <si>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</si>
  <si>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</si>
  <si>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</si>
  <si>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</si>
  <si>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</si>
  <si>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</si>
  <si>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</si>
  <si>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</si>
  <si>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</si>
  <si>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 xml:space="preserve">Currently on ART (All)              </t>
  </si>
  <si>
    <t>F07-05</t>
  </si>
  <si>
    <t>F07-06</t>
  </si>
  <si>
    <t>F07-07</t>
  </si>
  <si>
    <t>F07-08</t>
  </si>
  <si>
    <t>F07-09</t>
  </si>
  <si>
    <t>F07-10</t>
  </si>
  <si>
    <t>1 months of ARVs dispensed to patient</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</si>
  <si>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</si>
  <si>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</si>
  <si>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</si>
  <si>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</si>
  <si>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</si>
  <si>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</si>
  <si>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</si>
  <si>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</si>
  <si>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</si>
  <si>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</si>
  <si>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</si>
  <si>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Currently on ART (All) by Multi-Month Dispensing</t>
  </si>
  <si>
    <t>Currently on ART (All) by Population type</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</si>
  <si>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</si>
  <si>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</si>
  <si>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</si>
  <si>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</si>
  <si>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</si>
  <si>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</si>
  <si>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</si>
  <si>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</si>
  <si>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</si>
  <si>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</si>
  <si>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</si>
  <si>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</si>
  <si>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</si>
  <si>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</si>
  <si>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r>
      <t xml:space="preserve">Tested       </t>
    </r>
    <r>
      <rPr>
        <b/>
        <sz val="50"/>
        <color theme="1"/>
        <rFont val="Bembo"/>
        <family val="1"/>
      </rPr>
      <t xml:space="preserve"> </t>
    </r>
  </si>
  <si>
    <r>
      <t xml:space="preserve">Linked          </t>
    </r>
    <r>
      <rPr>
        <b/>
        <sz val="50"/>
        <color theme="1"/>
        <rFont val="Bembo"/>
        <family val="1"/>
      </rPr>
      <t xml:space="preserve"> </t>
    </r>
  </si>
  <si>
    <r>
      <t xml:space="preserve">Tested           </t>
    </r>
    <r>
      <rPr>
        <b/>
        <sz val="50"/>
        <color theme="1"/>
        <rFont val="Bembo"/>
        <family val="1"/>
      </rPr>
      <t xml:space="preserve"> </t>
    </r>
  </si>
  <si>
    <r>
      <t xml:space="preserve">Tested             </t>
    </r>
    <r>
      <rPr>
        <b/>
        <sz val="50"/>
        <color theme="1"/>
        <rFont val="Bembo"/>
        <family val="1"/>
      </rPr>
      <t xml:space="preserve"> </t>
    </r>
  </si>
  <si>
    <r>
      <t xml:space="preserve">Directly Assisted                   </t>
    </r>
    <r>
      <rPr>
        <b/>
        <sz val="50"/>
        <color theme="1"/>
        <rFont val="Bembo"/>
        <family val="1"/>
      </rPr>
      <t xml:space="preserve">       </t>
    </r>
  </si>
  <si>
    <r>
      <t xml:space="preserve">Unassisted : Sex partner           </t>
    </r>
    <r>
      <rPr>
        <b/>
        <sz val="50"/>
        <color theme="1"/>
        <rFont val="Bembo"/>
        <family val="1"/>
      </rPr>
      <t xml:space="preserve"> </t>
    </r>
  </si>
  <si>
    <r>
      <t xml:space="preserve">Assessed for HIV risk             </t>
    </r>
    <r>
      <rPr>
        <b/>
        <sz val="50"/>
        <color theme="1"/>
        <rFont val="Bembo"/>
        <family val="1"/>
      </rPr>
      <t xml:space="preserve">   </t>
    </r>
  </si>
  <si>
    <r>
      <t xml:space="preserve">Eligible for PrEP                     </t>
    </r>
    <r>
      <rPr>
        <b/>
        <sz val="50"/>
        <color theme="1"/>
        <rFont val="Bembo"/>
        <family val="1"/>
      </rPr>
      <t xml:space="preserve">  </t>
    </r>
  </si>
  <si>
    <r>
      <t xml:space="preserve">Initiated (new) on PrEP          </t>
    </r>
    <r>
      <rPr>
        <b/>
        <sz val="50"/>
        <color theme="1"/>
        <rFont val="Bembo"/>
        <family val="1"/>
      </rPr>
      <t xml:space="preserve">  </t>
    </r>
  </si>
  <si>
    <r>
      <t xml:space="preserve">Restarting PrEP                        </t>
    </r>
    <r>
      <rPr>
        <b/>
        <sz val="50"/>
        <color theme="1"/>
        <rFont val="Bembo"/>
        <family val="1"/>
      </rPr>
      <t xml:space="preserve"> </t>
    </r>
  </si>
  <si>
    <r>
      <t xml:space="preserve">Diagnosed with STI                  </t>
    </r>
    <r>
      <rPr>
        <b/>
        <sz val="50"/>
        <color theme="1"/>
        <rFont val="Bembo"/>
        <family val="1"/>
      </rPr>
      <t xml:space="preserve"> </t>
    </r>
  </si>
  <si>
    <r>
      <t>Discontinued PrEP</t>
    </r>
    <r>
      <rPr>
        <b/>
        <sz val="50"/>
        <color theme="1"/>
        <rFont val="Bembo"/>
        <family val="1"/>
      </rPr>
      <t xml:space="preserve">                    </t>
    </r>
  </si>
  <si>
    <r>
      <t xml:space="preserve">Referred to other facilities     </t>
    </r>
    <r>
      <rPr>
        <b/>
        <sz val="50"/>
        <color theme="1"/>
        <rFont val="Bembo"/>
        <family val="1"/>
      </rPr>
      <t xml:space="preserve">  </t>
    </r>
  </si>
  <si>
    <r>
      <t>Still on preparation</t>
    </r>
    <r>
      <rPr>
        <b/>
        <sz val="50"/>
        <color theme="1"/>
        <rFont val="Bembo"/>
        <family val="1"/>
      </rPr>
      <t xml:space="preserve">                  </t>
    </r>
  </si>
  <si>
    <r>
      <t xml:space="preserve">Declined                                </t>
    </r>
    <r>
      <rPr>
        <b/>
        <sz val="50"/>
        <color theme="1"/>
        <rFont val="Bembo"/>
        <family val="1"/>
      </rPr>
      <t xml:space="preserve">    </t>
    </r>
  </si>
  <si>
    <r>
      <t>Discordant couples at PMTCT</t>
    </r>
    <r>
      <rPr>
        <b/>
        <sz val="50"/>
        <color theme="1"/>
        <rFont val="Bembo"/>
        <family val="1"/>
      </rPr>
      <t xml:space="preserve">  </t>
    </r>
  </si>
  <si>
    <r>
      <t xml:space="preserve">New on ART (IPT)                     </t>
    </r>
    <r>
      <rPr>
        <b/>
        <sz val="50"/>
        <color theme="1"/>
        <rFont val="Bembo"/>
        <family val="1"/>
      </rPr>
      <t xml:space="preserve"> </t>
    </r>
  </si>
  <si>
    <r>
      <t xml:space="preserve">Already on ART (IPT)                </t>
    </r>
    <r>
      <rPr>
        <b/>
        <sz val="50"/>
        <color theme="1"/>
        <rFont val="Bembo"/>
        <family val="1"/>
      </rPr>
      <t xml:space="preserve"> </t>
    </r>
  </si>
  <si>
    <r>
      <t xml:space="preserve">New on ART (IPT)                    </t>
    </r>
    <r>
      <rPr>
        <b/>
        <sz val="50"/>
        <color theme="1"/>
        <rFont val="Bembo"/>
        <family val="1"/>
      </rPr>
      <t xml:space="preserve">  </t>
    </r>
  </si>
  <si>
    <r>
      <t xml:space="preserve">Previously on ART                   </t>
    </r>
    <r>
      <rPr>
        <b/>
        <sz val="50"/>
        <rFont val="Bembo"/>
        <family val="1"/>
      </rPr>
      <t xml:space="preserve">  </t>
    </r>
  </si>
  <si>
    <r>
      <t xml:space="preserve">Previously on ART                     </t>
    </r>
    <r>
      <rPr>
        <b/>
        <sz val="50"/>
        <rFont val="Bembo"/>
        <family val="1"/>
      </rPr>
      <t xml:space="preserve"> </t>
    </r>
  </si>
  <si>
    <r>
      <t xml:space="preserve">Negative                                  </t>
    </r>
    <r>
      <rPr>
        <b/>
        <sz val="50"/>
        <color theme="1"/>
        <rFont val="Bembo"/>
        <family val="1"/>
      </rPr>
      <t xml:space="preserve"> </t>
    </r>
  </si>
  <si>
    <r>
      <t xml:space="preserve">Suspected cancer                    </t>
    </r>
    <r>
      <rPr>
        <b/>
        <sz val="50"/>
        <color theme="1"/>
        <rFont val="Bembo"/>
        <family val="1"/>
      </rPr>
      <t xml:space="preserve"> </t>
    </r>
  </si>
  <si>
    <r>
      <t xml:space="preserve">Cryotherapy                            </t>
    </r>
    <r>
      <rPr>
        <b/>
        <sz val="50"/>
        <color theme="1"/>
        <rFont val="Bembo"/>
        <family val="1"/>
      </rPr>
      <t xml:space="preserve"> </t>
    </r>
  </si>
  <si>
    <r>
      <t xml:space="preserve">LEEP                                         </t>
    </r>
    <r>
      <rPr>
        <b/>
        <sz val="50"/>
        <color theme="1"/>
        <rFont val="Bembo"/>
        <family val="1"/>
      </rPr>
      <t xml:space="preserve"> </t>
    </r>
  </si>
  <si>
    <r>
      <t>Thermocoagulation</t>
    </r>
    <r>
      <rPr>
        <b/>
        <sz val="50"/>
        <color theme="1"/>
        <rFont val="Bembo"/>
        <family val="1"/>
      </rPr>
      <t xml:space="preserve">                 </t>
    </r>
  </si>
  <si>
    <r>
      <t xml:space="preserve">Positive                                   </t>
    </r>
    <r>
      <rPr>
        <b/>
        <sz val="50"/>
        <color theme="1"/>
        <rFont val="Bembo"/>
        <family val="1"/>
      </rPr>
      <t xml:space="preserve">  </t>
    </r>
  </si>
  <si>
    <r>
      <t xml:space="preserve">Negative                                 </t>
    </r>
    <r>
      <rPr>
        <b/>
        <sz val="50"/>
        <color theme="1"/>
        <rFont val="Bembo"/>
        <family val="1"/>
      </rPr>
      <t xml:space="preserve">  </t>
    </r>
  </si>
  <si>
    <r>
      <t>Initiated PEP</t>
    </r>
    <r>
      <rPr>
        <b/>
        <sz val="50"/>
        <color theme="1"/>
        <rFont val="Bembo"/>
        <family val="1"/>
      </rPr>
      <t xml:space="preserve">                            </t>
    </r>
  </si>
  <si>
    <r>
      <t xml:space="preserve">Rape survivors                        </t>
    </r>
    <r>
      <rPr>
        <b/>
        <sz val="50"/>
        <color theme="1"/>
        <rFont val="Bembo"/>
        <family val="1"/>
      </rPr>
      <t xml:space="preserve"> </t>
    </r>
  </si>
  <si>
    <r>
      <t xml:space="preserve">Screened for STI                  </t>
    </r>
    <r>
      <rPr>
        <b/>
        <sz val="50"/>
        <color theme="1"/>
        <rFont val="Bembo"/>
        <family val="1"/>
      </rPr>
      <t xml:space="preserve">    </t>
    </r>
  </si>
  <si>
    <r>
      <t xml:space="preserve">Treated for STI                       </t>
    </r>
    <r>
      <rPr>
        <b/>
        <sz val="50"/>
        <color theme="1"/>
        <rFont val="Bembo"/>
        <family val="1"/>
      </rPr>
      <t xml:space="preserve"> </t>
    </r>
  </si>
  <si>
    <r>
      <t>Tested for HIV</t>
    </r>
    <r>
      <rPr>
        <b/>
        <sz val="50"/>
        <color theme="1"/>
        <rFont val="Bembo"/>
        <family val="1"/>
      </rPr>
      <t xml:space="preserve">                         </t>
    </r>
  </si>
  <si>
    <r>
      <t>HIV positive at 1</t>
    </r>
    <r>
      <rPr>
        <vertAlign val="superscript"/>
        <sz val="50"/>
        <color theme="1"/>
        <rFont val="Bembo"/>
        <family val="1"/>
      </rPr>
      <t>st</t>
    </r>
    <r>
      <rPr>
        <sz val="50"/>
        <color theme="1"/>
        <rFont val="Bembo"/>
        <family val="1"/>
      </rPr>
      <t xml:space="preserve"> visit           </t>
    </r>
  </si>
  <si>
    <r>
      <t xml:space="preserve">No. seroconverted </t>
    </r>
    <r>
      <rPr>
        <b/>
        <sz val="50"/>
        <color theme="1"/>
        <rFont val="Bembo"/>
        <family val="1"/>
      </rPr>
      <t xml:space="preserve"> </t>
    </r>
  </si>
  <si>
    <r>
      <t xml:space="preserve">No. pregnant </t>
    </r>
    <r>
      <rPr>
        <b/>
        <sz val="50"/>
        <color theme="1"/>
        <rFont val="Bembo"/>
        <family val="1"/>
      </rPr>
      <t xml:space="preserve"> </t>
    </r>
  </si>
  <si>
    <r>
      <t xml:space="preserve">New ANC clients                </t>
    </r>
    <r>
      <rPr>
        <b/>
        <sz val="50"/>
        <rFont val="Bembo"/>
        <family val="1"/>
      </rPr>
      <t xml:space="preserve">       </t>
    </r>
  </si>
  <si>
    <r>
      <t>Known Positive at 1</t>
    </r>
    <r>
      <rPr>
        <vertAlign val="superscript"/>
        <sz val="50"/>
        <color theme="1"/>
        <rFont val="Bembo"/>
        <family val="1"/>
      </rPr>
      <t>st</t>
    </r>
    <r>
      <rPr>
        <sz val="50"/>
        <color theme="1"/>
        <rFont val="Bembo"/>
        <family val="1"/>
      </rPr>
      <t xml:space="preserve"> ANC        </t>
    </r>
  </si>
  <si>
    <r>
      <t>Initial test at ANC 1</t>
    </r>
    <r>
      <rPr>
        <b/>
        <sz val="50"/>
        <color theme="1"/>
        <rFont val="Bembo"/>
        <family val="1"/>
      </rPr>
      <t xml:space="preserve">                  </t>
    </r>
  </si>
  <si>
    <r>
      <t xml:space="preserve">Initial test at ANC2                  </t>
    </r>
    <r>
      <rPr>
        <b/>
        <sz val="50"/>
        <color theme="1"/>
        <rFont val="Bembo"/>
        <family val="1"/>
      </rPr>
      <t xml:space="preserve"> </t>
    </r>
  </si>
  <si>
    <r>
      <t>PositIve result at L&amp;D</t>
    </r>
    <r>
      <rPr>
        <b/>
        <sz val="50"/>
        <color theme="1"/>
        <rFont val="Bembo"/>
        <family val="1"/>
      </rPr>
      <t xml:space="preserve">                </t>
    </r>
  </si>
  <si>
    <r>
      <t xml:space="preserve">Positive at PNC &lt;6wks           </t>
    </r>
    <r>
      <rPr>
        <b/>
        <sz val="50"/>
        <color theme="1"/>
        <rFont val="Bembo"/>
        <family val="1"/>
      </rPr>
      <t xml:space="preserve">     </t>
    </r>
  </si>
  <si>
    <r>
      <t>Male partners tested for HIV at ANC</t>
    </r>
    <r>
      <rPr>
        <b/>
        <sz val="50"/>
        <color theme="1"/>
        <rFont val="Bembo"/>
        <family val="1"/>
      </rPr>
      <t xml:space="preserve">  </t>
    </r>
  </si>
  <si>
    <r>
      <t>On HAART at 1</t>
    </r>
    <r>
      <rPr>
        <vertAlign val="superscript"/>
        <sz val="50"/>
        <color theme="1"/>
        <rFont val="Bembo"/>
        <family val="1"/>
      </rPr>
      <t>st</t>
    </r>
    <r>
      <rPr>
        <sz val="50"/>
        <color theme="1"/>
        <rFont val="Bembo"/>
        <family val="1"/>
      </rPr>
      <t xml:space="preserve"> ANC                 </t>
    </r>
  </si>
  <si>
    <r>
      <t>Start HAART_L&amp;D</t>
    </r>
    <r>
      <rPr>
        <b/>
        <sz val="50"/>
        <color theme="1"/>
        <rFont val="Bembo"/>
        <family val="1"/>
      </rPr>
      <t xml:space="preserve">                       </t>
    </r>
  </si>
  <si>
    <r>
      <t xml:space="preserve">Start HAART_PNC &lt; 6wks         </t>
    </r>
    <r>
      <rPr>
        <b/>
        <sz val="50"/>
        <color theme="1"/>
        <rFont val="Bembo"/>
        <family val="1"/>
      </rPr>
      <t xml:space="preserve"> </t>
    </r>
  </si>
  <si>
    <r>
      <t xml:space="preserve">Current on ART (PMTCT)       </t>
    </r>
    <r>
      <rPr>
        <b/>
        <sz val="50"/>
        <color theme="1"/>
        <rFont val="Bembo"/>
        <family val="1"/>
      </rPr>
      <t xml:space="preserve">    </t>
    </r>
  </si>
  <si>
    <r>
      <t>Infant Prophylaxis_PNC&lt; 6wks</t>
    </r>
    <r>
      <rPr>
        <b/>
        <sz val="50"/>
        <color theme="1"/>
        <rFont val="Bembo"/>
        <family val="1"/>
      </rPr>
      <t xml:space="preserve">  </t>
    </r>
  </si>
  <si>
    <r>
      <t xml:space="preserve">Starting ART                              </t>
    </r>
    <r>
      <rPr>
        <b/>
        <sz val="50"/>
        <color theme="1"/>
        <rFont val="Bembo"/>
        <family val="1"/>
      </rPr>
      <t xml:space="preserve"> </t>
    </r>
  </si>
  <si>
    <r>
      <t>Breastfeeding at initiation of ART</t>
    </r>
    <r>
      <rPr>
        <i/>
        <sz val="50"/>
        <color theme="0"/>
        <rFont val="Bembo"/>
        <family val="1"/>
      </rPr>
      <t xml:space="preserve">   </t>
    </r>
  </si>
  <si>
    <r>
      <t xml:space="preserve">Currently on ART (All)             </t>
    </r>
    <r>
      <rPr>
        <b/>
        <sz val="50"/>
        <color theme="1"/>
        <rFont val="Bembo"/>
        <family val="1"/>
      </rPr>
      <t xml:space="preserve"> </t>
    </r>
  </si>
  <si>
    <r>
      <t>Screened for TB</t>
    </r>
    <r>
      <rPr>
        <b/>
        <sz val="50"/>
        <color theme="1"/>
        <rFont val="Bembo"/>
        <family val="1"/>
      </rPr>
      <t xml:space="preserve">                        </t>
    </r>
  </si>
  <si>
    <r>
      <t xml:space="preserve">Cause of  death (COD) </t>
    </r>
    <r>
      <rPr>
        <b/>
        <i/>
        <sz val="50"/>
        <color theme="1"/>
        <rFont val="Bembo"/>
        <family val="1"/>
      </rPr>
      <t>Optional</t>
    </r>
  </si>
  <si>
    <r>
      <t xml:space="preserve">Unknown Cause        </t>
    </r>
    <r>
      <rPr>
        <b/>
        <sz val="50"/>
        <color theme="1"/>
        <rFont val="Bembo"/>
        <family val="1"/>
      </rPr>
      <t xml:space="preserve"> </t>
    </r>
  </si>
  <si>
    <t>Currently on ART (All) 
by Population type</t>
  </si>
  <si>
    <t>Currently on ART (All)
by Multi-Month Dispensing</t>
  </si>
  <si>
    <r>
      <t>Infant Prophylaxis</t>
    </r>
    <r>
      <rPr>
        <i/>
        <sz val="50"/>
        <color theme="1"/>
        <rFont val="Bembo"/>
        <family val="1"/>
      </rPr>
      <t xml:space="preserve"> 
(use  mother's age for reporting)</t>
    </r>
  </si>
  <si>
    <t>Completed IPT
(those that started IPT 6 months ago)</t>
  </si>
  <si>
    <t xml:space="preserve">PITC-Pediatric 
(&lt;5 Yrs) </t>
  </si>
  <si>
    <t>Initiated on IPT 
(6 months ago)</t>
  </si>
  <si>
    <t>F07-17</t>
  </si>
  <si>
    <t>1 month of ARVs dispensed to patient</t>
  </si>
  <si>
    <r>
      <t xml:space="preserve">Positive result _ other ANC test  </t>
    </r>
    <r>
      <rPr>
        <b/>
        <sz val="50"/>
        <color theme="1"/>
        <rFont val="Bembo"/>
        <family val="1"/>
      </rPr>
      <t xml:space="preserve"> </t>
    </r>
  </si>
  <si>
    <t>Form 1A  version 3.0.1</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</si>
  <si>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</si>
  <si>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</si>
  <si>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</si>
  <si>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</si>
  <si>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</si>
  <si>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</si>
  <si>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</si>
  <si>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</si>
  <si>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less than  3 months</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</si>
  <si>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</si>
  <si>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</si>
  <si>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</si>
  <si>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</si>
  <si>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</si>
  <si>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</si>
  <si>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Lost to Follow-up After being on Treatment for less than  or equal to 3 months</t>
  </si>
  <si>
    <t>a count of patients who have been given 2 prescriptions to last them for 6 months</t>
  </si>
  <si>
    <t>Total LTFU Oucomes</t>
  </si>
  <si>
    <t>A sum of all LTFU outcomes from F08-01 to F08-015</t>
  </si>
  <si>
    <t>Multi Month Scripting (MMS)</t>
  </si>
  <si>
    <t>Multi Month Scripting ( MMS )</t>
  </si>
  <si>
    <t xml:space="preserve">Positive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</si>
</sst>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2" x14ac:knownFonts="1">
    <font>
      <sz val="11"/>
      <color theme="1"/>
      <name val="Calibri"/>
      <family val="2"/>
      <scheme val="minor"/>
    </font>
    <font>
      <sz val="10"/>
      <name val="Arial"/>
      <family val="2"/>
    </font>
    <font>
      <b/>
      <sz val="22"/>
      <color theme="1"/>
      <name val="Calibri"/>
      <family val="2"/>
      <scheme val="minor"/>
    </font>
    <font>
      <sz val="22"/>
      <color theme="1"/>
      <name val="Calibri"/>
      <family val="2"/>
      <scheme val="minor"/>
    </font>
    <font>
      <b/>
      <sz val="26"/>
      <color theme="1"/>
      <name val="Calibri"/>
      <family val="2"/>
      <scheme val="minor"/>
    </font>
    <font>
      <b/>
      <sz val="36"/>
      <color theme="1"/>
      <name val="Calibri"/>
      <family val="2"/>
      <scheme val="minor"/>
    </font>
    <font>
      <sz val="36"/>
      <color theme="1"/>
      <name val="Calibri"/>
      <family val="2"/>
      <scheme val="minor"/>
    </font>
    <font>
      <b/>
      <sz val="30"/>
      <color theme="1"/>
      <name val="Calibri"/>
      <family val="2"/>
      <scheme val="minor"/>
    </font>
    <font>
      <sz val="30"/>
      <color theme="1"/>
      <name val="Calibri"/>
      <family val="2"/>
      <scheme val="minor"/>
    </font>
    <font>
      <b/>
      <sz val="72"/>
      <color theme="1"/>
      <name val="Calibri"/>
      <family val="2"/>
      <scheme val="minor"/>
    </font>
    <font>
      <sz val="60"/>
      <color theme="1"/>
      <name val="Calibri"/>
      <family val="2"/>
      <scheme val="minor"/>
    </font>
    <font>
      <sz val="55"/>
      <color theme="1"/>
      <name val="Calibri"/>
      <family val="2"/>
      <scheme val="minor"/>
    </font>
    <font>
      <sz val="50"/>
      <color theme="1"/>
      <name val="Calibri"/>
      <family val="2"/>
      <scheme val="minor"/>
    </font>
    <font>
      <b/>
      <sz val="50"/>
      <color theme="1"/>
      <name val="Calibri"/>
      <family val="2"/>
      <scheme val="minor"/>
    </font>
    <font>
      <sz val="72"/>
      <color theme="1"/>
      <name val="Calibri"/>
      <family val="2"/>
      <scheme val="minor"/>
    </font>
    <font>
      <b/>
      <sz val="22"/>
      <color rgb="FFFF0000"/>
      <name val="Calibri"/>
      <family val="2"/>
      <scheme val="minor"/>
    </font>
    <font>
      <i/>
      <sz val="22"/>
      <color theme="1"/>
      <name val="Calibri"/>
      <family val="2"/>
      <scheme val="minor"/>
    </font>
    <font>
      <sz val="22"/>
      <name val="Calibri"/>
      <family val="2"/>
      <scheme val="minor"/>
    </font>
    <font>
      <b/>
      <sz val="22"/>
      <name val="Calibri"/>
      <family val="2"/>
      <scheme val="minor"/>
    </font>
    <font>
      <sz val="22"/>
      <color rgb="FF000000"/>
      <name val="Calibri"/>
      <family val="2"/>
      <scheme val="minor"/>
    </font>
    <font>
      <vertAlign val="superscript"/>
      <sz val="22"/>
      <color theme="1"/>
      <name val="Calibri"/>
      <family val="2"/>
      <scheme val="minor"/>
    </font>
    <font>
      <b/>
      <i/>
      <sz val="22"/>
      <color theme="1"/>
      <name val="Calibri"/>
      <family val="2"/>
      <scheme val="minor"/>
    </font>
    <font>
      <sz val="11"/>
      <color rgb="FF9C5700"/>
      <name val="Calibri"/>
      <family val="2"/>
      <scheme val="minor"/>
    </font>
    <font>
      <sz val="8"/>
      <name val="Calibri"/>
      <family val="2"/>
      <scheme val="minor"/>
    </font>
    <font>
      <sz val="22"/>
      <color rgb="FF7030A0"/>
      <name val="Calibri"/>
      <family val="2"/>
      <scheme val="minor"/>
    </font>
    <font>
      <b/>
      <sz val="55"/>
      <color theme="1"/>
      <name val="Bembo"/>
      <family val="1"/>
    </font>
    <font>
      <b/>
      <sz val="102"/>
      <color rgb="FFFF0000"/>
      <name val="Bembo"/>
      <family val="1"/>
    </font>
    <font>
      <b/>
      <sz val="72"/>
      <color theme="1"/>
      <name val="Bembo"/>
      <family val="1"/>
    </font>
    <font>
      <b/>
      <sz val="26"/>
      <color theme="1"/>
      <name val="Bembo"/>
      <family val="1"/>
    </font>
    <font>
      <b/>
      <sz val="36"/>
      <color theme="1"/>
      <name val="Bembo"/>
      <family val="1"/>
    </font>
    <font>
      <b/>
      <sz val="55"/>
      <name val="Bembo"/>
      <family val="1"/>
    </font>
    <font>
      <b/>
      <sz val="48"/>
      <color theme="1"/>
      <name val="Bembo"/>
      <family val="1"/>
    </font>
    <font>
      <sz val="50"/>
      <color theme="1"/>
      <name val="Bembo"/>
      <family val="1"/>
    </font>
    <font>
      <b/>
      <sz val="50"/>
      <color theme="1"/>
      <name val="Bembo"/>
      <family val="1"/>
    </font>
    <font>
      <sz val="36"/>
      <color theme="1"/>
      <name val="Bembo"/>
      <family val="1"/>
    </font>
    <font>
      <sz val="36"/>
      <color theme="0"/>
      <name val="Bembo"/>
      <family val="1"/>
    </font>
    <font>
      <sz val="36"/>
      <color rgb="FFFF0000"/>
      <name val="Bembo"/>
      <family val="1"/>
    </font>
    <font>
      <sz val="55"/>
      <color rgb="FFFF0000"/>
      <name val="Bembo"/>
      <family val="1"/>
    </font>
    <font>
      <sz val="33"/>
      <color theme="1"/>
      <name val="Bembo"/>
      <family val="1"/>
    </font>
    <font>
      <sz val="50"/>
      <name val="Bembo"/>
      <family val="1"/>
    </font>
    <font>
      <b/>
      <sz val="50"/>
      <name val="Bembo"/>
      <family val="1"/>
    </font>
    <font>
      <vertAlign val="superscript"/>
      <sz val="50"/>
      <color theme="1"/>
      <name val="Bembo"/>
      <family val="1"/>
    </font>
    <font>
      <b/>
      <sz val="36"/>
      <color theme="0"/>
      <name val="Bembo"/>
      <family val="1"/>
    </font>
    <font>
      <i/>
      <sz val="50"/>
      <color theme="1"/>
      <name val="Bembo"/>
      <family val="1"/>
    </font>
    <font>
      <i/>
      <sz val="50"/>
      <color theme="0"/>
      <name val="Bembo"/>
      <family val="1"/>
    </font>
    <font>
      <sz val="36"/>
      <color theme="4" tint="-0.499984740745262"/>
      <name val="Bembo"/>
      <family val="1"/>
    </font>
    <font>
      <b/>
      <i/>
      <sz val="50"/>
      <color theme="1"/>
      <name val="Bembo"/>
      <family val="1"/>
    </font>
    <font>
      <sz val="48"/>
      <color theme="1"/>
      <name val="Bembo"/>
      <family val="1"/>
    </font>
    <font>
      <sz val="48"/>
      <color theme="0"/>
      <name val="Bembo"/>
      <family val="1"/>
    </font>
    <font>
      <b/>
      <sz val="48"/>
      <name val="Bembo"/>
      <family val="1"/>
    </font>
    <font>
      <b/>
      <sz val="60"/>
      <color rgb="FFFF0000"/>
      <name val="Bembo"/>
      <family val="1"/>
    </font>
    <font>
      <b/>
      <sz val="72"/>
      <color rgb="FFFF0000"/>
      <name val="Bembo"/>
      <family val="1"/>
    </font>
    <font>
      <b/>
      <sz val="72"/>
      <color rgb="FF7030A0"/>
      <name val="Bembo"/>
      <family val="1"/>
    </font>
    <font>
      <sz val="55"/>
      <color theme="1"/>
      <name val="Bembo"/>
      <family val="1"/>
    </font>
    <font>
      <i/>
      <sz val="48"/>
      <color rgb="FFFF0000"/>
      <name val="Bembo"/>
      <family val="1"/>
    </font>
    <font>
      <b/>
      <sz val="50"/>
      <color rgb="FFFF0000"/>
      <name val="Bembo"/>
      <family val="1"/>
    </font>
    <font>
      <b/>
      <sz val="36"/>
      <color theme="0" tint="-4.9989318521683403E-2"/>
      <name val="Bembo"/>
      <family val="1"/>
    </font>
    <font>
      <b/>
      <sz val="50"/>
      <color theme="9" tint="0.39997558519241921"/>
      <name val="Bembo"/>
      <family val="1"/>
    </font>
    <font>
      <b/>
      <sz val="48"/>
      <color theme="0"/>
      <name val="Bembo"/>
      <family val="1"/>
    </font>
    <font>
      <sz val="48"/>
      <color theme="5"/>
      <name val="Bembo"/>
      <family val="1"/>
    </font>
    <font>
      <b/>
      <sz val="50"/>
      <color theme="5"/>
      <name val="Bembo"/>
      <family val="1"/>
    </font>
    <font>
      <b/>
      <sz val="48"/>
      <color theme="5"/>
      <name val="Bembo"/>
      <family val="1"/>
    </font>
  </fonts>
  <fills count="14">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0.49998474074526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s>
  <cellStyleXfs count="3">
    <xf numFmtId="0" fontId="0" fillId="0" borderId="0"/>
    <xf numFmtId="0" fontId="1" fillId="0" borderId="0" applyNumberFormat="0" applyFont="0" applyFill="0" applyBorder="0" applyAlignment="0" applyProtection="0"/>
    <xf numFmtId="0" fontId="22" fillId="12" borderId="0" applyNumberFormat="0" applyBorder="0" applyAlignment="0" applyProtection="0"/>
  </cellStyleXfs>
  <cellXfs count="320">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2" fillId="0" borderId="0" xfId="0" applyFont="1" applyAlignment="1">
      <alignment vertical="center"/>
    </xf>
    <xf numFmtId="0" fontId="12" fillId="5" borderId="0" xfId="0" applyFont="1" applyFill="1"/>
    <xf numFmtId="0" fontId="14" fillId="0" borderId="0" xfId="0" applyFont="1"/>
    <xf numFmtId="0" fontId="13" fillId="0" borderId="0" xfId="0" applyFont="1"/>
    <xf numFmtId="0" fontId="9" fillId="0" borderId="0" xfId="0" applyFont="1" applyAlignment="1">
      <alignment horizontal="left"/>
    </xf>
    <xf numFmtId="0" fontId="11" fillId="5" borderId="0" xfId="0" applyFont="1" applyFill="1"/>
    <xf numFmtId="0" fontId="3" fillId="5" borderId="0" xfId="0" applyFont="1" applyFill="1"/>
    <xf numFmtId="0" fontId="2" fillId="5" borderId="1" xfId="0" applyFont="1" applyFill="1" applyBorder="1" applyAlignment="1">
      <alignment horizontal="left" vertical="center"/>
    </xf>
    <xf numFmtId="0" fontId="2" fillId="5" borderId="1" xfId="0" applyFont="1" applyFill="1" applyBorder="1" applyAlignment="1">
      <alignment horizontal="left" vertical="top"/>
    </xf>
    <xf numFmtId="0" fontId="2" fillId="5" borderId="1" xfId="0" applyFont="1" applyFill="1" applyBorder="1" applyAlignment="1">
      <alignment horizontal="left" vertical="top" wrapText="1"/>
    </xf>
    <xf numFmtId="0" fontId="2" fillId="5" borderId="1" xfId="0" applyFont="1" applyFill="1" applyBorder="1" applyAlignment="1">
      <alignment horizontal="left" vertical="center" wrapText="1"/>
    </xf>
    <xf numFmtId="0" fontId="3" fillId="5" borderId="0" xfId="0" applyFont="1" applyFill="1" applyAlignment="1">
      <alignment horizontal="left"/>
    </xf>
    <xf numFmtId="0" fontId="2" fillId="6" borderId="1" xfId="0" applyFont="1" applyFill="1" applyBorder="1" applyAlignment="1">
      <alignment vertical="center" wrapText="1"/>
    </xf>
    <xf numFmtId="0" fontId="3" fillId="5" borderId="1" xfId="0" applyFont="1" applyFill="1" applyBorder="1" applyAlignment="1">
      <alignment horizontal="right"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vertical="top" wrapText="1"/>
    </xf>
    <xf numFmtId="0" fontId="3"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3" fillId="5" borderId="1" xfId="0" applyFont="1" applyFill="1" applyBorder="1" applyAlignment="1">
      <alignment vertical="center"/>
    </xf>
    <xf numFmtId="0" fontId="3" fillId="0" borderId="1" xfId="0" applyFont="1" applyBorder="1" applyAlignment="1">
      <alignment horizontal="righ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5" borderId="0" xfId="0" applyFont="1" applyFill="1" applyAlignment="1">
      <alignment vertical="center"/>
    </xf>
    <xf numFmtId="0" fontId="3" fillId="5" borderId="6" xfId="0" applyFont="1" applyFill="1" applyBorder="1" applyAlignment="1">
      <alignment horizontal="left" vertical="top" wrapText="1"/>
    </xf>
    <xf numFmtId="0" fontId="2" fillId="0" borderId="1" xfId="0" applyFont="1" applyBorder="1" applyAlignment="1">
      <alignment horizontal="center" vertical="top" wrapText="1"/>
    </xf>
    <xf numFmtId="0" fontId="3" fillId="5" borderId="13" xfId="0" applyFont="1" applyFill="1" applyBorder="1" applyAlignment="1">
      <alignment horizontal="left" vertical="top" wrapText="1"/>
    </xf>
    <xf numFmtId="0" fontId="3" fillId="5" borderId="7" xfId="0" applyFont="1" applyFill="1" applyBorder="1" applyAlignment="1">
      <alignment horizontal="left" vertical="top" wrapText="1"/>
    </xf>
    <xf numFmtId="0" fontId="3" fillId="0" borderId="1" xfId="0" applyFont="1" applyBorder="1" applyAlignment="1">
      <alignment horizontal="center" vertical="top" wrapText="1"/>
    </xf>
    <xf numFmtId="0" fontId="3" fillId="5" borderId="0" xfId="0" applyFont="1" applyFill="1" applyAlignment="1">
      <alignment wrapText="1"/>
    </xf>
    <xf numFmtId="0" fontId="3" fillId="5" borderId="1" xfId="0" applyFont="1" applyFill="1" applyBorder="1" applyAlignment="1">
      <alignment horizontal="center" vertical="top" wrapText="1"/>
    </xf>
    <xf numFmtId="0" fontId="17" fillId="5" borderId="1" xfId="0" applyFont="1" applyFill="1" applyBorder="1" applyAlignment="1">
      <alignment horizontal="right" vertical="center" wrapText="1"/>
    </xf>
    <xf numFmtId="0" fontId="3" fillId="5" borderId="1" xfId="0" applyFont="1" applyFill="1" applyBorder="1" applyAlignment="1">
      <alignment horizontal="left" vertical="top" wrapText="1"/>
    </xf>
    <xf numFmtId="0" fontId="19" fillId="0" borderId="0" xfId="0" applyFont="1" applyAlignment="1">
      <alignment wrapText="1"/>
    </xf>
    <xf numFmtId="0" fontId="3" fillId="5" borderId="3" xfId="0" applyFont="1" applyFill="1" applyBorder="1" applyAlignment="1">
      <alignment vertical="top" wrapText="1"/>
    </xf>
    <xf numFmtId="0" fontId="3" fillId="5" borderId="1" xfId="0" applyFont="1" applyFill="1" applyBorder="1" applyAlignment="1">
      <alignment horizontal="right" wrapText="1"/>
    </xf>
    <xf numFmtId="0" fontId="3" fillId="5" borderId="5" xfId="0" applyFont="1" applyFill="1" applyBorder="1" applyAlignment="1">
      <alignment vertical="top" wrapText="1"/>
    </xf>
    <xf numFmtId="0" fontId="3" fillId="5" borderId="9" xfId="0" applyFont="1" applyFill="1" applyBorder="1" applyAlignment="1">
      <alignment horizontal="left" vertical="center" wrapText="1"/>
    </xf>
    <xf numFmtId="0" fontId="3" fillId="5" borderId="1" xfId="0" applyFont="1" applyFill="1" applyBorder="1" applyAlignment="1">
      <alignment horizontal="left" vertical="center" wrapText="1"/>
    </xf>
    <xf numFmtId="0" fontId="16" fillId="0" borderId="1" xfId="0" applyFont="1" applyBorder="1" applyAlignment="1">
      <alignment horizontal="right" vertical="center" wrapText="1"/>
    </xf>
    <xf numFmtId="0" fontId="16" fillId="0" borderId="1" xfId="0" applyFont="1" applyBorder="1" applyAlignment="1">
      <alignment horizontal="center" vertical="center" wrapText="1"/>
    </xf>
    <xf numFmtId="0" fontId="3" fillId="0" borderId="24" xfId="0" applyFont="1" applyBorder="1" applyAlignment="1">
      <alignment horizontal="right" vertical="center" wrapText="1"/>
    </xf>
    <xf numFmtId="0" fontId="3" fillId="5" borderId="0" xfId="0" applyFont="1" applyFill="1" applyAlignment="1">
      <alignment horizontal="right" vertical="center"/>
    </xf>
    <xf numFmtId="0" fontId="3" fillId="5" borderId="0" xfId="0" applyFont="1" applyFill="1" applyAlignment="1">
      <alignment horizontal="center" vertical="top"/>
    </xf>
    <xf numFmtId="0" fontId="3" fillId="5" borderId="0" xfId="0" applyFont="1" applyFill="1" applyAlignment="1">
      <alignment vertical="top" wrapText="1"/>
    </xf>
    <xf numFmtId="0" fontId="3" fillId="5" borderId="0" xfId="0" applyFont="1" applyFill="1" applyAlignment="1">
      <alignment horizontal="left" vertical="center" wrapText="1"/>
    </xf>
    <xf numFmtId="0" fontId="2" fillId="5" borderId="1" xfId="0" applyFont="1" applyFill="1" applyBorder="1" applyAlignment="1">
      <alignment horizontal="left" wrapText="1"/>
    </xf>
    <xf numFmtId="0" fontId="3" fillId="0" borderId="0" xfId="0" applyFont="1" applyAlignment="1">
      <alignment wrapText="1"/>
    </xf>
    <xf numFmtId="0" fontId="9" fillId="0" borderId="0" xfId="0" applyFont="1" applyAlignment="1">
      <alignment horizontal="center" wrapText="1"/>
    </xf>
    <xf numFmtId="0" fontId="7" fillId="0" borderId="0" xfId="0" applyFont="1" applyAlignment="1">
      <alignment horizontal="center" wrapText="1"/>
    </xf>
    <xf numFmtId="0" fontId="6" fillId="0" borderId="0" xfId="0" applyFont="1" applyAlignment="1">
      <alignment wrapText="1"/>
    </xf>
    <xf numFmtId="0" fontId="24" fillId="5" borderId="1" xfId="0" applyFont="1" applyFill="1" applyBorder="1" applyAlignment="1">
      <alignment horizontal="right" vertical="center" wrapText="1"/>
    </xf>
    <xf numFmtId="0" fontId="24" fillId="5" borderId="1" xfId="0" applyFont="1" applyFill="1" applyBorder="1" applyAlignment="1">
      <alignment horizontal="center" vertical="center" wrapText="1"/>
    </xf>
    <xf numFmtId="0" fontId="24" fillId="5" borderId="1" xfId="0" applyFont="1" applyFill="1" applyBorder="1" applyAlignment="1">
      <alignment vertical="top" wrapText="1"/>
    </xf>
    <xf numFmtId="0" fontId="24" fillId="5" borderId="1" xfId="0" applyFont="1" applyFill="1" applyBorder="1" applyAlignment="1">
      <alignment vertical="center" wrapText="1"/>
    </xf>
    <xf numFmtId="0" fontId="2" fillId="0" borderId="1" xfId="0" applyFont="1" applyBorder="1" applyAlignment="1">
      <alignment horizontal="right" vertical="center" wrapText="1"/>
    </xf>
    <xf numFmtId="0" fontId="2" fillId="5" borderId="1" xfId="0" applyFont="1" applyFill="1" applyBorder="1" applyAlignment="1">
      <alignment vertical="center" wrapText="1"/>
    </xf>
    <xf numFmtId="0" fontId="2" fillId="5" borderId="0" xfId="0" applyFont="1" applyFill="1"/>
    <xf numFmtId="0" fontId="24" fillId="0" borderId="6" xfId="0" applyFont="1" applyBorder="1" applyAlignment="1">
      <alignment horizontal="right" vertical="center" wrapText="1"/>
    </xf>
    <xf numFmtId="0" fontId="24" fillId="5" borderId="6" xfId="0" applyFont="1" applyFill="1" applyBorder="1" applyAlignment="1">
      <alignment horizontal="center" vertical="center" wrapText="1"/>
    </xf>
    <xf numFmtId="0" fontId="24" fillId="0" borderId="6" xfId="0" applyFont="1" applyBorder="1" applyAlignment="1">
      <alignment horizontal="right" wrapText="1"/>
    </xf>
    <xf numFmtId="0" fontId="24" fillId="5" borderId="6" xfId="0" applyFont="1" applyFill="1" applyBorder="1" applyAlignment="1">
      <alignment horizontal="center" wrapText="1"/>
    </xf>
    <xf numFmtId="0" fontId="24" fillId="5" borderId="1" xfId="0" applyFont="1" applyFill="1" applyBorder="1" applyAlignment="1">
      <alignment wrapText="1"/>
    </xf>
    <xf numFmtId="0" fontId="3" fillId="5" borderId="0" xfId="0" applyFont="1" applyFill="1" applyAlignment="1"/>
    <xf numFmtId="0" fontId="24" fillId="5" borderId="1" xfId="0" applyFont="1" applyFill="1" applyBorder="1" applyAlignment="1">
      <alignment horizontal="left" vertical="center" wrapText="1"/>
    </xf>
    <xf numFmtId="0" fontId="24" fillId="5" borderId="1" xfId="0" applyFont="1" applyFill="1" applyBorder="1" applyAlignment="1">
      <alignment horizontal="left" wrapText="1"/>
    </xf>
    <xf numFmtId="0" fontId="24" fillId="0" borderId="1" xfId="0" applyFont="1" applyBorder="1" applyAlignment="1">
      <alignment vertical="center" wrapText="1"/>
    </xf>
    <xf numFmtId="0" fontId="24" fillId="0" borderId="1" xfId="0" applyFont="1" applyBorder="1" applyAlignment="1">
      <alignment wrapText="1"/>
    </xf>
    <xf numFmtId="0" fontId="25" fillId="0" borderId="0" xfId="0" applyFont="1" applyAlignment="1">
      <alignment horizontal="left" vertical="center"/>
    </xf>
    <xf numFmtId="0" fontId="27" fillId="0" borderId="0" xfId="0" applyFont="1" applyAlignment="1">
      <alignment horizontal="center" wrapText="1"/>
    </xf>
    <xf numFmtId="0" fontId="28" fillId="0" borderId="0" xfId="0" applyFont="1"/>
    <xf numFmtId="0" fontId="27" fillId="0" borderId="0" xfId="0" applyFont="1"/>
    <xf numFmtId="0" fontId="29" fillId="0" borderId="0" xfId="0" applyFont="1" applyAlignment="1">
      <alignment wrapText="1"/>
    </xf>
    <xf numFmtId="49" fontId="30" fillId="4" borderId="3" xfId="1" applyNumberFormat="1" applyFont="1" applyFill="1" applyBorder="1" applyAlignment="1">
      <alignment horizontal="center" vertical="center"/>
    </xf>
    <xf numFmtId="49" fontId="30" fillId="4" borderId="1" xfId="1" applyNumberFormat="1" applyFont="1" applyFill="1" applyBorder="1" applyAlignment="1">
      <alignment horizontal="center" vertical="center"/>
    </xf>
    <xf numFmtId="0" fontId="32" fillId="0" borderId="1" xfId="0" applyFont="1" applyBorder="1" applyAlignment="1">
      <alignment horizontal="left" vertical="center" wrapText="1"/>
    </xf>
    <xf numFmtId="0" fontId="33" fillId="4" borderId="1" xfId="0" applyFont="1" applyFill="1" applyBorder="1" applyAlignment="1">
      <alignment horizontal="center" vertical="center" wrapText="1"/>
    </xf>
    <xf numFmtId="0" fontId="34" fillId="0" borderId="1" xfId="0" applyFont="1" applyBorder="1" applyAlignment="1" applyProtection="1">
      <alignment horizontal="center" vertical="center"/>
      <protection locked="0"/>
    </xf>
    <xf numFmtId="0" fontId="33" fillId="6" borderId="4" xfId="0" applyFont="1" applyFill="1" applyBorder="1" applyAlignment="1">
      <alignment horizontal="center" vertical="center"/>
    </xf>
    <xf numFmtId="0" fontId="32" fillId="11" borderId="1" xfId="0" applyFont="1" applyFill="1" applyBorder="1" applyAlignment="1">
      <alignment horizontal="left" vertical="top" wrapText="1"/>
    </xf>
    <xf numFmtId="0" fontId="33" fillId="4" borderId="1" xfId="0" applyFont="1" applyFill="1" applyBorder="1" applyAlignment="1">
      <alignment horizontal="center" vertical="center"/>
    </xf>
    <xf numFmtId="0" fontId="29" fillId="2" borderId="4" xfId="0" applyFont="1" applyFill="1" applyBorder="1" applyAlignment="1">
      <alignment horizontal="left" vertical="top" wrapText="1"/>
    </xf>
    <xf numFmtId="0" fontId="35" fillId="8" borderId="1" xfId="0" applyFont="1" applyFill="1" applyBorder="1" applyAlignment="1">
      <alignment horizontal="center" vertical="center"/>
    </xf>
    <xf numFmtId="0" fontId="33" fillId="11" borderId="1" xfId="0" applyFont="1" applyFill="1" applyBorder="1" applyAlignment="1">
      <alignment horizontal="left" vertical="top" wrapText="1"/>
    </xf>
    <xf numFmtId="0" fontId="33" fillId="4" borderId="6" xfId="0" applyFont="1" applyFill="1" applyBorder="1" applyAlignment="1">
      <alignment horizontal="center" vertical="center" wrapText="1"/>
    </xf>
    <xf numFmtId="0" fontId="33" fillId="6" borderId="9" xfId="0" applyFont="1" applyFill="1" applyBorder="1" applyAlignment="1">
      <alignment horizontal="center" vertical="center"/>
    </xf>
    <xf numFmtId="0" fontId="35" fillId="8" borderId="1" xfId="0" applyFont="1" applyFill="1" applyBorder="1" applyAlignment="1">
      <alignment vertical="center" wrapText="1"/>
    </xf>
    <xf numFmtId="0" fontId="34" fillId="0" borderId="3" xfId="0" applyFont="1" applyBorder="1" applyAlignment="1" applyProtection="1">
      <alignment horizontal="center" vertical="center"/>
      <protection locked="0"/>
    </xf>
    <xf numFmtId="0" fontId="34" fillId="2" borderId="4" xfId="0" applyFont="1" applyFill="1" applyBorder="1" applyAlignment="1">
      <alignment horizontal="left" vertical="top" wrapText="1"/>
    </xf>
    <xf numFmtId="0" fontId="32" fillId="0" borderId="6" xfId="0" applyFont="1" applyBorder="1" applyAlignment="1">
      <alignment horizontal="left" vertical="center" wrapText="1"/>
    </xf>
    <xf numFmtId="0" fontId="35" fillId="8" borderId="6" xfId="0" applyFont="1" applyFill="1" applyBorder="1" applyAlignment="1">
      <alignment vertical="center" wrapText="1"/>
    </xf>
    <xf numFmtId="0" fontId="34" fillId="0" borderId="6" xfId="0" applyFont="1" applyBorder="1" applyAlignment="1" applyProtection="1">
      <alignment horizontal="center" vertical="center"/>
      <protection locked="0"/>
    </xf>
    <xf numFmtId="0" fontId="34" fillId="2" borderId="9" xfId="0" applyFont="1" applyFill="1" applyBorder="1" applyAlignment="1">
      <alignment horizontal="left" vertical="top" wrapText="1"/>
    </xf>
    <xf numFmtId="0" fontId="32" fillId="11" borderId="6" xfId="0" applyFont="1" applyFill="1" applyBorder="1" applyAlignment="1">
      <alignment horizontal="left" vertical="top" wrapText="1"/>
    </xf>
    <xf numFmtId="0" fontId="37" fillId="4" borderId="2" xfId="0" applyFont="1" applyFill="1" applyBorder="1" applyAlignment="1">
      <alignment horizontal="center" vertical="center" wrapText="1"/>
    </xf>
    <xf numFmtId="0" fontId="37" fillId="4" borderId="0" xfId="0" applyFont="1" applyFill="1" applyAlignment="1">
      <alignment horizontal="center" vertical="center" wrapText="1"/>
    </xf>
    <xf numFmtId="0" fontId="37" fillId="4" borderId="14" xfId="0" applyFont="1" applyFill="1" applyBorder="1" applyAlignment="1">
      <alignment horizontal="center" vertical="center" wrapText="1"/>
    </xf>
    <xf numFmtId="0" fontId="35" fillId="8" borderId="1" xfId="0" applyFont="1" applyFill="1" applyBorder="1" applyAlignment="1">
      <alignment horizontal="center" vertical="center" wrapText="1"/>
    </xf>
    <xf numFmtId="0" fontId="34" fillId="5" borderId="3" xfId="0" applyFont="1" applyFill="1" applyBorder="1" applyAlignment="1" applyProtection="1">
      <alignment horizontal="center" vertical="center"/>
      <protection locked="0"/>
    </xf>
    <xf numFmtId="0" fontId="34" fillId="5" borderId="1" xfId="0" applyFont="1" applyFill="1" applyBorder="1" applyAlignment="1" applyProtection="1">
      <alignment horizontal="center" vertical="center"/>
      <protection locked="0"/>
    </xf>
    <xf numFmtId="0" fontId="38" fillId="2" borderId="4" xfId="0" applyFont="1" applyFill="1" applyBorder="1" applyAlignment="1">
      <alignment horizontal="left" vertical="top" wrapText="1"/>
    </xf>
    <xf numFmtId="0" fontId="32" fillId="5" borderId="1" xfId="0" applyFont="1" applyFill="1" applyBorder="1" applyAlignment="1">
      <alignment horizontal="left" vertical="center" wrapText="1"/>
    </xf>
    <xf numFmtId="0" fontId="32" fillId="5" borderId="4" xfId="0" applyFont="1" applyFill="1" applyBorder="1" applyAlignment="1" applyProtection="1">
      <alignment horizontal="center" vertical="center"/>
      <protection locked="0"/>
    </xf>
    <xf numFmtId="0" fontId="32" fillId="5" borderId="6" xfId="0" applyFont="1" applyFill="1" applyBorder="1" applyAlignment="1">
      <alignment horizontal="left" vertical="center" wrapText="1"/>
    </xf>
    <xf numFmtId="0" fontId="35" fillId="8" borderId="6" xfId="0" applyFont="1" applyFill="1" applyBorder="1" applyAlignment="1">
      <alignment horizontal="center" vertical="center" wrapText="1"/>
    </xf>
    <xf numFmtId="0" fontId="35" fillId="8" borderId="6" xfId="0" applyFont="1" applyFill="1" applyBorder="1" applyAlignment="1">
      <alignment horizontal="center" vertical="center"/>
    </xf>
    <xf numFmtId="0" fontId="32" fillId="5" borderId="9" xfId="0" applyFont="1" applyFill="1" applyBorder="1" applyAlignment="1" applyProtection="1">
      <alignment horizontal="center" vertical="center"/>
      <protection locked="0"/>
    </xf>
    <xf numFmtId="0" fontId="34" fillId="0" borderId="1" xfId="0" applyFont="1" applyBorder="1" applyAlignment="1" applyProtection="1">
      <alignment horizontal="center" vertical="center" wrapText="1"/>
      <protection locked="0"/>
    </xf>
    <xf numFmtId="0" fontId="39" fillId="5" borderId="1" xfId="0" applyFont="1" applyFill="1" applyBorder="1" applyAlignment="1">
      <alignment horizontal="left" vertical="center" wrapText="1"/>
    </xf>
    <xf numFmtId="0" fontId="40" fillId="4" borderId="1" xfId="0" applyFont="1" applyFill="1" applyBorder="1" applyAlignment="1">
      <alignment horizontal="center" vertical="center" wrapText="1"/>
    </xf>
    <xf numFmtId="0" fontId="39" fillId="5" borderId="6" xfId="0" applyFont="1" applyFill="1" applyBorder="1" applyAlignment="1">
      <alignment horizontal="left" vertical="center" wrapText="1"/>
    </xf>
    <xf numFmtId="0" fontId="40" fillId="4" borderId="6" xfId="0" applyFont="1" applyFill="1" applyBorder="1" applyAlignment="1">
      <alignment horizontal="center" vertical="center" wrapText="1"/>
    </xf>
    <xf numFmtId="0" fontId="34" fillId="5" borderId="6" xfId="0" applyFont="1" applyFill="1" applyBorder="1" applyAlignment="1" applyProtection="1">
      <alignment horizontal="center" vertical="center"/>
      <protection locked="0"/>
    </xf>
    <xf numFmtId="0" fontId="37" fillId="4" borderId="11" xfId="0" applyFont="1" applyFill="1" applyBorder="1" applyAlignment="1">
      <alignment horizontal="center" vertical="center" wrapText="1"/>
    </xf>
    <xf numFmtId="0" fontId="37" fillId="4" borderId="8" xfId="0" applyFont="1" applyFill="1" applyBorder="1" applyAlignment="1">
      <alignment horizontal="center" vertical="center" wrapText="1"/>
    </xf>
    <xf numFmtId="0" fontId="37" fillId="4" borderId="12" xfId="0" applyFont="1" applyFill="1" applyBorder="1" applyAlignment="1">
      <alignment horizontal="center" vertical="center" wrapText="1"/>
    </xf>
    <xf numFmtId="0" fontId="33" fillId="4" borderId="9" xfId="0" applyFont="1" applyFill="1" applyBorder="1" applyAlignment="1">
      <alignment horizontal="center" vertical="center" wrapText="1"/>
    </xf>
    <xf numFmtId="0" fontId="33" fillId="4" borderId="2" xfId="0" applyFont="1" applyFill="1" applyBorder="1" applyAlignment="1">
      <alignment horizontal="center" vertical="center" wrapText="1"/>
    </xf>
    <xf numFmtId="49" fontId="42" fillId="8" borderId="1" xfId="1" applyNumberFormat="1" applyFont="1" applyFill="1" applyBorder="1" applyAlignment="1">
      <alignment vertical="center"/>
    </xf>
    <xf numFmtId="49" fontId="33" fillId="6" borderId="4" xfId="0" applyNumberFormat="1" applyFont="1" applyFill="1" applyBorder="1" applyAlignment="1">
      <alignment horizontal="center" vertical="center"/>
    </xf>
    <xf numFmtId="0" fontId="32" fillId="11" borderId="1" xfId="0" applyFont="1" applyFill="1" applyBorder="1" applyAlignment="1">
      <alignment wrapText="1"/>
    </xf>
    <xf numFmtId="49" fontId="42" fillId="8" borderId="1" xfId="1" applyNumberFormat="1" applyFont="1" applyFill="1" applyBorder="1" applyAlignment="1">
      <alignment horizontal="center" vertical="center"/>
    </xf>
    <xf numFmtId="49" fontId="42" fillId="8" borderId="6" xfId="1" applyNumberFormat="1" applyFont="1" applyFill="1" applyBorder="1" applyAlignment="1">
      <alignment horizontal="center" vertical="center"/>
    </xf>
    <xf numFmtId="49" fontId="33" fillId="6" borderId="9" xfId="0" applyNumberFormat="1" applyFont="1" applyFill="1" applyBorder="1" applyAlignment="1">
      <alignment horizontal="center" vertical="center"/>
    </xf>
    <xf numFmtId="0" fontId="35" fillId="8" borderId="1" xfId="0" applyFont="1" applyFill="1" applyBorder="1" applyAlignment="1">
      <alignment vertical="center"/>
    </xf>
    <xf numFmtId="0" fontId="35" fillId="8" borderId="6" xfId="0" applyFont="1" applyFill="1" applyBorder="1" applyAlignment="1">
      <alignment vertical="center"/>
    </xf>
    <xf numFmtId="0" fontId="43" fillId="0" borderId="1" xfId="0" applyFont="1" applyBorder="1" applyAlignment="1">
      <alignment horizontal="left" vertical="center" wrapText="1"/>
    </xf>
    <xf numFmtId="0" fontId="45" fillId="6" borderId="1" xfId="2" applyFont="1" applyFill="1" applyBorder="1" applyAlignment="1" applyProtection="1">
      <alignment horizontal="center" vertical="center"/>
    </xf>
    <xf numFmtId="0" fontId="32" fillId="11" borderId="2" xfId="0" applyFont="1" applyFill="1" applyBorder="1" applyAlignment="1">
      <alignment horizontal="left" vertical="top" wrapText="1"/>
    </xf>
    <xf numFmtId="0" fontId="27" fillId="7" borderId="8" xfId="0" applyFont="1" applyFill="1" applyBorder="1" applyAlignment="1">
      <alignment horizontal="center" vertical="center" wrapText="1"/>
    </xf>
    <xf numFmtId="0" fontId="27" fillId="9" borderId="1" xfId="0" applyFont="1" applyFill="1" applyBorder="1" applyAlignment="1">
      <alignment horizontal="center" vertical="center"/>
    </xf>
    <xf numFmtId="0" fontId="32" fillId="0" borderId="24" xfId="0" applyFont="1" applyBorder="1" applyAlignment="1">
      <alignment horizontal="left" vertical="center" wrapText="1"/>
    </xf>
    <xf numFmtId="0" fontId="34" fillId="0" borderId="24" xfId="0" applyFont="1" applyBorder="1" applyAlignment="1" applyProtection="1">
      <alignment horizontal="center" vertical="center"/>
      <protection locked="0"/>
    </xf>
    <xf numFmtId="0" fontId="34" fillId="2" borderId="26" xfId="0" applyFont="1" applyFill="1" applyBorder="1" applyAlignment="1">
      <alignment horizontal="left" vertical="top" wrapText="1"/>
    </xf>
    <xf numFmtId="0" fontId="25" fillId="6" borderId="2" xfId="0" applyFont="1" applyFill="1" applyBorder="1" applyAlignment="1">
      <alignment vertical="center"/>
    </xf>
    <xf numFmtId="0" fontId="47" fillId="0" borderId="1" xfId="0" applyFont="1" applyBorder="1" applyAlignment="1" applyProtection="1">
      <alignment horizontal="center" vertical="center"/>
      <protection locked="0"/>
    </xf>
    <xf numFmtId="3" fontId="47" fillId="0" borderId="1" xfId="0" applyNumberFormat="1" applyFont="1" applyBorder="1" applyAlignment="1" applyProtection="1">
      <alignment horizontal="center" vertical="center"/>
      <protection locked="0"/>
    </xf>
    <xf numFmtId="0" fontId="48" fillId="8" borderId="1" xfId="0" applyFont="1" applyFill="1" applyBorder="1" applyAlignment="1">
      <alignment horizontal="center" vertical="center"/>
    </xf>
    <xf numFmtId="0" fontId="49" fillId="6" borderId="1" xfId="0" applyFont="1" applyFill="1" applyBorder="1" applyAlignment="1">
      <alignment horizontal="center" vertical="center"/>
    </xf>
    <xf numFmtId="0" fontId="49" fillId="6" borderId="6" xfId="0" applyFont="1" applyFill="1" applyBorder="1" applyAlignment="1">
      <alignment horizontal="center" vertical="center"/>
    </xf>
    <xf numFmtId="0" fontId="8" fillId="0" borderId="0" xfId="0" applyFont="1" applyAlignment="1">
      <alignment horizontal="left" vertical="center" wrapText="1"/>
    </xf>
    <xf numFmtId="0" fontId="9" fillId="0" borderId="0" xfId="0" applyFont="1" applyAlignment="1">
      <alignment horizontal="left" vertical="center" wrapText="1"/>
    </xf>
    <xf numFmtId="0" fontId="7" fillId="0" borderId="0" xfId="0" applyFont="1" applyAlignment="1">
      <alignment horizontal="left" vertical="center" wrapText="1"/>
    </xf>
    <xf numFmtId="0" fontId="33" fillId="6" borderId="4" xfId="0" applyFont="1" applyFill="1" applyBorder="1" applyAlignment="1">
      <alignment horizontal="left" vertical="center"/>
    </xf>
    <xf numFmtId="0" fontId="32" fillId="5" borderId="18" xfId="0" applyFont="1" applyFill="1" applyBorder="1" applyAlignment="1">
      <alignment horizontal="left" vertical="center" wrapText="1"/>
    </xf>
    <xf numFmtId="0" fontId="9" fillId="0" borderId="0" xfId="0" applyFont="1" applyAlignment="1">
      <alignment horizontal="left" vertical="center"/>
    </xf>
    <xf numFmtId="0" fontId="32" fillId="6" borderId="1" xfId="0" applyFont="1" applyFill="1" applyBorder="1" applyAlignment="1">
      <alignment horizontal="left" vertical="center" wrapText="1"/>
    </xf>
    <xf numFmtId="0" fontId="33" fillId="6" borderId="1" xfId="0" applyFont="1" applyFill="1" applyBorder="1" applyAlignment="1">
      <alignment horizontal="left" vertical="center" wrapText="1"/>
    </xf>
    <xf numFmtId="0" fontId="33" fillId="6" borderId="6" xfId="0" applyFont="1" applyFill="1" applyBorder="1" applyAlignment="1">
      <alignment horizontal="left" vertical="center" wrapText="1"/>
    </xf>
    <xf numFmtId="0" fontId="54" fillId="4" borderId="1" xfId="0" applyFont="1" applyFill="1" applyBorder="1" applyAlignment="1">
      <alignment horizontal="left" vertical="center" wrapText="1"/>
    </xf>
    <xf numFmtId="0" fontId="55" fillId="4" borderId="6" xfId="0" applyFont="1" applyFill="1" applyBorder="1" applyAlignment="1">
      <alignment horizontal="center" vertical="center" wrapText="1"/>
    </xf>
    <xf numFmtId="0" fontId="56" fillId="2" borderId="7" xfId="0" applyFont="1" applyFill="1" applyBorder="1" applyAlignment="1">
      <alignment horizontal="left" vertical="center" wrapText="1"/>
    </xf>
    <xf numFmtId="0" fontId="34" fillId="2" borderId="9" xfId="0" applyFont="1" applyFill="1" applyBorder="1" applyAlignment="1">
      <alignment horizontal="left" vertical="top" wrapText="1"/>
    </xf>
    <xf numFmtId="0" fontId="32" fillId="11" borderId="2" xfId="0" applyFont="1" applyFill="1" applyBorder="1" applyAlignment="1">
      <alignment horizontal="left" vertical="top" wrapText="1"/>
    </xf>
    <xf numFmtId="0" fontId="32" fillId="0" borderId="1" xfId="0" applyFont="1" applyBorder="1" applyAlignment="1">
      <alignment horizontal="left" vertical="center" wrapText="1"/>
    </xf>
    <xf numFmtId="0" fontId="32" fillId="11" borderId="1" xfId="0" applyFont="1" applyFill="1" applyBorder="1" applyAlignment="1">
      <alignment horizontal="left" vertical="top" wrapText="1"/>
    </xf>
    <xf numFmtId="1" fontId="30" fillId="5" borderId="1" xfId="1" applyNumberFormat="1" applyFont="1" applyFill="1" applyBorder="1" applyAlignment="1" applyProtection="1">
      <alignment horizontal="center" vertical="center"/>
      <protection locked="0"/>
    </xf>
    <xf numFmtId="1" fontId="30" fillId="5" borderId="3" xfId="1" applyNumberFormat="1" applyFont="1" applyFill="1" applyBorder="1" applyAlignment="1" applyProtection="1">
      <alignment horizontal="center" vertical="center"/>
      <protection locked="0"/>
    </xf>
    <xf numFmtId="0" fontId="3" fillId="5" borderId="13" xfId="0" applyFont="1" applyFill="1" applyBorder="1" applyAlignment="1">
      <alignment horizontal="left" vertical="top" wrapText="1"/>
    </xf>
    <xf numFmtId="0" fontId="34" fillId="3" borderId="1" xfId="0" applyFont="1" applyFill="1" applyBorder="1" applyAlignment="1" applyProtection="1">
      <alignment horizontal="center" vertical="center"/>
      <protection locked="0"/>
    </xf>
    <xf numFmtId="0" fontId="34" fillId="3" borderId="1" xfId="0" applyFont="1" applyFill="1" applyBorder="1" applyAlignment="1" applyProtection="1">
      <alignment horizontal="center" vertical="center"/>
    </xf>
    <xf numFmtId="0" fontId="33" fillId="3" borderId="1" xfId="0" applyFont="1" applyFill="1" applyBorder="1" applyAlignment="1">
      <alignment horizontal="left" vertical="center" wrapText="1"/>
    </xf>
    <xf numFmtId="0" fontId="47" fillId="4" borderId="6" xfId="0" applyFont="1" applyFill="1" applyBorder="1" applyAlignment="1">
      <alignment horizontal="center" vertical="center" wrapText="1"/>
    </xf>
    <xf numFmtId="0" fontId="24" fillId="0" borderId="11" xfId="0" applyFont="1" applyBorder="1" applyAlignment="1">
      <alignment wrapText="1"/>
    </xf>
    <xf numFmtId="0" fontId="3" fillId="0" borderId="1" xfId="0" applyFont="1" applyFill="1" applyBorder="1" applyAlignment="1">
      <alignment vertical="top" wrapText="1"/>
    </xf>
    <xf numFmtId="0" fontId="3" fillId="0" borderId="1" xfId="0" applyFont="1" applyFill="1" applyBorder="1" applyAlignment="1">
      <alignment vertical="center" wrapText="1"/>
    </xf>
    <xf numFmtId="0" fontId="24" fillId="0" borderId="1" xfId="0" applyFont="1" applyFill="1" applyBorder="1" applyAlignment="1">
      <alignment wrapText="1"/>
    </xf>
    <xf numFmtId="0" fontId="57" fillId="3" borderId="1" xfId="0" applyFont="1" applyFill="1" applyBorder="1" applyAlignment="1">
      <alignment horizontal="center" vertical="center" wrapText="1"/>
    </xf>
    <xf numFmtId="0" fontId="24" fillId="0" borderId="6" xfId="0" applyFont="1" applyBorder="1" applyAlignment="1">
      <alignment horizontal="center" wrapText="1"/>
    </xf>
    <xf numFmtId="0" fontId="3" fillId="0" borderId="6" xfId="0" applyFont="1" applyFill="1" applyBorder="1" applyAlignment="1">
      <alignment vertical="center" wrapText="1"/>
    </xf>
    <xf numFmtId="0" fontId="15" fillId="3" borderId="11" xfId="0" applyFont="1" applyFill="1" applyBorder="1" applyAlignment="1">
      <alignment horizontal="left" vertical="center" wrapText="1"/>
    </xf>
    <xf numFmtId="0" fontId="15" fillId="3" borderId="5" xfId="0" applyFont="1" applyFill="1" applyBorder="1" applyAlignment="1">
      <alignment horizontal="left" vertical="center" wrapText="1"/>
    </xf>
    <xf numFmtId="0" fontId="15" fillId="3" borderId="3" xfId="0" applyFont="1" applyFill="1" applyBorder="1" applyAlignment="1">
      <alignment horizontal="left" vertical="center" wrapText="1"/>
    </xf>
    <xf numFmtId="0" fontId="3" fillId="5" borderId="6" xfId="0" applyFont="1" applyFill="1" applyBorder="1" applyAlignment="1">
      <alignment horizontal="left" vertical="center" wrapText="1"/>
    </xf>
    <xf numFmtId="0" fontId="3" fillId="5" borderId="13" xfId="0" applyFont="1" applyFill="1" applyBorder="1" applyAlignment="1">
      <alignment horizontal="left" vertical="center" wrapText="1"/>
    </xf>
    <xf numFmtId="0" fontId="3" fillId="5" borderId="7" xfId="0" applyFont="1" applyFill="1" applyBorder="1" applyAlignment="1">
      <alignment horizontal="left" vertical="center" wrapText="1"/>
    </xf>
    <xf numFmtId="0" fontId="15" fillId="3" borderId="4" xfId="0" applyFont="1" applyFill="1" applyBorder="1" applyAlignment="1">
      <alignment horizontal="left" vertical="center" wrapText="1"/>
    </xf>
    <xf numFmtId="0" fontId="3" fillId="5" borderId="6" xfId="0" applyFont="1" applyFill="1" applyBorder="1" applyAlignment="1">
      <alignment horizontal="left" vertical="top" wrapText="1"/>
    </xf>
    <xf numFmtId="0" fontId="3" fillId="5" borderId="13" xfId="0" applyFont="1" applyFill="1" applyBorder="1" applyAlignment="1">
      <alignment horizontal="left" vertical="top" wrapText="1"/>
    </xf>
    <xf numFmtId="0" fontId="3" fillId="5" borderId="7" xfId="0" applyFont="1" applyFill="1" applyBorder="1" applyAlignment="1">
      <alignment horizontal="left" vertical="top" wrapText="1"/>
    </xf>
    <xf numFmtId="0" fontId="24" fillId="5" borderId="1" xfId="0" applyFont="1" applyFill="1" applyBorder="1" applyAlignment="1">
      <alignment horizontal="center" vertical="center" wrapText="1"/>
    </xf>
    <xf numFmtId="0" fontId="2" fillId="5" borderId="11" xfId="0" applyFont="1" applyFill="1" applyBorder="1" applyAlignment="1">
      <alignment horizontal="center"/>
    </xf>
    <xf numFmtId="0" fontId="2" fillId="5" borderId="8" xfId="0" applyFont="1" applyFill="1" applyBorder="1" applyAlignment="1">
      <alignment horizontal="center"/>
    </xf>
    <xf numFmtId="0" fontId="3" fillId="5" borderId="13" xfId="0" applyFont="1" applyFill="1" applyBorder="1" applyAlignment="1">
      <alignment horizontal="center" vertical="top" wrapText="1"/>
    </xf>
    <xf numFmtId="0" fontId="3" fillId="5" borderId="7" xfId="0" applyFont="1" applyFill="1" applyBorder="1" applyAlignment="1">
      <alignment horizontal="center" vertical="top" wrapText="1"/>
    </xf>
    <xf numFmtId="0" fontId="3" fillId="5" borderId="6"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15" fillId="6" borderId="4" xfId="0" applyFont="1" applyFill="1" applyBorder="1" applyAlignment="1">
      <alignment horizontal="left" vertical="center" wrapText="1"/>
    </xf>
    <xf numFmtId="0" fontId="15" fillId="6" borderId="5" xfId="0" applyFont="1" applyFill="1" applyBorder="1" applyAlignment="1">
      <alignment horizontal="left" vertical="center" wrapText="1"/>
    </xf>
    <xf numFmtId="0" fontId="15" fillId="6" borderId="3" xfId="0" applyFont="1" applyFill="1" applyBorder="1" applyAlignment="1">
      <alignment horizontal="left" vertical="center" wrapText="1"/>
    </xf>
    <xf numFmtId="0" fontId="17" fillId="5" borderId="6" xfId="0" applyFont="1" applyFill="1" applyBorder="1" applyAlignment="1">
      <alignment horizontal="left" vertical="center" wrapText="1"/>
    </xf>
    <xf numFmtId="0" fontId="17" fillId="5" borderId="7" xfId="0" applyFont="1" applyFill="1" applyBorder="1" applyAlignment="1">
      <alignment horizontal="left" vertical="center"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5" borderId="6" xfId="0" applyFont="1" applyFill="1" applyBorder="1" applyAlignment="1">
      <alignment horizontal="center" vertical="top" wrapText="1"/>
    </xf>
    <xf numFmtId="0" fontId="3" fillId="5" borderId="10" xfId="0" applyFont="1" applyFill="1" applyBorder="1" applyAlignment="1">
      <alignment horizontal="center" vertical="top" wrapText="1"/>
    </xf>
    <xf numFmtId="0" fontId="3" fillId="5" borderId="14" xfId="0" applyFont="1" applyFill="1" applyBorder="1" applyAlignment="1">
      <alignment horizontal="center" vertical="top" wrapText="1"/>
    </xf>
    <xf numFmtId="0" fontId="3" fillId="5" borderId="12" xfId="0" applyFont="1" applyFill="1" applyBorder="1" applyAlignment="1">
      <alignment horizontal="center" vertical="top" wrapText="1"/>
    </xf>
    <xf numFmtId="0" fontId="15" fillId="6" borderId="4" xfId="0" applyFont="1" applyFill="1" applyBorder="1" applyAlignment="1">
      <alignment horizontal="left"/>
    </xf>
    <xf numFmtId="0" fontId="15" fillId="6" borderId="5" xfId="0" applyFont="1" applyFill="1" applyBorder="1" applyAlignment="1">
      <alignment horizontal="left"/>
    </xf>
    <xf numFmtId="0" fontId="15" fillId="6" borderId="3" xfId="0" applyFont="1" applyFill="1" applyBorder="1" applyAlignment="1">
      <alignment horizontal="left"/>
    </xf>
    <xf numFmtId="0" fontId="32" fillId="11" borderId="9" xfId="0" applyFont="1" applyFill="1" applyBorder="1" applyAlignment="1">
      <alignment horizontal="center" vertical="top" wrapText="1"/>
    </xf>
    <xf numFmtId="0" fontId="32" fillId="11" borderId="2" xfId="0" applyFont="1" applyFill="1" applyBorder="1" applyAlignment="1">
      <alignment horizontal="center" vertical="top" wrapText="1"/>
    </xf>
    <xf numFmtId="0" fontId="56" fillId="2" borderId="6" xfId="0" applyFont="1" applyFill="1" applyBorder="1" applyAlignment="1">
      <alignment horizontal="left" vertical="center" wrapText="1"/>
    </xf>
    <xf numFmtId="0" fontId="56" fillId="2" borderId="13" xfId="0" applyFont="1" applyFill="1" applyBorder="1" applyAlignment="1">
      <alignment horizontal="left" vertical="center" wrapText="1"/>
    </xf>
    <xf numFmtId="0" fontId="56" fillId="2" borderId="7" xfId="0" applyFont="1" applyFill="1" applyBorder="1" applyAlignment="1">
      <alignment horizontal="left" vertical="center" wrapText="1"/>
    </xf>
    <xf numFmtId="0" fontId="32" fillId="0" borderId="20" xfId="0" applyFont="1" applyBorder="1" applyAlignment="1">
      <alignment horizontal="center" vertical="center" wrapText="1"/>
    </xf>
    <xf numFmtId="0" fontId="32" fillId="0" borderId="22" xfId="0" applyFont="1" applyBorder="1" applyAlignment="1">
      <alignment horizontal="center" vertical="center" wrapText="1"/>
    </xf>
    <xf numFmtId="0" fontId="32" fillId="0" borderId="21" xfId="0" applyFont="1" applyBorder="1" applyAlignment="1">
      <alignment horizontal="center" vertical="center" wrapText="1"/>
    </xf>
    <xf numFmtId="0" fontId="25" fillId="0" borderId="0" xfId="0" applyFont="1" applyAlignment="1">
      <alignment horizontal="center" vertical="center"/>
    </xf>
    <xf numFmtId="0" fontId="25" fillId="0" borderId="14" xfId="0" applyFont="1" applyBorder="1" applyAlignment="1">
      <alignment horizontal="center" vertical="center"/>
    </xf>
    <xf numFmtId="0" fontId="27" fillId="9" borderId="1" xfId="0" applyFont="1" applyFill="1" applyBorder="1" applyAlignment="1">
      <alignment horizontal="center" vertical="center"/>
    </xf>
    <xf numFmtId="49" fontId="30" fillId="4" borderId="11" xfId="1" applyNumberFormat="1" applyFont="1" applyFill="1" applyBorder="1" applyAlignment="1">
      <alignment horizontal="center" vertical="center"/>
    </xf>
    <xf numFmtId="49" fontId="30" fillId="4" borderId="12" xfId="1" applyNumberFormat="1" applyFont="1" applyFill="1" applyBorder="1" applyAlignment="1">
      <alignment horizontal="center" vertical="center"/>
    </xf>
    <xf numFmtId="0" fontId="25" fillId="4" borderId="11" xfId="0" applyFont="1" applyFill="1" applyBorder="1" applyAlignment="1">
      <alignment horizontal="center" vertical="center" wrapText="1"/>
    </xf>
    <xf numFmtId="0" fontId="25" fillId="4" borderId="4" xfId="0" applyFont="1" applyFill="1" applyBorder="1" applyAlignment="1">
      <alignment horizontal="center" vertical="center" wrapText="1"/>
    </xf>
    <xf numFmtId="0" fontId="27" fillId="7" borderId="1" xfId="0" applyFont="1" applyFill="1" applyBorder="1" applyAlignment="1">
      <alignment horizontal="center" vertical="center" wrapText="1"/>
    </xf>
    <xf numFmtId="0" fontId="34" fillId="2" borderId="1" xfId="0" applyFont="1" applyFill="1" applyBorder="1" applyAlignment="1">
      <alignment horizontal="left" vertical="top" wrapText="1"/>
    </xf>
    <xf numFmtId="0" fontId="34" fillId="2" borderId="6" xfId="0" applyFont="1" applyFill="1" applyBorder="1" applyAlignment="1">
      <alignment horizontal="left" vertical="top" wrapText="1"/>
    </xf>
    <xf numFmtId="0" fontId="38" fillId="2" borderId="6" xfId="0" applyFont="1" applyFill="1" applyBorder="1" applyAlignment="1">
      <alignment horizontal="left" vertical="top" wrapText="1"/>
    </xf>
    <xf numFmtId="0" fontId="38" fillId="2" borderId="13" xfId="0" applyFont="1" applyFill="1" applyBorder="1" applyAlignment="1">
      <alignment horizontal="left" vertical="top" wrapText="1"/>
    </xf>
    <xf numFmtId="0" fontId="25" fillId="2" borderId="7" xfId="0" applyFont="1" applyFill="1" applyBorder="1" applyAlignment="1">
      <alignment horizontal="left" vertical="center"/>
    </xf>
    <xf numFmtId="0" fontId="25" fillId="2" borderId="1" xfId="0" applyFont="1" applyFill="1" applyBorder="1" applyAlignment="1">
      <alignment horizontal="left" vertical="center"/>
    </xf>
    <xf numFmtId="0" fontId="25" fillId="4" borderId="7" xfId="0" applyFont="1" applyFill="1" applyBorder="1" applyAlignment="1">
      <alignment horizontal="center" vertical="center"/>
    </xf>
    <xf numFmtId="0" fontId="25" fillId="4" borderId="1" xfId="0" applyFont="1" applyFill="1" applyBorder="1" applyAlignment="1">
      <alignment horizontal="center" vertical="center"/>
    </xf>
    <xf numFmtId="49" fontId="30" fillId="4" borderId="4" xfId="1" applyNumberFormat="1" applyFont="1" applyFill="1" applyBorder="1" applyAlignment="1">
      <alignment horizontal="center" vertical="center"/>
    </xf>
    <xf numFmtId="49" fontId="30" fillId="4" borderId="3" xfId="1" applyNumberFormat="1" applyFont="1" applyFill="1" applyBorder="1" applyAlignment="1">
      <alignment horizontal="center" vertical="center"/>
    </xf>
    <xf numFmtId="0" fontId="25" fillId="4" borderId="1" xfId="0" applyFont="1" applyFill="1" applyBorder="1" applyAlignment="1">
      <alignment horizontal="center"/>
    </xf>
    <xf numFmtId="0" fontId="25" fillId="6" borderId="0" xfId="0" applyFont="1" applyFill="1" applyAlignment="1">
      <alignment horizontal="center" vertical="center"/>
    </xf>
    <xf numFmtId="0" fontId="25" fillId="6" borderId="11" xfId="0" applyFont="1" applyFill="1" applyBorder="1" applyAlignment="1">
      <alignment horizontal="center" vertical="center"/>
    </xf>
    <xf numFmtId="0" fontId="25" fillId="6" borderId="8" xfId="0" applyFont="1" applyFill="1" applyBorder="1" applyAlignment="1">
      <alignment horizontal="center" vertical="center"/>
    </xf>
    <xf numFmtId="49" fontId="30" fillId="4" borderId="8" xfId="1" applyNumberFormat="1" applyFont="1" applyFill="1" applyBorder="1" applyAlignment="1">
      <alignment horizontal="center" vertical="center"/>
    </xf>
    <xf numFmtId="0" fontId="25" fillId="6" borderId="2" xfId="0" applyFont="1" applyFill="1" applyBorder="1" applyAlignment="1">
      <alignment horizontal="center" vertical="center"/>
    </xf>
    <xf numFmtId="0" fontId="25" fillId="6" borderId="0" xfId="0" applyFont="1" applyFill="1" applyBorder="1" applyAlignment="1">
      <alignment horizontal="center" vertical="center"/>
    </xf>
    <xf numFmtId="0" fontId="34" fillId="2" borderId="13" xfId="0" applyFont="1" applyFill="1" applyBorder="1" applyAlignment="1">
      <alignment horizontal="left" vertical="top" wrapText="1"/>
    </xf>
    <xf numFmtId="0" fontId="34" fillId="2" borderId="6" xfId="0" applyFont="1" applyFill="1" applyBorder="1" applyAlignment="1">
      <alignment horizontal="center" vertical="top" wrapText="1"/>
    </xf>
    <xf numFmtId="0" fontId="34" fillId="2" borderId="13" xfId="0" applyFont="1" applyFill="1" applyBorder="1" applyAlignment="1">
      <alignment horizontal="center" vertical="top" wrapText="1"/>
    </xf>
    <xf numFmtId="0" fontId="34" fillId="2" borderId="7" xfId="0" applyFont="1" applyFill="1" applyBorder="1" applyAlignment="1">
      <alignment horizontal="center" vertical="top" wrapText="1"/>
    </xf>
    <xf numFmtId="0" fontId="32" fillId="5" borderId="20" xfId="0" applyFont="1" applyFill="1" applyBorder="1" applyAlignment="1">
      <alignment horizontal="left" vertical="center" wrapText="1"/>
    </xf>
    <xf numFmtId="0" fontId="32" fillId="5" borderId="22" xfId="0" applyFont="1" applyFill="1" applyBorder="1" applyAlignment="1">
      <alignment horizontal="left" vertical="center" wrapText="1"/>
    </xf>
    <xf numFmtId="0" fontId="32" fillId="0" borderId="20" xfId="0" applyFont="1" applyBorder="1" applyAlignment="1">
      <alignment horizontal="left" vertical="center" wrapText="1"/>
    </xf>
    <xf numFmtId="0" fontId="32" fillId="0" borderId="21" xfId="0" applyFont="1" applyBorder="1" applyAlignment="1">
      <alignment horizontal="left" vertical="center" wrapText="1"/>
    </xf>
    <xf numFmtId="0" fontId="32" fillId="5" borderId="21" xfId="0" applyFont="1" applyFill="1" applyBorder="1" applyAlignment="1">
      <alignment horizontal="left" vertical="center" wrapText="1"/>
    </xf>
    <xf numFmtId="0" fontId="32" fillId="0" borderId="19" xfId="0" applyFont="1" applyBorder="1" applyAlignment="1">
      <alignment horizontal="left" vertical="center" wrapText="1"/>
    </xf>
    <xf numFmtId="0" fontId="32" fillId="5" borderId="6" xfId="0" applyFont="1" applyFill="1" applyBorder="1" applyAlignment="1">
      <alignment horizontal="left" vertical="center" wrapText="1"/>
    </xf>
    <xf numFmtId="0" fontId="32" fillId="5" borderId="13" xfId="0" applyFont="1" applyFill="1" applyBorder="1" applyAlignment="1">
      <alignment horizontal="left" vertical="center" wrapText="1"/>
    </xf>
    <xf numFmtId="0" fontId="39" fillId="5" borderId="19" xfId="0" applyFont="1" applyFill="1" applyBorder="1" applyAlignment="1">
      <alignment horizontal="left" vertical="center" wrapText="1"/>
    </xf>
    <xf numFmtId="0" fontId="32" fillId="0" borderId="22" xfId="0" applyFont="1" applyBorder="1" applyAlignment="1">
      <alignment horizontal="left" vertical="center" wrapText="1"/>
    </xf>
    <xf numFmtId="0" fontId="27" fillId="7" borderId="18" xfId="0" applyFont="1" applyFill="1" applyBorder="1" applyAlignment="1">
      <alignment horizontal="center" vertical="center" wrapText="1"/>
    </xf>
    <xf numFmtId="0" fontId="27" fillId="7" borderId="17" xfId="0" applyFont="1" applyFill="1" applyBorder="1" applyAlignment="1">
      <alignment horizontal="center" vertical="center" wrapText="1"/>
    </xf>
    <xf numFmtId="0" fontId="34" fillId="2" borderId="9" xfId="0" applyFont="1" applyFill="1" applyBorder="1" applyAlignment="1">
      <alignment horizontal="left" vertical="top" wrapText="1"/>
    </xf>
    <xf numFmtId="0" fontId="34" fillId="2" borderId="11" xfId="0" applyFont="1" applyFill="1" applyBorder="1" applyAlignment="1">
      <alignment horizontal="left" vertical="top" wrapText="1"/>
    </xf>
    <xf numFmtId="0" fontId="34" fillId="2" borderId="2" xfId="0" applyFont="1" applyFill="1" applyBorder="1" applyAlignment="1">
      <alignment horizontal="left" vertical="top" wrapText="1"/>
    </xf>
    <xf numFmtId="0" fontId="32" fillId="0" borderId="23" xfId="0" applyFont="1" applyBorder="1" applyAlignment="1">
      <alignment horizontal="left" vertical="center" wrapText="1"/>
    </xf>
    <xf numFmtId="0" fontId="25" fillId="4" borderId="25" xfId="0" applyFont="1" applyFill="1" applyBorder="1" applyAlignment="1">
      <alignment horizontal="center" vertical="center" wrapText="1"/>
    </xf>
    <xf numFmtId="0" fontId="25" fillId="4" borderId="16" xfId="0" applyFont="1" applyFill="1" applyBorder="1" applyAlignment="1">
      <alignment horizontal="center" vertical="center" wrapText="1"/>
    </xf>
    <xf numFmtId="0" fontId="53" fillId="5" borderId="10" xfId="0" applyFont="1" applyFill="1" applyBorder="1" applyAlignment="1">
      <alignment horizontal="left" vertical="center" wrapText="1"/>
    </xf>
    <xf numFmtId="0" fontId="53" fillId="5" borderId="14" xfId="0" applyFont="1" applyFill="1" applyBorder="1" applyAlignment="1">
      <alignment horizontal="left" vertical="center" wrapText="1"/>
    </xf>
    <xf numFmtId="0" fontId="53" fillId="5" borderId="12" xfId="0" applyFont="1" applyFill="1" applyBorder="1" applyAlignment="1">
      <alignment horizontal="left" vertical="center" wrapText="1"/>
    </xf>
    <xf numFmtId="0" fontId="39" fillId="5" borderId="20" xfId="0" applyFont="1" applyFill="1" applyBorder="1" applyAlignment="1">
      <alignment horizontal="left" vertical="center" wrapText="1"/>
    </xf>
    <xf numFmtId="0" fontId="29" fillId="2" borderId="9" xfId="0" applyFont="1" applyFill="1" applyBorder="1" applyAlignment="1">
      <alignment horizontal="left" vertical="top" wrapText="1"/>
    </xf>
    <xf numFmtId="0" fontId="29" fillId="2" borderId="11" xfId="0" applyFont="1" applyFill="1" applyBorder="1" applyAlignment="1">
      <alignment horizontal="left" vertical="top" wrapText="1"/>
    </xf>
    <xf numFmtId="0" fontId="27" fillId="0" borderId="0" xfId="0" applyFont="1" applyAlignment="1">
      <alignment horizontal="left" wrapText="1"/>
    </xf>
    <xf numFmtId="49" fontId="30" fillId="4" borderId="5" xfId="1" applyNumberFormat="1" applyFont="1" applyFill="1" applyBorder="1" applyAlignment="1">
      <alignment horizontal="center" vertical="center"/>
    </xf>
    <xf numFmtId="0" fontId="36" fillId="2" borderId="2" xfId="0" applyFont="1" applyFill="1" applyBorder="1" applyAlignment="1">
      <alignment horizontal="center" vertical="center" wrapText="1"/>
    </xf>
    <xf numFmtId="0" fontId="36" fillId="2" borderId="0" xfId="0" applyFont="1" applyFill="1" applyAlignment="1">
      <alignment horizontal="center" vertical="center" wrapText="1"/>
    </xf>
    <xf numFmtId="0" fontId="36" fillId="2" borderId="14" xfId="0" applyFont="1" applyFill="1" applyBorder="1" applyAlignment="1">
      <alignment horizontal="center" vertical="center" wrapText="1"/>
    </xf>
    <xf numFmtId="0" fontId="36" fillId="2" borderId="11" xfId="0" applyFont="1" applyFill="1" applyBorder="1" applyAlignment="1">
      <alignment horizontal="center" vertical="center" wrapText="1"/>
    </xf>
    <xf numFmtId="0" fontId="36" fillId="2" borderId="8" xfId="0" applyFont="1" applyFill="1" applyBorder="1" applyAlignment="1">
      <alignment horizontal="center" vertical="center" wrapText="1"/>
    </xf>
    <xf numFmtId="0" fontId="36" fillId="2" borderId="12" xfId="0" applyFont="1" applyFill="1" applyBorder="1" applyAlignment="1">
      <alignment horizontal="center" vertical="center" wrapText="1"/>
    </xf>
    <xf numFmtId="0" fontId="52" fillId="0" borderId="4" xfId="0" applyFont="1" applyBorder="1" applyAlignment="1">
      <alignment horizontal="left" wrapText="1"/>
    </xf>
    <xf numFmtId="0" fontId="52" fillId="0" borderId="5" xfId="0" applyFont="1" applyBorder="1" applyAlignment="1">
      <alignment horizontal="left" wrapText="1"/>
    </xf>
    <xf numFmtId="0" fontId="52" fillId="0" borderId="3" xfId="0" applyFont="1" applyBorder="1" applyAlignment="1">
      <alignment horizontal="left" wrapText="1"/>
    </xf>
    <xf numFmtId="0" fontId="33" fillId="6" borderId="20" xfId="0" applyFont="1" applyFill="1" applyBorder="1" applyAlignment="1">
      <alignment horizontal="left" vertical="center" wrapText="1"/>
    </xf>
    <xf numFmtId="0" fontId="33" fillId="6" borderId="22" xfId="0" applyFont="1" applyFill="1" applyBorder="1" applyAlignment="1">
      <alignment horizontal="left" vertical="center" wrapText="1"/>
    </xf>
    <xf numFmtId="0" fontId="29" fillId="2" borderId="2" xfId="0" applyFont="1" applyFill="1" applyBorder="1" applyAlignment="1">
      <alignment horizontal="left" vertical="top" wrapText="1"/>
    </xf>
    <xf numFmtId="0" fontId="26" fillId="10" borderId="2" xfId="0" applyFont="1" applyFill="1" applyBorder="1" applyAlignment="1">
      <alignment horizontal="center" vertical="center" wrapText="1"/>
    </xf>
    <xf numFmtId="0" fontId="26" fillId="10" borderId="0" xfId="0" applyFont="1" applyFill="1" applyBorder="1" applyAlignment="1">
      <alignment horizontal="center" vertical="center" wrapText="1"/>
    </xf>
    <xf numFmtId="0" fontId="27" fillId="0" borderId="0" xfId="0" applyFont="1" applyAlignment="1">
      <alignment horizontal="center" wrapText="1"/>
    </xf>
    <xf numFmtId="0" fontId="32" fillId="0" borderId="15" xfId="0" applyFont="1" applyBorder="1" applyAlignment="1">
      <alignment horizontal="left" vertical="center" wrapText="1"/>
    </xf>
    <xf numFmtId="0" fontId="32" fillId="0" borderId="18" xfId="0" applyFont="1" applyBorder="1" applyAlignment="1">
      <alignment horizontal="left" vertical="center" wrapText="1"/>
    </xf>
    <xf numFmtId="0" fontId="27" fillId="7" borderId="15" xfId="0" applyFont="1" applyFill="1" applyBorder="1" applyAlignment="1">
      <alignment horizontal="center" vertical="center" wrapText="1"/>
    </xf>
    <xf numFmtId="0" fontId="31" fillId="4" borderId="16" xfId="0" applyFont="1" applyFill="1" applyBorder="1" applyAlignment="1">
      <alignment horizontal="center" wrapText="1"/>
    </xf>
    <xf numFmtId="0" fontId="25" fillId="0" borderId="2" xfId="0" applyFont="1" applyBorder="1" applyAlignment="1">
      <alignment horizontal="center" vertical="center" wrapText="1"/>
    </xf>
    <xf numFmtId="0" fontId="25" fillId="0" borderId="14" xfId="0" applyFont="1" applyBorder="1" applyAlignment="1">
      <alignment horizontal="center" vertical="center" wrapText="1"/>
    </xf>
    <xf numFmtId="0" fontId="51" fillId="3" borderId="1" xfId="0" applyFont="1" applyFill="1" applyBorder="1" applyAlignment="1">
      <alignment horizontal="left" vertical="center"/>
    </xf>
    <xf numFmtId="0" fontId="32" fillId="11" borderId="2" xfId="0" applyFont="1" applyFill="1" applyBorder="1" applyAlignment="1">
      <alignment horizontal="left" vertical="top" wrapText="1"/>
    </xf>
    <xf numFmtId="0" fontId="32" fillId="11" borderId="1" xfId="0" applyFont="1" applyFill="1" applyBorder="1" applyAlignment="1">
      <alignment horizontal="left" vertical="top" wrapText="1"/>
    </xf>
    <xf numFmtId="0" fontId="51" fillId="3" borderId="4" xfId="0" applyFont="1" applyFill="1" applyBorder="1" applyAlignment="1">
      <alignment horizontal="left" vertical="center"/>
    </xf>
    <xf numFmtId="0" fontId="51" fillId="3" borderId="5" xfId="0" applyFont="1" applyFill="1" applyBorder="1" applyAlignment="1">
      <alignment horizontal="left" vertical="center"/>
    </xf>
    <xf numFmtId="0" fontId="51" fillId="3" borderId="3" xfId="0" applyFont="1" applyFill="1" applyBorder="1" applyAlignment="1">
      <alignment horizontal="left" vertical="center"/>
    </xf>
    <xf numFmtId="0" fontId="38" fillId="2" borderId="9" xfId="0" applyFont="1" applyFill="1" applyBorder="1" applyAlignment="1">
      <alignment horizontal="left" vertical="top" wrapText="1"/>
    </xf>
    <xf numFmtId="0" fontId="38" fillId="2" borderId="11" xfId="0" applyFont="1" applyFill="1" applyBorder="1" applyAlignment="1">
      <alignment horizontal="left" vertical="top" wrapText="1"/>
    </xf>
    <xf numFmtId="0" fontId="29" fillId="2" borderId="1" xfId="0" applyFont="1" applyFill="1" applyBorder="1" applyAlignment="1">
      <alignment horizontal="left" vertical="top" wrapText="1"/>
    </xf>
    <xf numFmtId="0" fontId="50" fillId="3" borderId="1" xfId="0" applyFont="1" applyFill="1" applyBorder="1" applyAlignment="1">
      <alignment horizontal="left" vertical="center"/>
    </xf>
    <xf numFmtId="0" fontId="32" fillId="0" borderId="1" xfId="0" applyFont="1" applyBorder="1" applyAlignment="1">
      <alignment horizontal="left" vertical="center" wrapText="1"/>
    </xf>
    <xf numFmtId="0" fontId="47" fillId="13" borderId="1" xfId="0" applyFont="1" applyFill="1" applyBorder="1" applyAlignment="1" applyProtection="1">
      <alignment horizontal="center" vertical="center"/>
    </xf>
    <xf numFmtId="0" fontId="48" fillId="8" borderId="1" xfId="0" applyFont="1" applyFill="1" applyBorder="1" applyAlignment="1" applyProtection="1">
      <alignment horizontal="center" vertical="center"/>
    </xf>
    <xf numFmtId="0" fontId="33" fillId="0" borderId="1" xfId="0" applyFont="1" applyFill="1" applyBorder="1" applyAlignment="1">
      <alignment horizontal="left" vertical="center" wrapText="1"/>
    </xf>
    <xf numFmtId="0" fontId="32" fillId="4" borderId="1" xfId="0" applyFont="1" applyFill="1" applyBorder="1" applyAlignment="1">
      <alignment horizontal="center" vertical="center" wrapText="1"/>
    </xf>
    <xf numFmtId="0" fontId="33" fillId="0" borderId="1" xfId="0" applyFont="1" applyBorder="1" applyAlignment="1">
      <alignment horizontal="left" vertical="center" wrapText="1"/>
    </xf>
    <xf numFmtId="0" fontId="58" fillId="8" borderId="1" xfId="0" applyFont="1" applyFill="1" applyBorder="1" applyAlignment="1" applyProtection="1">
      <alignment horizontal="center" vertical="center"/>
    </xf>
    <xf numFmtId="0" fontId="31" fillId="13" borderId="1" xfId="0" applyFont="1" applyFill="1" applyBorder="1" applyAlignment="1" applyProtection="1">
      <alignment horizontal="center" vertical="center"/>
    </xf>
    <xf numFmtId="0" fontId="58" fillId="8" borderId="1" xfId="0" applyFont="1" applyFill="1" applyBorder="1" applyAlignment="1">
      <alignment horizontal="center" vertical="center"/>
    </xf>
    <xf numFmtId="0" fontId="59" fillId="0" borderId="1" xfId="0" applyFont="1" applyBorder="1" applyAlignment="1" applyProtection="1">
      <alignment horizontal="center" vertical="center"/>
      <protection locked="0"/>
    </xf>
    <xf numFmtId="0" fontId="60" fillId="6" borderId="4" xfId="0" applyFont="1" applyFill="1" applyBorder="1" applyAlignment="1">
      <alignment horizontal="center" vertical="center"/>
    </xf>
    <xf numFmtId="0" fontId="61" fillId="6" borderId="6" xfId="0" applyFont="1" applyFill="1" applyBorder="1" applyAlignment="1">
      <alignment horizontal="center" vertical="center"/>
    </xf>
    <xf numFmtId="0" fontId="34" fillId="13" borderId="6" xfId="0" applyFont="1" applyFill="1" applyBorder="1" applyAlignment="1" applyProtection="1">
      <alignment horizontal="center" vertical="center"/>
      <protection locked="0"/>
    </xf>
    <xf numFmtId="0" fontId="34" fillId="13" borderId="6" xfId="0" applyFont="1" applyFill="1" applyBorder="1" applyAlignment="1" applyProtection="1">
      <alignment horizontal="center" vertical="center"/>
    </xf>
  </cellXfs>
  <cellStyles count="3">
    <cellStyle name="Neutral" xfId="2" builtinId="28"/>
    <cellStyle name="Normal" xfId="0" builtinId="0"/>
    <cellStyle name="Normal 3" xfId="1" xr:uid="{931A1C79-423E-4C1D-A52E-ECC68AACDB72}"/>
  </cellStyles>
  <dxfs count="277">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D82AD95-1030-4F11-9231-CBE77875848A}">
      <tableStyleElement type="wholeTable" dxfId="276"/>
      <tableStyleElement type="headerRow" dxfId="27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DB9B9-5D45-4358-B3AC-98DAACD09D09}">
  <sheetPr>
    <pageSetUpPr fitToPage="1"/>
  </sheetPr>
  <dimension ref="B1:H162"/>
  <sheetViews>
    <sheetView showGridLines="0" view="pageBreakPreview" topLeftCell="A124" zoomScale="60" zoomScaleNormal="83" workbookViewId="0">
      <selection activeCell="C140" sqref="C140"/>
    </sheetView>
  </sheetViews>
  <sheetFormatPr defaultColWidth="9" defaultRowHeight="28.5" x14ac:dyDescent="0.45"/>
  <cols>
    <col min="1" max="1" width="2.42578125" style="16" customWidth="1" collapsed="1"/>
    <col min="2" max="2" width="36.7109375" style="39" customWidth="1" collapsed="1"/>
    <col min="3" max="3" width="49.5703125" style="52" customWidth="1" collapsed="1"/>
    <col min="4" max="4" width="17.140625" style="53" customWidth="1" collapsed="1"/>
    <col min="5" max="5" width="169.42578125" style="54" customWidth="1" collapsed="1"/>
    <col min="6" max="6" width="64.5703125" style="55" customWidth="1" collapsed="1"/>
    <col min="7" max="16384" width="9" style="16" collapsed="1"/>
  </cols>
  <sheetData>
    <row r="1" spans="2:6" x14ac:dyDescent="0.45">
      <c r="B1" s="191" t="s">
        <v>126</v>
      </c>
      <c r="C1" s="192"/>
      <c r="D1" s="192"/>
      <c r="E1" s="192"/>
      <c r="F1" s="192"/>
    </row>
    <row r="2" spans="2:6" s="21" customFormat="1" ht="28.5" customHeight="1" x14ac:dyDescent="0.45">
      <c r="B2" s="56" t="s">
        <v>49</v>
      </c>
      <c r="C2" s="17" t="s">
        <v>50</v>
      </c>
      <c r="D2" s="18" t="s">
        <v>175</v>
      </c>
      <c r="E2" s="19" t="s">
        <v>48</v>
      </c>
      <c r="F2" s="20" t="s">
        <v>154</v>
      </c>
    </row>
    <row r="3" spans="2:6" ht="23.25" customHeight="1" x14ac:dyDescent="0.45">
      <c r="B3" s="209" t="s">
        <v>140</v>
      </c>
      <c r="C3" s="210"/>
      <c r="D3" s="210"/>
      <c r="E3" s="211"/>
      <c r="F3" s="22"/>
    </row>
    <row r="4" spans="2:6" ht="96" customHeight="1" x14ac:dyDescent="0.45">
      <c r="B4" s="183" t="s">
        <v>138</v>
      </c>
      <c r="C4" s="23" t="s">
        <v>176</v>
      </c>
      <c r="D4" s="24" t="s">
        <v>174</v>
      </c>
      <c r="E4" s="25" t="s">
        <v>108</v>
      </c>
      <c r="F4" s="26" t="s">
        <v>438</v>
      </c>
    </row>
    <row r="5" spans="2:6" ht="96" customHeight="1" x14ac:dyDescent="0.45">
      <c r="B5" s="184"/>
      <c r="C5" s="23" t="s">
        <v>177</v>
      </c>
      <c r="D5" s="27" t="s">
        <v>178</v>
      </c>
      <c r="E5" s="25" t="s">
        <v>109</v>
      </c>
      <c r="F5" s="26" t="s">
        <v>439</v>
      </c>
    </row>
    <row r="6" spans="2:6" ht="96" customHeight="1" x14ac:dyDescent="0.45">
      <c r="B6" s="184"/>
      <c r="C6" s="23" t="s">
        <v>179</v>
      </c>
      <c r="D6" s="24" t="s">
        <v>440</v>
      </c>
      <c r="E6" s="25" t="s">
        <v>441</v>
      </c>
      <c r="F6" s="26" t="s">
        <v>442</v>
      </c>
    </row>
    <row r="7" spans="2:6" ht="61.5" customHeight="1" x14ac:dyDescent="0.45">
      <c r="B7" s="184"/>
      <c r="C7" s="23" t="s">
        <v>180</v>
      </c>
      <c r="D7" s="27" t="s">
        <v>181</v>
      </c>
      <c r="E7" s="25" t="s">
        <v>55</v>
      </c>
      <c r="F7" s="26" t="s">
        <v>443</v>
      </c>
    </row>
    <row r="8" spans="2:6" ht="51.6" customHeight="1" x14ac:dyDescent="0.45">
      <c r="B8" s="184"/>
      <c r="C8" s="23" t="s">
        <v>182</v>
      </c>
      <c r="D8" s="27" t="s">
        <v>183</v>
      </c>
      <c r="E8" s="25" t="s">
        <v>184</v>
      </c>
      <c r="F8" s="26" t="s">
        <v>444</v>
      </c>
    </row>
    <row r="9" spans="2:6" ht="73.5" customHeight="1" x14ac:dyDescent="0.45">
      <c r="B9" s="184"/>
      <c r="C9" s="23" t="s">
        <v>186</v>
      </c>
      <c r="D9" s="27" t="s">
        <v>185</v>
      </c>
      <c r="E9" s="25" t="s">
        <v>51</v>
      </c>
      <c r="F9" s="26" t="s">
        <v>493</v>
      </c>
    </row>
    <row r="10" spans="2:6" ht="63.6" customHeight="1" x14ac:dyDescent="0.45">
      <c r="B10" s="184"/>
      <c r="C10" s="23" t="s">
        <v>187</v>
      </c>
      <c r="D10" s="27" t="s">
        <v>188</v>
      </c>
      <c r="E10" s="25" t="s">
        <v>52</v>
      </c>
      <c r="F10" s="26" t="s">
        <v>445</v>
      </c>
    </row>
    <row r="11" spans="2:6" ht="52.5" customHeight="1" x14ac:dyDescent="0.45">
      <c r="B11" s="184"/>
      <c r="C11" s="23" t="s">
        <v>190</v>
      </c>
      <c r="D11" s="27" t="s">
        <v>189</v>
      </c>
      <c r="E11" s="25" t="s">
        <v>53</v>
      </c>
      <c r="F11" s="26" t="s">
        <v>446</v>
      </c>
    </row>
    <row r="12" spans="2:6" ht="44.1" customHeight="1" x14ac:dyDescent="0.45">
      <c r="B12" s="185"/>
      <c r="C12" s="23" t="s">
        <v>191</v>
      </c>
      <c r="D12" s="27" t="s">
        <v>192</v>
      </c>
      <c r="E12" s="25" t="s">
        <v>54</v>
      </c>
      <c r="F12" s="26" t="s">
        <v>193</v>
      </c>
    </row>
    <row r="13" spans="2:6" ht="60.6" customHeight="1" x14ac:dyDescent="0.45">
      <c r="B13" s="26" t="s">
        <v>17</v>
      </c>
      <c r="C13" s="29" t="s">
        <v>195</v>
      </c>
      <c r="D13" s="30" t="s">
        <v>194</v>
      </c>
      <c r="E13" s="25" t="s">
        <v>110</v>
      </c>
      <c r="F13" s="26" t="s">
        <v>447</v>
      </c>
    </row>
    <row r="14" spans="2:6" ht="57.95" customHeight="1" x14ac:dyDescent="0.45">
      <c r="B14" s="26" t="s">
        <v>17</v>
      </c>
      <c r="C14" s="29" t="s">
        <v>186</v>
      </c>
      <c r="D14" s="30" t="s">
        <v>196</v>
      </c>
      <c r="E14" s="25" t="s">
        <v>118</v>
      </c>
      <c r="F14" s="26" t="s">
        <v>447</v>
      </c>
    </row>
    <row r="15" spans="2:6" ht="57.95" customHeight="1" x14ac:dyDescent="0.45">
      <c r="B15" s="26" t="s">
        <v>18</v>
      </c>
      <c r="C15" s="29" t="s">
        <v>195</v>
      </c>
      <c r="D15" s="31" t="s">
        <v>197</v>
      </c>
      <c r="E15" s="25" t="s">
        <v>111</v>
      </c>
      <c r="F15" s="26" t="s">
        <v>447</v>
      </c>
    </row>
    <row r="16" spans="2:6" ht="57.95" customHeight="1" x14ac:dyDescent="0.45">
      <c r="B16" s="26" t="s">
        <v>18</v>
      </c>
      <c r="C16" s="29" t="s">
        <v>186</v>
      </c>
      <c r="D16" s="31" t="s">
        <v>198</v>
      </c>
      <c r="E16" s="25" t="s">
        <v>119</v>
      </c>
      <c r="F16" s="26" t="s">
        <v>447</v>
      </c>
    </row>
    <row r="17" spans="2:6" ht="59.1" customHeight="1" x14ac:dyDescent="0.45">
      <c r="B17" s="26" t="s">
        <v>19</v>
      </c>
      <c r="C17" s="29" t="s">
        <v>195</v>
      </c>
      <c r="D17" s="31" t="s">
        <v>199</v>
      </c>
      <c r="E17" s="25" t="s">
        <v>112</v>
      </c>
      <c r="F17" s="26" t="s">
        <v>447</v>
      </c>
    </row>
    <row r="18" spans="2:6" ht="59.1" customHeight="1" x14ac:dyDescent="0.45">
      <c r="B18" s="26" t="s">
        <v>19</v>
      </c>
      <c r="C18" s="29" t="s">
        <v>186</v>
      </c>
      <c r="D18" s="31" t="s">
        <v>200</v>
      </c>
      <c r="E18" s="25" t="s">
        <v>120</v>
      </c>
      <c r="F18" s="26" t="s">
        <v>447</v>
      </c>
    </row>
    <row r="19" spans="2:6" ht="47.1" customHeight="1" x14ac:dyDescent="0.45">
      <c r="B19" s="26" t="s">
        <v>20</v>
      </c>
      <c r="C19" s="29" t="s">
        <v>195</v>
      </c>
      <c r="D19" s="31" t="s">
        <v>201</v>
      </c>
      <c r="E19" s="25" t="s">
        <v>113</v>
      </c>
      <c r="F19" s="26" t="s">
        <v>447</v>
      </c>
    </row>
    <row r="20" spans="2:6" ht="47.1" customHeight="1" x14ac:dyDescent="0.45">
      <c r="B20" s="26" t="s">
        <v>20</v>
      </c>
      <c r="C20" s="29" t="s">
        <v>202</v>
      </c>
      <c r="D20" s="31" t="s">
        <v>203</v>
      </c>
      <c r="E20" s="25" t="s">
        <v>121</v>
      </c>
      <c r="F20" s="26" t="s">
        <v>447</v>
      </c>
    </row>
    <row r="21" spans="2:6" ht="64.5" customHeight="1" x14ac:dyDescent="0.45">
      <c r="B21" s="26" t="s">
        <v>21</v>
      </c>
      <c r="C21" s="29" t="s">
        <v>195</v>
      </c>
      <c r="D21" s="31" t="s">
        <v>204</v>
      </c>
      <c r="E21" s="25" t="s">
        <v>114</v>
      </c>
      <c r="F21" s="26" t="s">
        <v>447</v>
      </c>
    </row>
    <row r="22" spans="2:6" ht="64.5" customHeight="1" x14ac:dyDescent="0.45">
      <c r="B22" s="26" t="s">
        <v>21</v>
      </c>
      <c r="C22" s="29" t="s">
        <v>186</v>
      </c>
      <c r="D22" s="31" t="s">
        <v>205</v>
      </c>
      <c r="E22" s="25" t="s">
        <v>122</v>
      </c>
      <c r="F22" s="26" t="s">
        <v>447</v>
      </c>
    </row>
    <row r="23" spans="2:6" ht="47.1" customHeight="1" x14ac:dyDescent="0.45">
      <c r="B23" s="26" t="s">
        <v>22</v>
      </c>
      <c r="C23" s="29" t="s">
        <v>195</v>
      </c>
      <c r="D23" s="31" t="s">
        <v>206</v>
      </c>
      <c r="E23" s="25" t="s">
        <v>115</v>
      </c>
      <c r="F23" s="26" t="s">
        <v>447</v>
      </c>
    </row>
    <row r="24" spans="2:6" ht="54.6" customHeight="1" x14ac:dyDescent="0.45">
      <c r="B24" s="26" t="s">
        <v>22</v>
      </c>
      <c r="C24" s="29" t="s">
        <v>186</v>
      </c>
      <c r="D24" s="31" t="s">
        <v>207</v>
      </c>
      <c r="E24" s="25" t="s">
        <v>123</v>
      </c>
      <c r="F24" s="26" t="s">
        <v>447</v>
      </c>
    </row>
    <row r="25" spans="2:6" ht="92.45" customHeight="1" x14ac:dyDescent="0.45">
      <c r="B25" s="26" t="s">
        <v>27</v>
      </c>
      <c r="C25" s="29" t="s">
        <v>195</v>
      </c>
      <c r="D25" s="31" t="s">
        <v>208</v>
      </c>
      <c r="E25" s="25" t="s">
        <v>116</v>
      </c>
      <c r="F25" s="26" t="s">
        <v>447</v>
      </c>
    </row>
    <row r="26" spans="2:6" ht="92.45" customHeight="1" x14ac:dyDescent="0.45">
      <c r="B26" s="26" t="s">
        <v>27</v>
      </c>
      <c r="C26" s="29" t="s">
        <v>186</v>
      </c>
      <c r="D26" s="31" t="s">
        <v>209</v>
      </c>
      <c r="E26" s="25" t="s">
        <v>124</v>
      </c>
      <c r="F26" s="26" t="s">
        <v>447</v>
      </c>
    </row>
    <row r="27" spans="2:6" ht="62.1" customHeight="1" x14ac:dyDescent="0.45">
      <c r="B27" s="26" t="s">
        <v>23</v>
      </c>
      <c r="C27" s="29" t="s">
        <v>210</v>
      </c>
      <c r="D27" s="31" t="s">
        <v>211</v>
      </c>
      <c r="E27" s="25" t="s">
        <v>117</v>
      </c>
      <c r="F27" s="26" t="s">
        <v>447</v>
      </c>
    </row>
    <row r="28" spans="2:6" ht="64.5" customHeight="1" x14ac:dyDescent="0.45">
      <c r="B28" s="26" t="s">
        <v>23</v>
      </c>
      <c r="C28" s="29" t="s">
        <v>202</v>
      </c>
      <c r="D28" s="31" t="s">
        <v>212</v>
      </c>
      <c r="E28" s="25" t="s">
        <v>125</v>
      </c>
      <c r="F28" s="26" t="s">
        <v>447</v>
      </c>
    </row>
    <row r="29" spans="2:6" ht="54.6" customHeight="1" x14ac:dyDescent="0.45">
      <c r="B29" s="26" t="s">
        <v>130</v>
      </c>
      <c r="C29" s="29" t="s">
        <v>195</v>
      </c>
      <c r="D29" s="31" t="s">
        <v>213</v>
      </c>
      <c r="E29" s="32" t="s">
        <v>157</v>
      </c>
      <c r="F29" s="26" t="s">
        <v>447</v>
      </c>
    </row>
    <row r="30" spans="2:6" ht="54.6" customHeight="1" x14ac:dyDescent="0.45">
      <c r="B30" s="26" t="s">
        <v>130</v>
      </c>
      <c r="C30" s="29" t="s">
        <v>202</v>
      </c>
      <c r="D30" s="31" t="s">
        <v>214</v>
      </c>
      <c r="E30" s="32" t="s">
        <v>448</v>
      </c>
      <c r="F30" s="26" t="s">
        <v>447</v>
      </c>
    </row>
    <row r="31" spans="2:6" s="33" customFormat="1" ht="33" customHeight="1" x14ac:dyDescent="0.25">
      <c r="B31" s="186" t="s">
        <v>141</v>
      </c>
      <c r="C31" s="181"/>
      <c r="D31" s="181"/>
      <c r="E31" s="181"/>
      <c r="F31" s="182"/>
    </row>
    <row r="32" spans="2:6" ht="75" customHeight="1" x14ac:dyDescent="0.45">
      <c r="B32" s="187" t="s">
        <v>25</v>
      </c>
      <c r="C32" s="29" t="s">
        <v>215</v>
      </c>
      <c r="D32" s="35" t="s">
        <v>216</v>
      </c>
      <c r="E32" s="25" t="s">
        <v>56</v>
      </c>
      <c r="F32" s="195" t="s">
        <v>224</v>
      </c>
    </row>
    <row r="33" spans="2:6" ht="60" customHeight="1" x14ac:dyDescent="0.45">
      <c r="B33" s="188"/>
      <c r="C33" s="29" t="s">
        <v>217</v>
      </c>
      <c r="D33" s="35" t="s">
        <v>218</v>
      </c>
      <c r="E33" s="25" t="s">
        <v>139</v>
      </c>
      <c r="F33" s="196"/>
    </row>
    <row r="34" spans="2:6" ht="39.4" customHeight="1" x14ac:dyDescent="0.45">
      <c r="B34" s="188"/>
      <c r="C34" s="29" t="s">
        <v>222</v>
      </c>
      <c r="D34" s="35" t="s">
        <v>219</v>
      </c>
      <c r="E34" s="25" t="s">
        <v>57</v>
      </c>
      <c r="F34" s="196"/>
    </row>
    <row r="35" spans="2:6" ht="57.4" customHeight="1" x14ac:dyDescent="0.45">
      <c r="B35" s="188"/>
      <c r="C35" s="29" t="s">
        <v>223</v>
      </c>
      <c r="D35" s="35" t="s">
        <v>220</v>
      </c>
      <c r="E35" s="25" t="s">
        <v>58</v>
      </c>
      <c r="F35" s="196"/>
    </row>
    <row r="36" spans="2:6" ht="72.95" customHeight="1" x14ac:dyDescent="0.45">
      <c r="B36" s="189"/>
      <c r="C36" s="29" t="s">
        <v>225</v>
      </c>
      <c r="D36" s="35" t="s">
        <v>221</v>
      </c>
      <c r="E36" s="25" t="s">
        <v>59</v>
      </c>
      <c r="F36" s="197"/>
    </row>
    <row r="37" spans="2:6" ht="33" customHeight="1" x14ac:dyDescent="0.45">
      <c r="B37" s="198" t="s">
        <v>161</v>
      </c>
      <c r="C37" s="199"/>
      <c r="D37" s="199"/>
      <c r="E37" s="199"/>
      <c r="F37" s="200"/>
    </row>
    <row r="38" spans="2:6" ht="65.45" customHeight="1" x14ac:dyDescent="0.45">
      <c r="B38" s="187" t="s">
        <v>30</v>
      </c>
      <c r="C38" s="29" t="s">
        <v>449</v>
      </c>
      <c r="D38" s="38" t="s">
        <v>229</v>
      </c>
      <c r="E38" s="25" t="s">
        <v>61</v>
      </c>
      <c r="F38" s="26" t="s">
        <v>255</v>
      </c>
    </row>
    <row r="39" spans="2:6" ht="122.1" customHeight="1" x14ac:dyDescent="0.45">
      <c r="B39" s="188"/>
      <c r="C39" s="29" t="s">
        <v>450</v>
      </c>
      <c r="D39" s="38" t="s">
        <v>230</v>
      </c>
      <c r="E39" s="25" t="s">
        <v>60</v>
      </c>
      <c r="F39" s="26" t="s">
        <v>256</v>
      </c>
    </row>
    <row r="40" spans="2:6" ht="60.6" customHeight="1" x14ac:dyDescent="0.45">
      <c r="B40" s="188"/>
      <c r="C40" s="29" t="s">
        <v>451</v>
      </c>
      <c r="D40" s="38" t="s">
        <v>231</v>
      </c>
      <c r="E40" s="25" t="s">
        <v>137</v>
      </c>
      <c r="F40" s="26" t="s">
        <v>257</v>
      </c>
    </row>
    <row r="41" spans="2:6" ht="63" customHeight="1" x14ac:dyDescent="0.45">
      <c r="B41" s="188"/>
      <c r="C41" s="29" t="s">
        <v>232</v>
      </c>
      <c r="D41" s="38" t="s">
        <v>233</v>
      </c>
      <c r="E41" s="25" t="s">
        <v>62</v>
      </c>
      <c r="F41" s="26" t="s">
        <v>258</v>
      </c>
    </row>
    <row r="42" spans="2:6" ht="67.5" customHeight="1" x14ac:dyDescent="0.45">
      <c r="B42" s="188"/>
      <c r="C42" s="29" t="s">
        <v>452</v>
      </c>
      <c r="D42" s="38" t="s">
        <v>234</v>
      </c>
      <c r="E42" s="25" t="s">
        <v>63</v>
      </c>
      <c r="F42" s="26" t="s">
        <v>259</v>
      </c>
    </row>
    <row r="43" spans="2:6" ht="69.599999999999994" customHeight="1" x14ac:dyDescent="0.45">
      <c r="B43" s="187" t="s">
        <v>37</v>
      </c>
      <c r="C43" s="29" t="s">
        <v>235</v>
      </c>
      <c r="D43" s="38" t="s">
        <v>236</v>
      </c>
      <c r="E43" s="25" t="s">
        <v>64</v>
      </c>
      <c r="F43" s="26" t="s">
        <v>259</v>
      </c>
    </row>
    <row r="44" spans="2:6" ht="69" customHeight="1" x14ac:dyDescent="0.45">
      <c r="B44" s="188"/>
      <c r="C44" s="29" t="s">
        <v>237</v>
      </c>
      <c r="D44" s="38" t="s">
        <v>238</v>
      </c>
      <c r="E44" s="25" t="s">
        <v>65</v>
      </c>
      <c r="F44" s="26" t="s">
        <v>259</v>
      </c>
    </row>
    <row r="45" spans="2:6" ht="68.45" customHeight="1" x14ac:dyDescent="0.45">
      <c r="B45" s="189"/>
      <c r="C45" s="29" t="s">
        <v>239</v>
      </c>
      <c r="D45" s="38" t="s">
        <v>240</v>
      </c>
      <c r="E45" s="25" t="s">
        <v>66</v>
      </c>
      <c r="F45" s="26" t="s">
        <v>263</v>
      </c>
    </row>
    <row r="46" spans="2:6" ht="47.45" customHeight="1" x14ac:dyDescent="0.45">
      <c r="B46" s="34" t="s">
        <v>26</v>
      </c>
      <c r="C46" s="29" t="s">
        <v>453</v>
      </c>
      <c r="D46" s="38" t="s">
        <v>241</v>
      </c>
      <c r="E46" s="25" t="s">
        <v>67</v>
      </c>
      <c r="F46" s="26" t="s">
        <v>260</v>
      </c>
    </row>
    <row r="47" spans="2:6" ht="47.45" customHeight="1" x14ac:dyDescent="0.45">
      <c r="B47" s="36"/>
      <c r="C47" s="29" t="s">
        <v>454</v>
      </c>
      <c r="D47" s="38" t="s">
        <v>242</v>
      </c>
      <c r="E47" s="25" t="s">
        <v>102</v>
      </c>
      <c r="F47" s="26" t="s">
        <v>261</v>
      </c>
    </row>
    <row r="48" spans="2:6" ht="47.45" customHeight="1" x14ac:dyDescent="0.45">
      <c r="B48" s="36"/>
      <c r="C48" s="29" t="s">
        <v>243</v>
      </c>
      <c r="D48" s="38" t="s">
        <v>244</v>
      </c>
      <c r="E48" s="25" t="s">
        <v>103</v>
      </c>
      <c r="F48" s="26" t="s">
        <v>262</v>
      </c>
    </row>
    <row r="49" spans="2:6" ht="65.45" customHeight="1" x14ac:dyDescent="0.45">
      <c r="B49" s="36"/>
      <c r="C49" s="29" t="s">
        <v>245</v>
      </c>
      <c r="D49" s="38" t="s">
        <v>246</v>
      </c>
      <c r="E49" s="25" t="s">
        <v>104</v>
      </c>
      <c r="F49" s="26" t="s">
        <v>262</v>
      </c>
    </row>
    <row r="50" spans="2:6" s="39" customFormat="1" ht="46.5" customHeight="1" x14ac:dyDescent="0.45">
      <c r="B50" s="36"/>
      <c r="C50" s="29" t="s">
        <v>248</v>
      </c>
      <c r="D50" s="38" t="s">
        <v>247</v>
      </c>
      <c r="E50" s="25" t="s">
        <v>105</v>
      </c>
      <c r="F50" s="26" t="s">
        <v>455</v>
      </c>
    </row>
    <row r="51" spans="2:6" s="39" customFormat="1" ht="45" customHeight="1" x14ac:dyDescent="0.45">
      <c r="B51" s="36"/>
      <c r="C51" s="29" t="s">
        <v>249</v>
      </c>
      <c r="D51" s="38" t="s">
        <v>250</v>
      </c>
      <c r="E51" s="25" t="s">
        <v>106</v>
      </c>
      <c r="F51" s="26" t="s">
        <v>264</v>
      </c>
    </row>
    <row r="52" spans="2:6" s="39" customFormat="1" ht="50.45" customHeight="1" x14ac:dyDescent="0.45">
      <c r="B52" s="37"/>
      <c r="C52" s="29" t="s">
        <v>456</v>
      </c>
      <c r="D52" s="38" t="s">
        <v>251</v>
      </c>
      <c r="E52" s="25" t="s">
        <v>107</v>
      </c>
      <c r="F52" s="26" t="s">
        <v>457</v>
      </c>
    </row>
    <row r="53" spans="2:6" ht="87" customHeight="1" x14ac:dyDescent="0.45">
      <c r="B53" s="203" t="s">
        <v>131</v>
      </c>
      <c r="C53" s="23" t="s">
        <v>458</v>
      </c>
      <c r="D53" s="40" t="s">
        <v>252</v>
      </c>
      <c r="E53" s="26" t="s">
        <v>159</v>
      </c>
      <c r="F53" s="26" t="s">
        <v>265</v>
      </c>
    </row>
    <row r="54" spans="2:6" ht="92.1" customHeight="1" x14ac:dyDescent="0.45">
      <c r="B54" s="204"/>
      <c r="C54" s="23" t="s">
        <v>253</v>
      </c>
      <c r="D54" s="40" t="s">
        <v>254</v>
      </c>
      <c r="E54" s="57" t="s">
        <v>158</v>
      </c>
      <c r="F54" s="28" t="s">
        <v>266</v>
      </c>
    </row>
    <row r="55" spans="2:6" ht="47.45" customHeight="1" x14ac:dyDescent="0.45">
      <c r="B55" s="186" t="s">
        <v>160</v>
      </c>
      <c r="C55" s="181"/>
      <c r="D55" s="181"/>
      <c r="E55" s="181"/>
      <c r="F55" s="182"/>
    </row>
    <row r="56" spans="2:6" ht="66.599999999999994" customHeight="1" x14ac:dyDescent="0.45">
      <c r="B56" s="187" t="s">
        <v>31</v>
      </c>
      <c r="C56" s="29" t="s">
        <v>459</v>
      </c>
      <c r="D56" s="38" t="s">
        <v>269</v>
      </c>
      <c r="E56" s="25" t="s">
        <v>96</v>
      </c>
      <c r="F56" s="26" t="s">
        <v>267</v>
      </c>
    </row>
    <row r="57" spans="2:6" ht="66.599999999999994" customHeight="1" x14ac:dyDescent="0.45">
      <c r="B57" s="189"/>
      <c r="C57" s="29" t="s">
        <v>460</v>
      </c>
      <c r="D57" s="38" t="s">
        <v>270</v>
      </c>
      <c r="E57" s="25" t="s">
        <v>268</v>
      </c>
      <c r="F57" s="26" t="s">
        <v>267</v>
      </c>
    </row>
    <row r="58" spans="2:6" ht="66.599999999999994" customHeight="1" x14ac:dyDescent="0.45">
      <c r="B58" s="187" t="s">
        <v>32</v>
      </c>
      <c r="C58" s="29" t="s">
        <v>461</v>
      </c>
      <c r="D58" s="38" t="s">
        <v>271</v>
      </c>
      <c r="E58" s="25" t="s">
        <v>97</v>
      </c>
      <c r="F58" s="26" t="s">
        <v>267</v>
      </c>
    </row>
    <row r="59" spans="2:6" ht="66.599999999999994" customHeight="1" x14ac:dyDescent="0.45">
      <c r="B59" s="189"/>
      <c r="C59" s="29" t="s">
        <v>460</v>
      </c>
      <c r="D59" s="38" t="s">
        <v>272</v>
      </c>
      <c r="E59" s="25" t="s">
        <v>268</v>
      </c>
      <c r="F59" s="26" t="s">
        <v>267</v>
      </c>
    </row>
    <row r="60" spans="2:6" ht="66.599999999999994" customHeight="1" x14ac:dyDescent="0.45">
      <c r="B60" s="201" t="s">
        <v>38</v>
      </c>
      <c r="C60" s="41" t="s">
        <v>462</v>
      </c>
      <c r="D60" s="38" t="s">
        <v>273</v>
      </c>
      <c r="E60" s="42" t="s">
        <v>98</v>
      </c>
      <c r="F60" s="26" t="s">
        <v>267</v>
      </c>
    </row>
    <row r="61" spans="2:6" ht="66.599999999999994" customHeight="1" x14ac:dyDescent="0.45">
      <c r="B61" s="202"/>
      <c r="C61" s="41" t="s">
        <v>463</v>
      </c>
      <c r="D61" s="38" t="s">
        <v>274</v>
      </c>
      <c r="E61" s="25" t="s">
        <v>268</v>
      </c>
      <c r="F61" s="26" t="s">
        <v>267</v>
      </c>
    </row>
    <row r="62" spans="2:6" ht="62.45" customHeight="1" x14ac:dyDescent="0.45">
      <c r="B62" s="201" t="s">
        <v>39</v>
      </c>
      <c r="C62" s="41" t="s">
        <v>464</v>
      </c>
      <c r="D62" s="38" t="s">
        <v>275</v>
      </c>
      <c r="E62" s="42" t="s">
        <v>99</v>
      </c>
      <c r="F62" s="26" t="s">
        <v>267</v>
      </c>
    </row>
    <row r="63" spans="2:6" ht="61.5" customHeight="1" x14ac:dyDescent="0.45">
      <c r="B63" s="202"/>
      <c r="C63" s="41" t="s">
        <v>465</v>
      </c>
      <c r="D63" s="38" t="s">
        <v>276</v>
      </c>
      <c r="E63" s="25" t="s">
        <v>268</v>
      </c>
      <c r="F63" s="26" t="s">
        <v>267</v>
      </c>
    </row>
    <row r="64" spans="2:6" ht="64.5" customHeight="1" x14ac:dyDescent="0.45">
      <c r="B64" s="201" t="s">
        <v>40</v>
      </c>
      <c r="C64" s="41" t="s">
        <v>466</v>
      </c>
      <c r="D64" s="38" t="s">
        <v>277</v>
      </c>
      <c r="E64" s="42" t="s">
        <v>100</v>
      </c>
      <c r="F64" s="26" t="s">
        <v>267</v>
      </c>
    </row>
    <row r="65" spans="2:6" ht="64.5" customHeight="1" x14ac:dyDescent="0.45">
      <c r="B65" s="202"/>
      <c r="C65" s="41" t="s">
        <v>467</v>
      </c>
      <c r="D65" s="38" t="s">
        <v>278</v>
      </c>
      <c r="E65" s="25" t="s">
        <v>268</v>
      </c>
      <c r="F65" s="26" t="s">
        <v>267</v>
      </c>
    </row>
    <row r="66" spans="2:6" ht="57" customHeight="1" x14ac:dyDescent="0.45">
      <c r="B66" s="201" t="s">
        <v>41</v>
      </c>
      <c r="C66" s="41" t="s">
        <v>468</v>
      </c>
      <c r="D66" s="38" t="s">
        <v>279</v>
      </c>
      <c r="E66" s="42" t="s">
        <v>101</v>
      </c>
      <c r="F66" s="26" t="s">
        <v>267</v>
      </c>
    </row>
    <row r="67" spans="2:6" ht="56.1" customHeight="1" x14ac:dyDescent="0.45">
      <c r="B67" s="202"/>
      <c r="C67" s="41" t="s">
        <v>469</v>
      </c>
      <c r="D67" s="38" t="s">
        <v>280</v>
      </c>
      <c r="E67" s="25" t="s">
        <v>268</v>
      </c>
      <c r="F67" s="26" t="s">
        <v>267</v>
      </c>
    </row>
    <row r="68" spans="2:6" ht="33" customHeight="1" x14ac:dyDescent="0.45">
      <c r="B68" s="186" t="s">
        <v>162</v>
      </c>
      <c r="C68" s="181"/>
      <c r="D68" s="181"/>
      <c r="E68" s="181"/>
      <c r="F68" s="182"/>
    </row>
    <row r="69" spans="2:6" ht="91.5" customHeight="1" x14ac:dyDescent="0.45">
      <c r="B69" s="187" t="s">
        <v>43</v>
      </c>
      <c r="C69" s="29" t="s">
        <v>470</v>
      </c>
      <c r="D69" s="38" t="s">
        <v>281</v>
      </c>
      <c r="E69" s="25" t="s">
        <v>68</v>
      </c>
      <c r="F69" s="26" t="s">
        <v>285</v>
      </c>
    </row>
    <row r="70" spans="2:6" ht="67.5" customHeight="1" x14ac:dyDescent="0.45">
      <c r="B70" s="188"/>
      <c r="C70" s="29" t="s">
        <v>283</v>
      </c>
      <c r="D70" s="38" t="s">
        <v>282</v>
      </c>
      <c r="E70" s="25" t="s">
        <v>70</v>
      </c>
      <c r="F70" s="26" t="s">
        <v>286</v>
      </c>
    </row>
    <row r="71" spans="2:6" ht="63" customHeight="1" x14ac:dyDescent="0.45">
      <c r="B71" s="188"/>
      <c r="C71" s="29" t="s">
        <v>471</v>
      </c>
      <c r="D71" s="38" t="s">
        <v>284</v>
      </c>
      <c r="E71" s="25" t="s">
        <v>69</v>
      </c>
      <c r="F71" s="26" t="s">
        <v>287</v>
      </c>
    </row>
    <row r="72" spans="2:6" ht="60.6" customHeight="1" x14ac:dyDescent="0.45">
      <c r="B72" s="188"/>
      <c r="C72" s="29" t="s">
        <v>472</v>
      </c>
      <c r="D72" s="38" t="s">
        <v>288</v>
      </c>
      <c r="E72" s="25" t="s">
        <v>71</v>
      </c>
      <c r="F72" s="26" t="s">
        <v>291</v>
      </c>
    </row>
    <row r="73" spans="2:6" ht="75.95" customHeight="1" x14ac:dyDescent="0.45">
      <c r="B73" s="188"/>
      <c r="C73" s="29" t="s">
        <v>473</v>
      </c>
      <c r="D73" s="38" t="s">
        <v>289</v>
      </c>
      <c r="E73" s="25" t="s">
        <v>72</v>
      </c>
      <c r="F73" s="26" t="s">
        <v>292</v>
      </c>
    </row>
    <row r="74" spans="2:6" ht="99.95" customHeight="1" x14ac:dyDescent="0.45">
      <c r="B74" s="189"/>
      <c r="C74" s="29" t="s">
        <v>474</v>
      </c>
      <c r="D74" s="38" t="s">
        <v>290</v>
      </c>
      <c r="E74" s="25" t="s">
        <v>73</v>
      </c>
      <c r="F74" s="26" t="s">
        <v>292</v>
      </c>
    </row>
    <row r="75" spans="2:6" ht="100.5" customHeight="1" x14ac:dyDescent="0.45">
      <c r="B75" s="187" t="s">
        <v>42</v>
      </c>
      <c r="C75" s="29" t="s">
        <v>297</v>
      </c>
      <c r="D75" s="38" t="s">
        <v>296</v>
      </c>
      <c r="E75" s="25" t="s">
        <v>68</v>
      </c>
      <c r="F75" s="26" t="s">
        <v>293</v>
      </c>
    </row>
    <row r="76" spans="2:6" ht="77.099999999999994" customHeight="1" x14ac:dyDescent="0.45">
      <c r="B76" s="188"/>
      <c r="C76" s="29" t="s">
        <v>475</v>
      </c>
      <c r="D76" s="38" t="s">
        <v>298</v>
      </c>
      <c r="E76" s="25" t="s">
        <v>70</v>
      </c>
      <c r="F76" s="26" t="s">
        <v>294</v>
      </c>
    </row>
    <row r="77" spans="2:6" ht="77.099999999999994" customHeight="1" x14ac:dyDescent="0.45">
      <c r="B77" s="188"/>
      <c r="C77" s="29" t="s">
        <v>299</v>
      </c>
      <c r="D77" s="38" t="s">
        <v>300</v>
      </c>
      <c r="E77" s="25" t="s">
        <v>69</v>
      </c>
      <c r="F77" s="26" t="s">
        <v>295</v>
      </c>
    </row>
    <row r="78" spans="2:6" ht="54" customHeight="1" x14ac:dyDescent="0.45">
      <c r="B78" s="188"/>
      <c r="C78" s="29" t="s">
        <v>301</v>
      </c>
      <c r="D78" s="38" t="s">
        <v>302</v>
      </c>
      <c r="E78" s="25" t="s">
        <v>71</v>
      </c>
      <c r="F78" s="26" t="s">
        <v>306</v>
      </c>
    </row>
    <row r="79" spans="2:6" ht="59.1" customHeight="1" x14ac:dyDescent="0.45">
      <c r="B79" s="188"/>
      <c r="C79" s="29" t="s">
        <v>473</v>
      </c>
      <c r="D79" s="38" t="s">
        <v>303</v>
      </c>
      <c r="E79" s="25" t="s">
        <v>72</v>
      </c>
      <c r="F79" s="26" t="s">
        <v>307</v>
      </c>
    </row>
    <row r="80" spans="2:6" ht="96.95" customHeight="1" x14ac:dyDescent="0.45">
      <c r="B80" s="189"/>
      <c r="C80" s="29" t="s">
        <v>304</v>
      </c>
      <c r="D80" s="38" t="s">
        <v>305</v>
      </c>
      <c r="E80" s="25" t="s">
        <v>73</v>
      </c>
      <c r="F80" s="26" t="s">
        <v>307</v>
      </c>
    </row>
    <row r="81" spans="2:6" ht="68.099999999999994" customHeight="1" x14ac:dyDescent="0.45">
      <c r="B81" s="187" t="s">
        <v>33</v>
      </c>
      <c r="C81" s="29" t="s">
        <v>476</v>
      </c>
      <c r="D81" s="38" t="s">
        <v>313</v>
      </c>
      <c r="E81" s="25" t="s">
        <v>68</v>
      </c>
      <c r="F81" s="26" t="s">
        <v>308</v>
      </c>
    </row>
    <row r="82" spans="2:6" ht="72.95" customHeight="1" x14ac:dyDescent="0.45">
      <c r="B82" s="188"/>
      <c r="C82" s="29" t="s">
        <v>283</v>
      </c>
      <c r="D82" s="38" t="s">
        <v>314</v>
      </c>
      <c r="E82" s="25" t="s">
        <v>70</v>
      </c>
      <c r="F82" s="26" t="s">
        <v>309</v>
      </c>
    </row>
    <row r="83" spans="2:6" ht="72.599999999999994" customHeight="1" x14ac:dyDescent="0.45">
      <c r="B83" s="188"/>
      <c r="C83" s="29" t="s">
        <v>299</v>
      </c>
      <c r="D83" s="38" t="s">
        <v>315</v>
      </c>
      <c r="E83" s="25" t="s">
        <v>69</v>
      </c>
      <c r="F83" s="26" t="s">
        <v>310</v>
      </c>
    </row>
    <row r="84" spans="2:6" ht="50.1" customHeight="1" x14ac:dyDescent="0.45">
      <c r="B84" s="188"/>
      <c r="C84" s="29" t="s">
        <v>472</v>
      </c>
      <c r="D84" s="38" t="s">
        <v>316</v>
      </c>
      <c r="E84" s="25" t="s">
        <v>71</v>
      </c>
      <c r="F84" s="26" t="s">
        <v>312</v>
      </c>
    </row>
    <row r="85" spans="2:6" ht="66.599999999999994" customHeight="1" x14ac:dyDescent="0.45">
      <c r="B85" s="188"/>
      <c r="C85" s="29" t="s">
        <v>473</v>
      </c>
      <c r="D85" s="38" t="s">
        <v>318</v>
      </c>
      <c r="E85" s="25" t="s">
        <v>72</v>
      </c>
      <c r="F85" s="26" t="s">
        <v>311</v>
      </c>
    </row>
    <row r="86" spans="2:6" ht="64.5" customHeight="1" x14ac:dyDescent="0.45">
      <c r="B86" s="189"/>
      <c r="C86" s="29" t="s">
        <v>304</v>
      </c>
      <c r="D86" s="38" t="s">
        <v>317</v>
      </c>
      <c r="E86" s="25" t="s">
        <v>73</v>
      </c>
      <c r="F86" s="26" t="s">
        <v>311</v>
      </c>
    </row>
    <row r="87" spans="2:6" ht="64.5" customHeight="1" x14ac:dyDescent="0.45">
      <c r="B87" s="186" t="s">
        <v>163</v>
      </c>
      <c r="C87" s="181"/>
      <c r="D87" s="181"/>
      <c r="E87" s="181"/>
      <c r="F87" s="182"/>
    </row>
    <row r="88" spans="2:6" ht="57" x14ac:dyDescent="0.45">
      <c r="B88" s="187" t="s">
        <v>44</v>
      </c>
      <c r="C88" s="29" t="s">
        <v>226</v>
      </c>
      <c r="D88" s="35" t="s">
        <v>228</v>
      </c>
      <c r="E88" s="25" t="s">
        <v>347</v>
      </c>
      <c r="F88" s="26" t="s">
        <v>320</v>
      </c>
    </row>
    <row r="89" spans="2:6" ht="48.6" customHeight="1" x14ac:dyDescent="0.45">
      <c r="B89" s="189"/>
      <c r="C89" s="29" t="s">
        <v>477</v>
      </c>
      <c r="D89" s="35" t="s">
        <v>227</v>
      </c>
      <c r="E89" s="25" t="s">
        <v>77</v>
      </c>
      <c r="F89" s="26" t="s">
        <v>321</v>
      </c>
    </row>
    <row r="90" spans="2:6" ht="53.45" customHeight="1" x14ac:dyDescent="0.45">
      <c r="B90" s="187" t="s">
        <v>45</v>
      </c>
      <c r="C90" s="29" t="s">
        <v>478</v>
      </c>
      <c r="D90" s="38" t="s">
        <v>319</v>
      </c>
      <c r="E90" s="43" t="s">
        <v>430</v>
      </c>
      <c r="F90" s="26" t="s">
        <v>320</v>
      </c>
    </row>
    <row r="91" spans="2:6" ht="48.95" customHeight="1" x14ac:dyDescent="0.45">
      <c r="B91" s="189"/>
      <c r="C91" s="29" t="s">
        <v>322</v>
      </c>
      <c r="D91" s="38" t="s">
        <v>324</v>
      </c>
      <c r="E91" s="43" t="s">
        <v>74</v>
      </c>
      <c r="F91" s="26" t="s">
        <v>321</v>
      </c>
    </row>
    <row r="92" spans="2:6" ht="51.95" customHeight="1" x14ac:dyDescent="0.45">
      <c r="B92" s="187" t="s">
        <v>34</v>
      </c>
      <c r="C92" s="23" t="s">
        <v>323</v>
      </c>
      <c r="D92" s="38" t="s">
        <v>325</v>
      </c>
      <c r="E92" s="25" t="s">
        <v>75</v>
      </c>
      <c r="F92" s="26" t="s">
        <v>336</v>
      </c>
    </row>
    <row r="93" spans="2:6" ht="52.35" customHeight="1" x14ac:dyDescent="0.45">
      <c r="B93" s="188"/>
      <c r="C93" s="23" t="s">
        <v>334</v>
      </c>
      <c r="D93" s="38" t="s">
        <v>326</v>
      </c>
      <c r="E93" s="25" t="s">
        <v>78</v>
      </c>
      <c r="F93" s="26" t="s">
        <v>336</v>
      </c>
    </row>
    <row r="94" spans="2:6" ht="38.1" customHeight="1" x14ac:dyDescent="0.45">
      <c r="B94" s="188"/>
      <c r="C94" s="23" t="s">
        <v>335</v>
      </c>
      <c r="D94" s="38" t="s">
        <v>327</v>
      </c>
      <c r="E94" s="25" t="s">
        <v>76</v>
      </c>
      <c r="F94" s="26" t="s">
        <v>337</v>
      </c>
    </row>
    <row r="95" spans="2:6" ht="65.45" customHeight="1" x14ac:dyDescent="0.45">
      <c r="B95" s="188"/>
      <c r="C95" s="23" t="s">
        <v>338</v>
      </c>
      <c r="D95" s="38" t="s">
        <v>328</v>
      </c>
      <c r="E95" s="25" t="s">
        <v>342</v>
      </c>
      <c r="F95" s="26" t="s">
        <v>340</v>
      </c>
    </row>
    <row r="96" spans="2:6" ht="56.85" customHeight="1" x14ac:dyDescent="0.45">
      <c r="B96" s="188"/>
      <c r="C96" s="23" t="s">
        <v>341</v>
      </c>
      <c r="D96" s="38" t="s">
        <v>329</v>
      </c>
      <c r="E96" s="25" t="s">
        <v>343</v>
      </c>
      <c r="F96" s="26" t="s">
        <v>339</v>
      </c>
    </row>
    <row r="97" spans="2:8" ht="51.6" customHeight="1" x14ac:dyDescent="0.45">
      <c r="B97" s="188"/>
      <c r="C97" s="23" t="s">
        <v>479</v>
      </c>
      <c r="D97" s="38" t="s">
        <v>330</v>
      </c>
      <c r="E97" s="25" t="s">
        <v>79</v>
      </c>
      <c r="F97" s="26" t="s">
        <v>344</v>
      </c>
    </row>
    <row r="98" spans="2:8" ht="36.950000000000003" customHeight="1" x14ac:dyDescent="0.45">
      <c r="B98" s="189"/>
      <c r="C98" s="23" t="s">
        <v>480</v>
      </c>
      <c r="D98" s="38" t="s">
        <v>331</v>
      </c>
      <c r="E98" s="25" t="s">
        <v>80</v>
      </c>
      <c r="F98" s="26" t="s">
        <v>344</v>
      </c>
    </row>
    <row r="99" spans="2:8" s="39" customFormat="1" ht="74.45" customHeight="1" x14ac:dyDescent="0.45">
      <c r="B99" s="206" t="s">
        <v>128</v>
      </c>
      <c r="C99" s="23" t="s">
        <v>345</v>
      </c>
      <c r="D99" s="38" t="s">
        <v>332</v>
      </c>
      <c r="E99" s="44" t="s">
        <v>164</v>
      </c>
      <c r="F99" s="26" t="s">
        <v>321</v>
      </c>
    </row>
    <row r="100" spans="2:8" ht="68.099999999999994" customHeight="1" x14ac:dyDescent="0.45">
      <c r="B100" s="207"/>
      <c r="C100" s="23" t="s">
        <v>346</v>
      </c>
      <c r="D100" s="38" t="s">
        <v>333</v>
      </c>
      <c r="E100" s="44" t="s">
        <v>481</v>
      </c>
      <c r="F100" s="26" t="s">
        <v>321</v>
      </c>
    </row>
    <row r="101" spans="2:8" ht="76.5" customHeight="1" x14ac:dyDescent="0.45">
      <c r="B101" s="207"/>
      <c r="C101" s="45" t="s">
        <v>482</v>
      </c>
      <c r="D101" s="38" t="s">
        <v>431</v>
      </c>
      <c r="E101" s="46" t="s">
        <v>434</v>
      </c>
      <c r="F101" s="26" t="s">
        <v>435</v>
      </c>
    </row>
    <row r="102" spans="2:8" ht="67.5" customHeight="1" x14ac:dyDescent="0.45">
      <c r="B102" s="208"/>
      <c r="C102" s="45" t="s">
        <v>433</v>
      </c>
      <c r="D102" s="38" t="s">
        <v>432</v>
      </c>
      <c r="E102" s="46" t="s">
        <v>436</v>
      </c>
      <c r="F102" s="26" t="s">
        <v>435</v>
      </c>
    </row>
    <row r="103" spans="2:8" ht="33" customHeight="1" x14ac:dyDescent="0.45">
      <c r="B103" s="186" t="s">
        <v>350</v>
      </c>
      <c r="C103" s="181"/>
      <c r="D103" s="181"/>
      <c r="E103" s="181"/>
      <c r="F103" s="182"/>
      <c r="H103" s="16" t="s">
        <v>437</v>
      </c>
    </row>
    <row r="104" spans="2:8" ht="54.6" customHeight="1" x14ac:dyDescent="0.45">
      <c r="B104" s="47" t="s">
        <v>132</v>
      </c>
      <c r="C104" s="29" t="s">
        <v>483</v>
      </c>
      <c r="D104" s="31" t="s">
        <v>348</v>
      </c>
      <c r="E104" s="25" t="s">
        <v>82</v>
      </c>
      <c r="F104" s="26" t="s">
        <v>356</v>
      </c>
    </row>
    <row r="105" spans="2:8" ht="59.1" customHeight="1" x14ac:dyDescent="0.45">
      <c r="B105" s="187" t="s">
        <v>46</v>
      </c>
      <c r="C105" s="29" t="s">
        <v>484</v>
      </c>
      <c r="D105" s="31" t="s">
        <v>349</v>
      </c>
      <c r="E105" s="25" t="s">
        <v>81</v>
      </c>
      <c r="F105" s="26" t="s">
        <v>357</v>
      </c>
    </row>
    <row r="106" spans="2:8" ht="69" customHeight="1" x14ac:dyDescent="0.45">
      <c r="B106" s="188"/>
      <c r="C106" s="29" t="s">
        <v>354</v>
      </c>
      <c r="D106" s="31" t="s">
        <v>352</v>
      </c>
      <c r="E106" s="25" t="s">
        <v>134</v>
      </c>
      <c r="F106" s="26" t="s">
        <v>358</v>
      </c>
    </row>
    <row r="107" spans="2:8" ht="83.1" customHeight="1" x14ac:dyDescent="0.45">
      <c r="B107" s="188"/>
      <c r="C107" s="29" t="s">
        <v>355</v>
      </c>
      <c r="D107" s="31" t="s">
        <v>353</v>
      </c>
      <c r="E107" s="25" t="s">
        <v>133</v>
      </c>
      <c r="F107" s="26" t="s">
        <v>359</v>
      </c>
    </row>
    <row r="108" spans="2:8" ht="89.45" customHeight="1" x14ac:dyDescent="0.45">
      <c r="B108" s="188"/>
      <c r="C108" s="29" t="s">
        <v>485</v>
      </c>
      <c r="D108" s="31" t="s">
        <v>361</v>
      </c>
      <c r="E108" s="25" t="s">
        <v>486</v>
      </c>
      <c r="F108" s="26" t="s">
        <v>359</v>
      </c>
    </row>
    <row r="109" spans="2:8" ht="129.94999999999999" customHeight="1" x14ac:dyDescent="0.45">
      <c r="B109" s="188"/>
      <c r="C109" s="29" t="s">
        <v>360</v>
      </c>
      <c r="D109" s="31" t="s">
        <v>362</v>
      </c>
      <c r="E109" s="25" t="s">
        <v>487</v>
      </c>
      <c r="F109" s="26" t="s">
        <v>359</v>
      </c>
    </row>
    <row r="110" spans="2:8" ht="104.1" customHeight="1" x14ac:dyDescent="0.45">
      <c r="B110" s="188"/>
      <c r="C110" s="29" t="s">
        <v>366</v>
      </c>
      <c r="D110" s="31" t="s">
        <v>364</v>
      </c>
      <c r="E110" s="25" t="s">
        <v>135</v>
      </c>
      <c r="F110" s="26" t="s">
        <v>363</v>
      </c>
    </row>
    <row r="111" spans="2:8" ht="89.45" customHeight="1" x14ac:dyDescent="0.45">
      <c r="B111" s="188"/>
      <c r="C111" s="29" t="s">
        <v>367</v>
      </c>
      <c r="D111" s="31" t="s">
        <v>365</v>
      </c>
      <c r="E111" s="25" t="s">
        <v>488</v>
      </c>
      <c r="F111" s="26" t="s">
        <v>363</v>
      </c>
    </row>
    <row r="112" spans="2:8" ht="58.5" customHeight="1" x14ac:dyDescent="0.45">
      <c r="B112" s="188"/>
      <c r="C112" s="29" t="s">
        <v>369</v>
      </c>
      <c r="D112" s="31" t="s">
        <v>368</v>
      </c>
      <c r="E112" s="25" t="s">
        <v>136</v>
      </c>
      <c r="F112" s="26" t="s">
        <v>371</v>
      </c>
    </row>
    <row r="113" spans="2:6" ht="98.1" customHeight="1" x14ac:dyDescent="0.45">
      <c r="B113" s="188"/>
      <c r="C113" s="29" t="s">
        <v>370</v>
      </c>
      <c r="D113" s="31" t="s">
        <v>372</v>
      </c>
      <c r="E113" s="25" t="s">
        <v>489</v>
      </c>
      <c r="F113" s="26" t="s">
        <v>371</v>
      </c>
    </row>
    <row r="114" spans="2:6" ht="96.6" customHeight="1" x14ac:dyDescent="0.45">
      <c r="B114" s="193" t="s">
        <v>144</v>
      </c>
      <c r="C114" s="23" t="s">
        <v>375</v>
      </c>
      <c r="D114" s="31" t="s">
        <v>373</v>
      </c>
      <c r="E114" s="44" t="s">
        <v>156</v>
      </c>
      <c r="F114" s="48" t="s">
        <v>377</v>
      </c>
    </row>
    <row r="115" spans="2:6" ht="68.45" customHeight="1" x14ac:dyDescent="0.45">
      <c r="B115" s="194"/>
      <c r="C115" s="23" t="s">
        <v>376</v>
      </c>
      <c r="D115" s="31" t="s">
        <v>374</v>
      </c>
      <c r="E115" s="44" t="s">
        <v>490</v>
      </c>
      <c r="F115" s="48" t="s">
        <v>377</v>
      </c>
    </row>
    <row r="116" spans="2:6" ht="33" customHeight="1" x14ac:dyDescent="0.45">
      <c r="B116" s="186" t="s">
        <v>165</v>
      </c>
      <c r="C116" s="181"/>
      <c r="D116" s="181"/>
      <c r="E116" s="181"/>
      <c r="F116" s="181"/>
    </row>
    <row r="117" spans="2:6" ht="92.45" customHeight="1" x14ac:dyDescent="0.45">
      <c r="B117" s="187" t="s">
        <v>35</v>
      </c>
      <c r="C117" s="29" t="s">
        <v>491</v>
      </c>
      <c r="D117" s="31" t="s">
        <v>378</v>
      </c>
      <c r="E117" s="25" t="s">
        <v>83</v>
      </c>
      <c r="F117" s="26" t="s">
        <v>351</v>
      </c>
    </row>
    <row r="118" spans="2:6" ht="56.45" customHeight="1" x14ac:dyDescent="0.45">
      <c r="B118" s="188"/>
      <c r="C118" s="29" t="s">
        <v>379</v>
      </c>
      <c r="D118" s="31" t="s">
        <v>380</v>
      </c>
      <c r="E118" s="25" t="s">
        <v>84</v>
      </c>
      <c r="F118" s="26" t="s">
        <v>351</v>
      </c>
    </row>
    <row r="119" spans="2:6" ht="56.45" customHeight="1" x14ac:dyDescent="0.45">
      <c r="B119" s="188"/>
      <c r="C119" s="29" t="s">
        <v>387</v>
      </c>
      <c r="D119" s="31" t="s">
        <v>381</v>
      </c>
      <c r="E119" s="25" t="s">
        <v>166</v>
      </c>
      <c r="F119" s="48" t="s">
        <v>390</v>
      </c>
    </row>
    <row r="120" spans="2:6" ht="56.45" customHeight="1" x14ac:dyDescent="0.45">
      <c r="B120" s="188"/>
      <c r="C120" s="29" t="s">
        <v>388</v>
      </c>
      <c r="D120" s="31" t="s">
        <v>382</v>
      </c>
      <c r="E120" s="25" t="s">
        <v>167</v>
      </c>
      <c r="F120" s="48" t="s">
        <v>391</v>
      </c>
    </row>
    <row r="121" spans="2:6" ht="71.099999999999994" customHeight="1" x14ac:dyDescent="0.45">
      <c r="B121" s="189"/>
      <c r="C121" s="29" t="s">
        <v>389</v>
      </c>
      <c r="D121" s="31" t="s">
        <v>383</v>
      </c>
      <c r="E121" s="25" t="s">
        <v>392</v>
      </c>
      <c r="F121" s="48" t="s">
        <v>393</v>
      </c>
    </row>
    <row r="122" spans="2:6" ht="87.6" customHeight="1" x14ac:dyDescent="0.45">
      <c r="B122" s="205" t="s">
        <v>168</v>
      </c>
      <c r="C122" s="29" t="s">
        <v>394</v>
      </c>
      <c r="D122" s="31" t="s">
        <v>384</v>
      </c>
      <c r="E122" s="32" t="s">
        <v>395</v>
      </c>
      <c r="F122" s="48" t="s">
        <v>396</v>
      </c>
    </row>
    <row r="123" spans="2:6" ht="131.44999999999999" customHeight="1" x14ac:dyDescent="0.45">
      <c r="B123" s="193"/>
      <c r="C123" s="29" t="s">
        <v>397</v>
      </c>
      <c r="D123" s="31" t="s">
        <v>385</v>
      </c>
      <c r="E123" s="32" t="s">
        <v>169</v>
      </c>
      <c r="F123" s="48" t="s">
        <v>398</v>
      </c>
    </row>
    <row r="124" spans="2:6" ht="120.95" customHeight="1" x14ac:dyDescent="0.45">
      <c r="B124" s="194"/>
      <c r="C124" s="29" t="s">
        <v>400</v>
      </c>
      <c r="D124" s="31" t="s">
        <v>386</v>
      </c>
      <c r="E124" s="32" t="s">
        <v>170</v>
      </c>
      <c r="F124" s="48" t="s">
        <v>399</v>
      </c>
    </row>
    <row r="125" spans="2:6" ht="33" customHeight="1" x14ac:dyDescent="0.45">
      <c r="B125" s="186" t="s">
        <v>171</v>
      </c>
      <c r="C125" s="181"/>
      <c r="D125" s="181"/>
      <c r="E125" s="181"/>
      <c r="F125" s="182"/>
    </row>
    <row r="126" spans="2:6" ht="64.5" customHeight="1" x14ac:dyDescent="0.45">
      <c r="B126" s="187" t="s">
        <v>47</v>
      </c>
      <c r="C126" s="29" t="s">
        <v>401</v>
      </c>
      <c r="D126" s="31" t="s">
        <v>402</v>
      </c>
      <c r="E126" s="25" t="s">
        <v>85</v>
      </c>
      <c r="F126" s="48" t="s">
        <v>155</v>
      </c>
    </row>
    <row r="127" spans="2:6" ht="60.6" customHeight="1" x14ac:dyDescent="0.45">
      <c r="B127" s="188"/>
      <c r="C127" s="49" t="s">
        <v>404</v>
      </c>
      <c r="D127" s="50" t="s">
        <v>403</v>
      </c>
      <c r="E127" s="25" t="s">
        <v>86</v>
      </c>
      <c r="F127" s="26" t="s">
        <v>155</v>
      </c>
    </row>
    <row r="128" spans="2:6" s="67" customFormat="1" ht="50.1" customHeight="1" x14ac:dyDescent="0.45">
      <c r="B128" s="188"/>
      <c r="C128" s="65" t="s">
        <v>596</v>
      </c>
      <c r="D128" s="30" t="s">
        <v>406</v>
      </c>
      <c r="E128" s="66" t="s">
        <v>405</v>
      </c>
      <c r="F128" s="66" t="s">
        <v>407</v>
      </c>
    </row>
    <row r="129" spans="2:6" ht="77.45" customHeight="1" x14ac:dyDescent="0.45">
      <c r="B129" s="188"/>
      <c r="C129" s="29" t="s">
        <v>409</v>
      </c>
      <c r="D129" s="31" t="s">
        <v>408</v>
      </c>
      <c r="E129" s="25" t="s">
        <v>87</v>
      </c>
      <c r="F129" s="48" t="s">
        <v>407</v>
      </c>
    </row>
    <row r="130" spans="2:6" ht="26.25" customHeight="1" x14ac:dyDescent="0.45">
      <c r="B130" s="76" t="s">
        <v>616</v>
      </c>
      <c r="C130" s="68" t="s">
        <v>582</v>
      </c>
      <c r="D130" s="69" t="s">
        <v>597</v>
      </c>
      <c r="E130" s="63" t="s">
        <v>617</v>
      </c>
      <c r="F130" s="74" t="s">
        <v>407</v>
      </c>
    </row>
    <row r="131" spans="2:6" ht="26.25" customHeight="1" x14ac:dyDescent="0.45">
      <c r="B131" s="76"/>
      <c r="C131" s="68" t="s">
        <v>577</v>
      </c>
      <c r="D131" s="69" t="s">
        <v>598</v>
      </c>
      <c r="E131" s="63" t="s">
        <v>618</v>
      </c>
      <c r="F131" s="74" t="s">
        <v>407</v>
      </c>
    </row>
    <row r="132" spans="2:6" ht="26.25" customHeight="1" x14ac:dyDescent="0.45">
      <c r="B132" s="76"/>
      <c r="C132" s="68" t="s">
        <v>578</v>
      </c>
      <c r="D132" s="69" t="s">
        <v>599</v>
      </c>
      <c r="E132" s="63" t="s">
        <v>619</v>
      </c>
      <c r="F132" s="74" t="s">
        <v>407</v>
      </c>
    </row>
    <row r="133" spans="2:6" ht="26.25" customHeight="1" x14ac:dyDescent="0.45">
      <c r="B133" s="76"/>
      <c r="C133" s="68" t="s">
        <v>579</v>
      </c>
      <c r="D133" s="69" t="s">
        <v>600</v>
      </c>
      <c r="E133" s="63" t="s">
        <v>620</v>
      </c>
      <c r="F133" s="74" t="s">
        <v>407</v>
      </c>
    </row>
    <row r="134" spans="2:6" ht="26.25" customHeight="1" x14ac:dyDescent="0.45">
      <c r="B134" s="76"/>
      <c r="C134" s="68" t="s">
        <v>580</v>
      </c>
      <c r="D134" s="69" t="s">
        <v>601</v>
      </c>
      <c r="E134" s="63" t="s">
        <v>621</v>
      </c>
      <c r="F134" s="74" t="s">
        <v>407</v>
      </c>
    </row>
    <row r="135" spans="2:6" ht="26.25" customHeight="1" x14ac:dyDescent="0.45">
      <c r="B135" s="76"/>
      <c r="C135" s="68" t="s">
        <v>581</v>
      </c>
      <c r="D135" s="69" t="s">
        <v>602</v>
      </c>
      <c r="E135" s="63" t="s">
        <v>622</v>
      </c>
      <c r="F135" s="74" t="s">
        <v>407</v>
      </c>
    </row>
    <row r="136" spans="2:6" s="73" customFormat="1" ht="26.25" customHeight="1" x14ac:dyDescent="0.45">
      <c r="B136" s="77" t="s">
        <v>615</v>
      </c>
      <c r="C136" s="70" t="s">
        <v>603</v>
      </c>
      <c r="D136" s="71" t="s">
        <v>609</v>
      </c>
      <c r="E136" s="72" t="s">
        <v>623</v>
      </c>
      <c r="F136" s="75" t="s">
        <v>629</v>
      </c>
    </row>
    <row r="137" spans="2:6" s="73" customFormat="1" ht="23.25" customHeight="1" x14ac:dyDescent="0.45">
      <c r="B137" s="77"/>
      <c r="C137" s="70" t="s">
        <v>604</v>
      </c>
      <c r="D137" s="71" t="s">
        <v>610</v>
      </c>
      <c r="E137" s="72" t="s">
        <v>624</v>
      </c>
      <c r="F137" s="75" t="s">
        <v>629</v>
      </c>
    </row>
    <row r="138" spans="2:6" s="73" customFormat="1" ht="23.25" customHeight="1" x14ac:dyDescent="0.45">
      <c r="B138" s="77"/>
      <c r="C138" s="70" t="s">
        <v>605</v>
      </c>
      <c r="D138" s="71" t="s">
        <v>611</v>
      </c>
      <c r="E138" s="72" t="s">
        <v>625</v>
      </c>
      <c r="F138" s="75" t="s">
        <v>629</v>
      </c>
    </row>
    <row r="139" spans="2:6" s="73" customFormat="1" ht="23.25" customHeight="1" x14ac:dyDescent="0.45">
      <c r="B139" s="77"/>
      <c r="C139" s="70" t="s">
        <v>606</v>
      </c>
      <c r="D139" s="71" t="s">
        <v>612</v>
      </c>
      <c r="E139" s="72" t="s">
        <v>626</v>
      </c>
      <c r="F139" s="75" t="s">
        <v>629</v>
      </c>
    </row>
    <row r="140" spans="2:6" s="73" customFormat="1" ht="23.25" customHeight="1" x14ac:dyDescent="0.45">
      <c r="B140" s="77"/>
      <c r="C140" s="70" t="s">
        <v>607</v>
      </c>
      <c r="D140" s="71" t="s">
        <v>613</v>
      </c>
      <c r="E140" s="72" t="s">
        <v>627</v>
      </c>
      <c r="F140" s="75" t="s">
        <v>629</v>
      </c>
    </row>
    <row r="141" spans="2:6" s="73" customFormat="1" ht="23.25" customHeight="1" x14ac:dyDescent="0.45">
      <c r="B141" s="77"/>
      <c r="C141" s="70" t="s">
        <v>608</v>
      </c>
      <c r="D141" s="71" t="s">
        <v>614</v>
      </c>
      <c r="E141" s="72" t="s">
        <v>628</v>
      </c>
      <c r="F141" s="75" t="s">
        <v>629</v>
      </c>
    </row>
    <row r="142" spans="2:6" s="73" customFormat="1" ht="23.25" customHeight="1" x14ac:dyDescent="0.45">
      <c r="B142" s="173"/>
      <c r="C142" s="70" t="s">
        <v>715</v>
      </c>
      <c r="D142" s="178" t="s">
        <v>695</v>
      </c>
      <c r="E142" s="176" t="s">
        <v>711</v>
      </c>
      <c r="F142" s="75" t="s">
        <v>629</v>
      </c>
    </row>
    <row r="143" spans="2:6" ht="33" customHeight="1" x14ac:dyDescent="0.45">
      <c r="B143" s="180" t="s">
        <v>172</v>
      </c>
      <c r="C143" s="181"/>
      <c r="D143" s="181"/>
      <c r="E143" s="181"/>
      <c r="F143" s="182"/>
    </row>
    <row r="144" spans="2:6" ht="85.5" x14ac:dyDescent="0.45">
      <c r="B144" s="190" t="s">
        <v>576</v>
      </c>
      <c r="C144" s="61" t="s">
        <v>582</v>
      </c>
      <c r="D144" s="62" t="s">
        <v>583</v>
      </c>
      <c r="E144" s="63" t="s">
        <v>589</v>
      </c>
      <c r="F144" s="64" t="s">
        <v>595</v>
      </c>
    </row>
    <row r="145" spans="2:6" ht="85.5" x14ac:dyDescent="0.45">
      <c r="B145" s="190"/>
      <c r="C145" s="61" t="s">
        <v>577</v>
      </c>
      <c r="D145" s="62" t="s">
        <v>584</v>
      </c>
      <c r="E145" s="63" t="s">
        <v>590</v>
      </c>
      <c r="F145" s="64" t="s">
        <v>595</v>
      </c>
    </row>
    <row r="146" spans="2:6" ht="85.5" x14ac:dyDescent="0.45">
      <c r="B146" s="190"/>
      <c r="C146" s="61" t="s">
        <v>578</v>
      </c>
      <c r="D146" s="62" t="s">
        <v>585</v>
      </c>
      <c r="E146" s="63" t="s">
        <v>591</v>
      </c>
      <c r="F146" s="64" t="s">
        <v>595</v>
      </c>
    </row>
    <row r="147" spans="2:6" ht="85.5" x14ac:dyDescent="0.45">
      <c r="B147" s="190"/>
      <c r="C147" s="61" t="s">
        <v>579</v>
      </c>
      <c r="D147" s="62" t="s">
        <v>586</v>
      </c>
      <c r="E147" s="63" t="s">
        <v>592</v>
      </c>
      <c r="F147" s="64" t="s">
        <v>595</v>
      </c>
    </row>
    <row r="148" spans="2:6" ht="85.5" x14ac:dyDescent="0.45">
      <c r="B148" s="190"/>
      <c r="C148" s="61" t="s">
        <v>580</v>
      </c>
      <c r="D148" s="62" t="s">
        <v>587</v>
      </c>
      <c r="E148" s="63" t="s">
        <v>593</v>
      </c>
      <c r="F148" s="64" t="s">
        <v>595</v>
      </c>
    </row>
    <row r="149" spans="2:6" ht="85.5" x14ac:dyDescent="0.45">
      <c r="B149" s="190"/>
      <c r="C149" s="61" t="s">
        <v>581</v>
      </c>
      <c r="D149" s="62" t="s">
        <v>588</v>
      </c>
      <c r="E149" s="63" t="s">
        <v>594</v>
      </c>
      <c r="F149" s="64" t="s">
        <v>595</v>
      </c>
    </row>
    <row r="150" spans="2:6" ht="57" x14ac:dyDescent="0.45">
      <c r="B150" s="187" t="s">
        <v>36</v>
      </c>
      <c r="C150" s="29" t="s">
        <v>411</v>
      </c>
      <c r="D150" s="31" t="s">
        <v>410</v>
      </c>
      <c r="E150" s="25" t="s">
        <v>88</v>
      </c>
      <c r="F150" s="26" t="s">
        <v>412</v>
      </c>
    </row>
    <row r="151" spans="2:6" ht="114" x14ac:dyDescent="0.45">
      <c r="B151" s="188"/>
      <c r="C151" s="29" t="s">
        <v>703</v>
      </c>
      <c r="D151" s="31" t="s">
        <v>699</v>
      </c>
      <c r="E151" s="174" t="s">
        <v>706</v>
      </c>
      <c r="F151" s="175" t="s">
        <v>708</v>
      </c>
    </row>
    <row r="152" spans="2:6" ht="114" x14ac:dyDescent="0.45">
      <c r="B152" s="188"/>
      <c r="C152" s="29" t="s">
        <v>704</v>
      </c>
      <c r="D152" s="31" t="s">
        <v>700</v>
      </c>
      <c r="E152" s="174" t="s">
        <v>707</v>
      </c>
      <c r="F152" s="175" t="s">
        <v>708</v>
      </c>
    </row>
    <row r="153" spans="2:6" ht="199.5" x14ac:dyDescent="0.45">
      <c r="B153" s="188"/>
      <c r="C153" s="29" t="s">
        <v>696</v>
      </c>
      <c r="D153" s="31" t="s">
        <v>701</v>
      </c>
      <c r="E153" s="25" t="s">
        <v>697</v>
      </c>
      <c r="F153" s="26" t="s">
        <v>421</v>
      </c>
    </row>
    <row r="154" spans="2:6" ht="85.5" x14ac:dyDescent="0.45">
      <c r="B154" s="188"/>
      <c r="C154" s="29" t="s">
        <v>698</v>
      </c>
      <c r="D154" s="31" t="s">
        <v>702</v>
      </c>
      <c r="E154" s="25" t="s">
        <v>705</v>
      </c>
      <c r="F154" s="175" t="s">
        <v>709</v>
      </c>
    </row>
    <row r="155" spans="2:6" x14ac:dyDescent="0.45">
      <c r="B155" s="168"/>
      <c r="C155" s="29" t="s">
        <v>712</v>
      </c>
      <c r="D155" s="31"/>
      <c r="E155" s="25" t="s">
        <v>713</v>
      </c>
      <c r="F155" s="179"/>
    </row>
    <row r="156" spans="2:6" ht="75.599999999999994" customHeight="1" x14ac:dyDescent="0.45">
      <c r="B156" s="187" t="s">
        <v>492</v>
      </c>
      <c r="C156" s="29" t="s">
        <v>423</v>
      </c>
      <c r="D156" s="31" t="s">
        <v>414</v>
      </c>
      <c r="E156" s="25" t="s">
        <v>95</v>
      </c>
      <c r="F156" s="183" t="s">
        <v>422</v>
      </c>
    </row>
    <row r="157" spans="2:6" ht="74.45" customHeight="1" x14ac:dyDescent="0.45">
      <c r="B157" s="188"/>
      <c r="C157" s="29" t="s">
        <v>424</v>
      </c>
      <c r="D157" s="31" t="s">
        <v>415</v>
      </c>
      <c r="E157" s="25" t="s">
        <v>94</v>
      </c>
      <c r="F157" s="184"/>
    </row>
    <row r="158" spans="2:6" ht="44.1" customHeight="1" x14ac:dyDescent="0.45">
      <c r="B158" s="188"/>
      <c r="C158" s="29" t="s">
        <v>425</v>
      </c>
      <c r="D158" s="31" t="s">
        <v>416</v>
      </c>
      <c r="E158" s="25" t="s">
        <v>93</v>
      </c>
      <c r="F158" s="184"/>
    </row>
    <row r="159" spans="2:6" ht="84.6" customHeight="1" x14ac:dyDescent="0.45">
      <c r="B159" s="188"/>
      <c r="C159" s="29" t="s">
        <v>426</v>
      </c>
      <c r="D159" s="31" t="s">
        <v>417</v>
      </c>
      <c r="E159" s="25" t="s">
        <v>89</v>
      </c>
      <c r="F159" s="184"/>
    </row>
    <row r="160" spans="2:6" ht="60" customHeight="1" x14ac:dyDescent="0.45">
      <c r="B160" s="188"/>
      <c r="C160" s="29" t="s">
        <v>427</v>
      </c>
      <c r="D160" s="31" t="s">
        <v>418</v>
      </c>
      <c r="E160" s="25" t="s">
        <v>90</v>
      </c>
      <c r="F160" s="184"/>
    </row>
    <row r="161" spans="2:6" ht="42.95" customHeight="1" x14ac:dyDescent="0.45">
      <c r="B161" s="188"/>
      <c r="C161" s="29" t="s">
        <v>428</v>
      </c>
      <c r="D161" s="31" t="s">
        <v>419</v>
      </c>
      <c r="E161" s="25" t="s">
        <v>91</v>
      </c>
      <c r="F161" s="184"/>
    </row>
    <row r="162" spans="2:6" ht="33" customHeight="1" thickBot="1" x14ac:dyDescent="0.5">
      <c r="B162" s="189"/>
      <c r="C162" s="51" t="s">
        <v>429</v>
      </c>
      <c r="D162" s="31" t="s">
        <v>420</v>
      </c>
      <c r="E162" s="25" t="s">
        <v>92</v>
      </c>
      <c r="F162" s="185"/>
    </row>
  </sheetData>
  <mergeCells count="39">
    <mergeCell ref="B69:B74"/>
    <mergeCell ref="B75:B80"/>
    <mergeCell ref="B58:B59"/>
    <mergeCell ref="B4:B12"/>
    <mergeCell ref="B3:E3"/>
    <mergeCell ref="B32:B36"/>
    <mergeCell ref="B56:B57"/>
    <mergeCell ref="B62:B63"/>
    <mergeCell ref="B60:B61"/>
    <mergeCell ref="B90:B91"/>
    <mergeCell ref="B92:B98"/>
    <mergeCell ref="B105:B113"/>
    <mergeCell ref="B117:B121"/>
    <mergeCell ref="B126:B129"/>
    <mergeCell ref="B122:B124"/>
    <mergeCell ref="B99:B102"/>
    <mergeCell ref="B116:F116"/>
    <mergeCell ref="B1:F1"/>
    <mergeCell ref="B31:F31"/>
    <mergeCell ref="B114:B115"/>
    <mergeCell ref="F32:F36"/>
    <mergeCell ref="B37:F37"/>
    <mergeCell ref="B55:F55"/>
    <mergeCell ref="B68:F68"/>
    <mergeCell ref="B87:F87"/>
    <mergeCell ref="B103:F103"/>
    <mergeCell ref="B81:B86"/>
    <mergeCell ref="B38:B42"/>
    <mergeCell ref="B64:B65"/>
    <mergeCell ref="B66:B67"/>
    <mergeCell ref="B53:B54"/>
    <mergeCell ref="B43:B45"/>
    <mergeCell ref="B88:B89"/>
    <mergeCell ref="B143:F143"/>
    <mergeCell ref="F156:F162"/>
    <mergeCell ref="B125:F125"/>
    <mergeCell ref="B156:B162"/>
    <mergeCell ref="B150:B154"/>
    <mergeCell ref="B144:B149"/>
  </mergeCells>
  <pageMargins left="0.7" right="0.7" top="0.75" bottom="0.75" header="0.3" footer="0.3"/>
  <pageSetup scale="26" fitToHeight="0" orientation="portrait" r:id="rId1"/>
  <headerFooter>
    <oddHeader>&amp;C&amp;G</oddHeader>
  </headerFooter>
  <rowBreaks count="3" manualBreakCount="3">
    <brk id="42" max="5" man="1"/>
    <brk id="80" max="5" man="1"/>
    <brk id="115" max="5"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95B4-C53C-4558-AAD9-28AB113E7C55}">
  <dimension ref="A1:AF191"/>
  <sheetViews>
    <sheetView showGridLines="0" tabSelected="1" showRuler="0" zoomScale="18" zoomScaleNormal="18" zoomScaleSheetLayoutView="23" zoomScalePageLayoutView="21" workbookViewId="0">
      <pane xSplit="3" ySplit="7" topLeftCell="D8" activePane="bottomRight" state="frozen"/>
      <selection pane="topRight" activeCell="D1" sqref="D1"/>
      <selection pane="bottomLeft" activeCell="A8" sqref="A8"/>
      <selection pane="bottomRight" activeCell="F8" sqref="F8"/>
    </sheetView>
  </sheetViews>
  <sheetFormatPr defaultColWidth="9.140625" defaultRowHeight="46.5" x14ac:dyDescent="0.7"/>
  <cols>
    <col min="1" max="1" width="81" style="150" customWidth="1" collapsed="1"/>
    <col min="2" max="2" width="196.42578125" style="150" customWidth="1" collapsed="1"/>
    <col min="3" max="3" width="38.42578125" style="59" bestFit="1" customWidth="1" collapsed="1"/>
    <col min="4" max="27" width="24.28515625" style="5" customWidth="1" collapsed="1"/>
    <col min="28" max="28" width="53.42578125" style="5" customWidth="1" collapsed="1"/>
    <col min="29" max="29" width="182.42578125" style="60" hidden="1" customWidth="1" collapsed="1"/>
    <col min="30" max="30" width="116" style="60" bestFit="1" customWidth="1" collapsed="1"/>
    <col min="31" max="31" width="199.28515625" style="2" hidden="1" customWidth="1" collapsed="1"/>
    <col min="32" max="32" width="199.28515625" style="2" bestFit="1" customWidth="1" collapsed="1"/>
    <col min="33" max="16384" width="9.140625" style="2" collapsed="1"/>
  </cols>
  <sheetData>
    <row r="1" spans="1:32" s="14" customFormat="1" ht="260.45" customHeight="1" x14ac:dyDescent="1.35">
      <c r="A1" s="153" t="s">
        <v>564</v>
      </c>
      <c r="B1" s="294" t="s">
        <v>571</v>
      </c>
      <c r="C1" s="295"/>
      <c r="D1" s="243" t="s">
        <v>173</v>
      </c>
      <c r="E1" s="244"/>
      <c r="F1" s="220" t="s">
        <v>572</v>
      </c>
      <c r="G1" s="221"/>
      <c r="H1" s="243" t="s">
        <v>563</v>
      </c>
      <c r="I1" s="244"/>
      <c r="J1" s="244"/>
      <c r="K1" s="220" t="s">
        <v>573</v>
      </c>
      <c r="L1" s="220"/>
      <c r="M1" s="220"/>
      <c r="N1" s="220"/>
      <c r="O1" s="220"/>
      <c r="P1" s="220"/>
      <c r="Q1" s="220"/>
      <c r="R1" s="239" t="s">
        <v>570</v>
      </c>
      <c r="S1" s="239"/>
      <c r="T1" s="220" t="s">
        <v>574</v>
      </c>
      <c r="U1" s="220"/>
      <c r="V1" s="221"/>
      <c r="W1" s="240" t="s">
        <v>565</v>
      </c>
      <c r="X1" s="241"/>
      <c r="Y1" s="78" t="s">
        <v>575</v>
      </c>
      <c r="Z1" s="144" t="s">
        <v>566</v>
      </c>
      <c r="AA1" s="220">
        <v>2019</v>
      </c>
      <c r="AB1" s="221"/>
      <c r="AC1" s="287" t="s">
        <v>567</v>
      </c>
      <c r="AD1" s="288"/>
      <c r="AE1" s="288"/>
      <c r="AF1" s="288"/>
    </row>
    <row r="2" spans="1:32" s="3" customFormat="1" ht="114" hidden="1" customHeight="1" x14ac:dyDescent="1.1499999999999999">
      <c r="A2" s="289" t="s">
        <v>143</v>
      </c>
      <c r="B2" s="289"/>
      <c r="C2" s="289"/>
      <c r="D2" s="289"/>
      <c r="E2" s="289"/>
      <c r="F2" s="289"/>
      <c r="G2" s="289"/>
      <c r="H2" s="289"/>
      <c r="I2" s="289"/>
      <c r="J2" s="289"/>
      <c r="K2" s="289"/>
      <c r="L2" s="289"/>
      <c r="M2" s="289"/>
      <c r="N2" s="289"/>
      <c r="O2" s="289"/>
      <c r="P2" s="289"/>
      <c r="Q2" s="289"/>
      <c r="R2" s="289"/>
      <c r="S2" s="289"/>
      <c r="T2" s="289"/>
      <c r="U2" s="289"/>
      <c r="V2" s="289"/>
      <c r="W2" s="289"/>
      <c r="X2" s="289"/>
      <c r="Y2" s="289"/>
      <c r="Z2" s="289"/>
      <c r="AA2" s="289"/>
      <c r="AB2" s="289"/>
      <c r="AC2" s="289"/>
      <c r="AD2" s="79"/>
      <c r="AE2" s="80"/>
      <c r="AF2" s="80"/>
    </row>
    <row r="3" spans="1:32" s="6" customFormat="1" ht="92.25" hidden="1" customHeight="1" x14ac:dyDescent="1.35">
      <c r="A3" s="273" t="s">
        <v>0</v>
      </c>
      <c r="B3" s="273"/>
      <c r="C3" s="273"/>
      <c r="D3" s="273"/>
      <c r="E3" s="273"/>
      <c r="F3" s="81"/>
      <c r="G3" s="81" t="s">
        <v>1</v>
      </c>
      <c r="H3" s="81"/>
      <c r="I3" s="81"/>
      <c r="J3" s="81"/>
      <c r="K3" s="81"/>
      <c r="L3" s="81"/>
      <c r="M3" s="81"/>
      <c r="N3" s="81" t="s">
        <v>3</v>
      </c>
      <c r="O3" s="81"/>
      <c r="P3" s="81"/>
      <c r="Q3" s="81"/>
      <c r="R3" s="81"/>
      <c r="S3" s="81"/>
      <c r="T3" s="81"/>
      <c r="U3" s="81"/>
      <c r="V3" s="81"/>
      <c r="W3" s="81" t="s">
        <v>2</v>
      </c>
      <c r="X3" s="81"/>
      <c r="Y3" s="81"/>
      <c r="Z3" s="81"/>
      <c r="AA3" s="81"/>
      <c r="AB3" s="81"/>
      <c r="AC3" s="82"/>
      <c r="AD3" s="82"/>
      <c r="AE3" s="81"/>
      <c r="AF3" s="81"/>
    </row>
    <row r="4" spans="1:32" s="1" customFormat="1" ht="80.25" customHeight="1" x14ac:dyDescent="1.1499999999999999">
      <c r="A4" s="281" t="s">
        <v>694</v>
      </c>
      <c r="B4" s="282"/>
      <c r="C4" s="282"/>
      <c r="D4" s="282"/>
      <c r="E4" s="282"/>
      <c r="F4" s="282"/>
      <c r="G4" s="282"/>
      <c r="H4" s="282"/>
      <c r="I4" s="282"/>
      <c r="J4" s="282"/>
      <c r="K4" s="282"/>
      <c r="L4" s="282"/>
      <c r="M4" s="282"/>
      <c r="N4" s="282"/>
      <c r="O4" s="282"/>
      <c r="P4" s="282"/>
      <c r="Q4" s="282"/>
      <c r="R4" s="282"/>
      <c r="S4" s="282"/>
      <c r="T4" s="282"/>
      <c r="U4" s="282"/>
      <c r="V4" s="282"/>
      <c r="W4" s="282"/>
      <c r="X4" s="282"/>
      <c r="Y4" s="282"/>
      <c r="Z4" s="282"/>
      <c r="AA4" s="282"/>
      <c r="AB4" s="282"/>
      <c r="AC4" s="282"/>
      <c r="AD4" s="282"/>
      <c r="AE4" s="282"/>
      <c r="AF4" s="283"/>
    </row>
    <row r="5" spans="1:32" s="7" customFormat="1" ht="77.25" customHeight="1" x14ac:dyDescent="1.1000000000000001">
      <c r="A5" s="299" t="s">
        <v>16</v>
      </c>
      <c r="B5" s="300"/>
      <c r="C5" s="300"/>
      <c r="D5" s="300"/>
      <c r="E5" s="300"/>
      <c r="F5" s="300"/>
      <c r="G5" s="300"/>
      <c r="H5" s="300"/>
      <c r="I5" s="300"/>
      <c r="J5" s="300"/>
      <c r="K5" s="300"/>
      <c r="L5" s="300"/>
      <c r="M5" s="300"/>
      <c r="N5" s="300"/>
      <c r="O5" s="300"/>
      <c r="P5" s="300"/>
      <c r="Q5" s="300"/>
      <c r="R5" s="300"/>
      <c r="S5" s="300"/>
      <c r="T5" s="300"/>
      <c r="U5" s="300"/>
      <c r="V5" s="300"/>
      <c r="W5" s="300"/>
      <c r="X5" s="300"/>
      <c r="Y5" s="300"/>
      <c r="Z5" s="300"/>
      <c r="AA5" s="300"/>
      <c r="AB5" s="300"/>
      <c r="AC5" s="300"/>
      <c r="AD5" s="300"/>
      <c r="AE5" s="300"/>
      <c r="AF5" s="301"/>
    </row>
    <row r="6" spans="1:32" s="15" customFormat="1" ht="58.5" customHeight="1" x14ac:dyDescent="1.05">
      <c r="A6" s="233" t="s">
        <v>49</v>
      </c>
      <c r="B6" s="233" t="s">
        <v>528</v>
      </c>
      <c r="C6" s="238" t="s">
        <v>495</v>
      </c>
      <c r="D6" s="274" t="s">
        <v>4</v>
      </c>
      <c r="E6" s="237"/>
      <c r="F6" s="236" t="s">
        <v>5</v>
      </c>
      <c r="G6" s="237"/>
      <c r="H6" s="236" t="s">
        <v>6</v>
      </c>
      <c r="I6" s="237"/>
      <c r="J6" s="236" t="s">
        <v>7</v>
      </c>
      <c r="K6" s="237"/>
      <c r="L6" s="236" t="s">
        <v>8</v>
      </c>
      <c r="M6" s="237"/>
      <c r="N6" s="236" t="s">
        <v>9</v>
      </c>
      <c r="O6" s="237"/>
      <c r="P6" s="236" t="s">
        <v>10</v>
      </c>
      <c r="Q6" s="237"/>
      <c r="R6" s="236" t="s">
        <v>11</v>
      </c>
      <c r="S6" s="237"/>
      <c r="T6" s="236" t="s">
        <v>12</v>
      </c>
      <c r="U6" s="237"/>
      <c r="V6" s="236" t="s">
        <v>28</v>
      </c>
      <c r="W6" s="237"/>
      <c r="X6" s="236" t="s">
        <v>29</v>
      </c>
      <c r="Y6" s="237"/>
      <c r="Z6" s="236" t="s">
        <v>13</v>
      </c>
      <c r="AA6" s="237"/>
      <c r="AB6" s="293" t="s">
        <v>24</v>
      </c>
      <c r="AC6" s="292" t="s">
        <v>562</v>
      </c>
      <c r="AD6" s="227" t="s">
        <v>568</v>
      </c>
      <c r="AE6" s="222" t="s">
        <v>569</v>
      </c>
      <c r="AF6" s="222" t="s">
        <v>569</v>
      </c>
    </row>
    <row r="7" spans="1:32" s="15" customFormat="1" ht="58.5" customHeight="1" x14ac:dyDescent="1.05">
      <c r="A7" s="233"/>
      <c r="B7" s="233"/>
      <c r="C7" s="238"/>
      <c r="D7" s="83" t="s">
        <v>14</v>
      </c>
      <c r="E7" s="84" t="s">
        <v>15</v>
      </c>
      <c r="F7" s="83" t="s">
        <v>14</v>
      </c>
      <c r="G7" s="84" t="s">
        <v>15</v>
      </c>
      <c r="H7" s="83" t="s">
        <v>14</v>
      </c>
      <c r="I7" s="84" t="s">
        <v>15</v>
      </c>
      <c r="J7" s="83" t="s">
        <v>14</v>
      </c>
      <c r="K7" s="84" t="s">
        <v>15</v>
      </c>
      <c r="L7" s="83" t="s">
        <v>14</v>
      </c>
      <c r="M7" s="84" t="s">
        <v>15</v>
      </c>
      <c r="N7" s="83" t="s">
        <v>14</v>
      </c>
      <c r="O7" s="84" t="s">
        <v>15</v>
      </c>
      <c r="P7" s="83" t="s">
        <v>14</v>
      </c>
      <c r="Q7" s="84" t="s">
        <v>15</v>
      </c>
      <c r="R7" s="83" t="s">
        <v>14</v>
      </c>
      <c r="S7" s="84" t="s">
        <v>15</v>
      </c>
      <c r="T7" s="83" t="s">
        <v>14</v>
      </c>
      <c r="U7" s="84" t="s">
        <v>15</v>
      </c>
      <c r="V7" s="83" t="s">
        <v>14</v>
      </c>
      <c r="W7" s="84" t="s">
        <v>15</v>
      </c>
      <c r="X7" s="83" t="s">
        <v>14</v>
      </c>
      <c r="Y7" s="84" t="s">
        <v>15</v>
      </c>
      <c r="Z7" s="83" t="s">
        <v>14</v>
      </c>
      <c r="AA7" s="84" t="s">
        <v>15</v>
      </c>
      <c r="AB7" s="293"/>
      <c r="AC7" s="260"/>
      <c r="AD7" s="227"/>
      <c r="AE7" s="222"/>
      <c r="AF7" s="222"/>
    </row>
    <row r="8" spans="1:32" s="9" customFormat="1" ht="114" customHeight="1" x14ac:dyDescent="0.95">
      <c r="A8" s="290" t="s">
        <v>138</v>
      </c>
      <c r="B8" s="85" t="s">
        <v>176</v>
      </c>
      <c r="C8" s="86" t="s">
        <v>174</v>
      </c>
      <c r="D8" s="307"/>
      <c r="E8" s="307"/>
      <c r="F8" s="145"/>
      <c r="G8" s="145"/>
      <c r="H8" s="145"/>
      <c r="I8" s="146"/>
      <c r="J8" s="145"/>
      <c r="K8" s="145"/>
      <c r="L8" s="145"/>
      <c r="M8" s="145"/>
      <c r="N8" s="145"/>
      <c r="O8" s="145"/>
      <c r="P8" s="145"/>
      <c r="Q8" s="145"/>
      <c r="R8" s="145"/>
      <c r="S8" s="145"/>
      <c r="T8" s="145"/>
      <c r="U8" s="145"/>
      <c r="V8" s="145"/>
      <c r="W8" s="145"/>
      <c r="X8" s="145"/>
      <c r="Y8" s="145"/>
      <c r="Z8" s="145"/>
      <c r="AA8" s="145"/>
      <c r="AB8" s="88">
        <f t="shared" ref="AB8:AB12" si="0">SUM(D8:AA8)</f>
        <v>0</v>
      </c>
      <c r="AC8" s="271" t="str">
        <f>CONCATENATE(IF(D9&gt;D8," * F01-02 "&amp;D6&amp;" "&amp;D7&amp;" is more than F01-01"&amp;CHAR(10),""),IF(E9&gt;E8," * F01-02 "&amp;D6&amp;" "&amp;E7&amp;" is more than F01-01"&amp;CHAR(10),""),IF(F9&gt;F8," * F01-02 "&amp;F6&amp;" "&amp;F7&amp;" is more than F01-01"&amp;CHAR(10),""),IF(G9&gt;G8," * F01-02 "&amp;F6&amp;" "&amp;G7&amp;" is more than F01-01"&amp;CHAR(10),""),IF(H9&gt;H8," * F01-02 "&amp;H6&amp;" "&amp;H7&amp;" is more than F01-01"&amp;CHAR(10),""),IF(I9&gt;I8," * F01-02 "&amp;H6&amp;" "&amp;I7&amp;" is more than F01-01"&amp;CHAR(10),""),IF(J9&gt;J8," * F01-02 "&amp;J6&amp;" "&amp;J7&amp;" is more than F01-01"&amp;CHAR(10),""),IF(K9&gt;K8," * F01-02 "&amp;J6&amp;" "&amp;K7&amp;" is more than F01-01"&amp;CHAR(10),""),IF(L9&gt;L8," * F01-02 "&amp;L6&amp;" "&amp;L7&amp;" is more than F01-01"&amp;CHAR(10),""),IF(M9&gt;M8," * F01-02 "&amp;L6&amp;" "&amp;M7&amp;" is more than F01-01"&amp;CHAR(10),""),IF(N9&gt;N8," * F01-02 "&amp;N6&amp;" "&amp;N7&amp;" is more than F01-01"&amp;CHAR(10),""),IF(O9&gt;O8," * F01-02 "&amp;N6&amp;" "&amp;O7&amp;" is more than F01-01"&amp;CHAR(10),""),IF(P9&gt;P8," * F01-02 "&amp;P6&amp;" "&amp;P7&amp;" is more than F01-01"&amp;CHAR(10),""),IF(Q9&gt;Q8," * F01-02 "&amp;P6&amp;" "&amp;Q7&amp;" is more than F01-01"&amp;CHAR(10),""),IF(R9&gt;R8," * F01-02 "&amp;R6&amp;" "&amp;R7&amp;" is more than F01-01"&amp;CHAR(10),""),IF(S9&gt;S8," * F01-02 "&amp;R6&amp;" "&amp;S7&amp;" is more than F01-01"&amp;CHAR(10),""),IF(T9&gt;T8," * F01-02 "&amp;T6&amp;" "&amp;T7&amp;" is more than F01-01"&amp;CHAR(10),""),IF(U9&gt;U8," * F01-02 "&amp;T6&amp;" "&amp;U7&amp;" is more than F01-01"&amp;CHAR(10),""),IF(V9&gt;V8," * F01-02 "&amp;V6&amp;" "&amp;V7&amp;" is more than F01-01"&amp;CHAR(10),""),IF(W9&gt;W8," * F01-02 "&amp;V6&amp;" "&amp;W7&amp;" is more than F01-01"&amp;CHAR(10),""),IF(X9&gt;X8," * F01-02 "&amp;X6&amp;" "&amp;X7&amp;" is more than F01-01"&amp;CHAR(10),""),IF(Y9&gt;Y8," * F01-02 "&amp;X6&amp;" "&amp;Y7&amp;" is more than F01-01"&amp;CHAR(10),""),IF(Z9&gt;Z8," * F01-02 "&amp;Z6&amp;" "&amp;Z7&amp;" is more than F01-01"&amp;CHAR(10),""),IF(AA9&gt;AA8," * F01-02 "&amp;Z6&amp;" "&amp;AA7&amp;" is more than F01-01"&amp;CHAR(10),""),IF(AB9&gt;AB8," * Total F01-02 is more than Total F01-01"&amp;CHAR(10),""))</f>
        <v/>
      </c>
      <c r="AD8" s="304" t="str">
        <f>CONCATENATE(AC8,AC10,AC11,AC12,AC14,AC15,AC16,AC17,AC19,AC21,AC23,AC25,AC27,AC29,AC31,AC33,AC35)</f>
        <v/>
      </c>
      <c r="AE8" s="89"/>
      <c r="AF8" s="298" t="str">
        <f>CONCATENATE(AE8,AE9,AE10,AE11,AE12,AE13,AE14,AE15,AE16,AE17,AE18,AE19,AE20,AE21,AE22,AE23,AE24,AE25,AE26,AE27,AE28,AE29,AE30,AE31,AE32,AE33,AE34,AE35,AE36)</f>
        <v/>
      </c>
    </row>
    <row r="9" spans="1:32" s="9" customFormat="1" ht="97.5" customHeight="1" x14ac:dyDescent="0.95">
      <c r="A9" s="291"/>
      <c r="B9" s="85" t="s">
        <v>494</v>
      </c>
      <c r="C9" s="90" t="s">
        <v>178</v>
      </c>
      <c r="D9" s="307"/>
      <c r="E9" s="307"/>
      <c r="F9" s="145"/>
      <c r="G9" s="145"/>
      <c r="H9" s="145"/>
      <c r="I9" s="145"/>
      <c r="J9" s="145"/>
      <c r="K9" s="145"/>
      <c r="L9" s="145"/>
      <c r="M9" s="145"/>
      <c r="N9" s="145"/>
      <c r="O9" s="145"/>
      <c r="P9" s="145"/>
      <c r="Q9" s="145"/>
      <c r="R9" s="145"/>
      <c r="S9" s="145"/>
      <c r="T9" s="145"/>
      <c r="U9" s="145"/>
      <c r="V9" s="145"/>
      <c r="W9" s="145"/>
      <c r="X9" s="145"/>
      <c r="Y9" s="145"/>
      <c r="Z9" s="145"/>
      <c r="AA9" s="145"/>
      <c r="AB9" s="88">
        <f t="shared" si="0"/>
        <v>0</v>
      </c>
      <c r="AC9" s="272"/>
      <c r="AD9" s="304"/>
      <c r="AE9" s="89"/>
      <c r="AF9" s="298"/>
    </row>
    <row r="10" spans="1:32" s="9" customFormat="1" ht="104.25" customHeight="1" x14ac:dyDescent="0.95">
      <c r="A10" s="291"/>
      <c r="B10" s="85" t="s">
        <v>496</v>
      </c>
      <c r="C10" s="90" t="s">
        <v>529</v>
      </c>
      <c r="D10" s="307"/>
      <c r="E10" s="307"/>
      <c r="F10" s="145"/>
      <c r="G10" s="145"/>
      <c r="H10" s="145"/>
      <c r="I10" s="145"/>
      <c r="J10" s="145"/>
      <c r="K10" s="145"/>
      <c r="L10" s="145"/>
      <c r="M10" s="145"/>
      <c r="N10" s="145"/>
      <c r="O10" s="145"/>
      <c r="P10" s="145"/>
      <c r="Q10" s="145"/>
      <c r="R10" s="145"/>
      <c r="S10" s="145"/>
      <c r="T10" s="145"/>
      <c r="U10" s="145"/>
      <c r="V10" s="145"/>
      <c r="W10" s="145"/>
      <c r="X10" s="145"/>
      <c r="Y10" s="145"/>
      <c r="Z10" s="145"/>
      <c r="AA10" s="145"/>
      <c r="AB10" s="88">
        <f t="shared" si="0"/>
        <v>0</v>
      </c>
      <c r="AC10" s="91" t="str">
        <f>CONCATENATE(IF(D10&lt;&gt;SUM(D11,D12,D15,D16)," * F01-03 for Age "&amp;D6&amp;" "&amp;D7&amp;" is not equal to the sum of (F01-04+F01-05+F01-08+F01-09)"&amp;CHAR(10),""),IF(E10&lt;&gt;SUM(E11,E12,E15,E16)," * F01-03 for Age "&amp;D6&amp;" "&amp;E7&amp;" is not equal to the sum of F01-04+F01-05+F01-08+F01-09"&amp;CHAR(10),""),IF(F10&lt;&gt;SUM(F11,F12,F15,F16)," * F01-03 for Age "&amp;F6&amp;" "&amp;F7&amp;" is not equal to the sum of (F01-04+F01-05+F01-08+F01-09)"&amp;CHAR(10),""),IF(G10&lt;&gt;SUM(G11,G12,G15,G16)," * F01-03 for Age "&amp;F6&amp;" "&amp;G7&amp;" is not equal to the sum of F01-04+F01-05+F01-08+F01-09"&amp;CHAR(10),""),IF(H10&lt;&gt;SUM(H11,H12,H15,H16)," * F01-03 for Age "&amp;H6&amp;" "&amp;H7&amp;" is not equal to the sum of (F01-04+F01-05+F01-08+F01-09)"&amp;CHAR(10),""),IF(I10&lt;&gt;SUM(I11,I12,I15,I16)," * F01-03 for Age "&amp;H6&amp;" "&amp;I7&amp;" is not equal to the sum of F01-04+F01-05+F01-08+F01-09"&amp;CHAR(10),""),IF(J10&lt;&gt;SUM(J11,J12,J15,J16)," * F01-03 for Age "&amp;J6&amp;" "&amp;J7&amp;" is not equal to the sum of (F01-04+F01-05+F01-08+F01-09)"&amp;CHAR(10),""),IF(K10&lt;&gt;SUM(K11,K12,K15,K16)," * F01-03 for Age "&amp;J6&amp;" "&amp;K7&amp;" is not equal to the sum of F01-04+F01-05+F01-08+F01-09"&amp;CHAR(10),""),IF(L10&lt;&gt;SUM(L11,L12,L15,L16)," * F01-03 for Age "&amp;L6&amp;" "&amp;L7&amp;" is not equal to the sum of (F01-04+F01-05+F01-08+F01-09)"&amp;CHAR(10),""),IF(M10&lt;&gt;SUM(M11,M12,M15,M16)," * F01-03 for Age "&amp;L6&amp;" "&amp;M7&amp;" is not equal to the sum of F01-04+F01-05+F01-08+F01-09"&amp;CHAR(10),""),IF(N10&lt;&gt;SUM(N11,N12,N15,N16)," * F01-03 for Age "&amp;N6&amp;" "&amp;N7&amp;" is not equal to the sum of (F01-04+F01-05+F01-08+F01-09)"&amp;CHAR(10),""),IF(O10&lt;&gt;SUM(O11,O12,O15,O16)," * F01-03 for Age "&amp;N6&amp;" "&amp;O7&amp;" is not equal to the sum of F01-04+F01-05+F01-08+F01-09"&amp;CHAR(10),""),IF(P10&lt;&gt;SUM(P11,P12,P15,P16)," * F01-03 for Age "&amp;P6&amp;" "&amp;P7&amp;" is not equal to the sum of (F01-04+F01-05+F01-08+F01-09)"&amp;CHAR(10),""),IF(Q10&lt;&gt;SUM(Q11,Q12,Q15,Q16)," * F01-03 for Age "&amp;P6&amp;" "&amp;Q7&amp;" is not equal to the sum of F01-04+F01-05+F01-08+F01-09"&amp;CHAR(10),""),IF(R10&lt;&gt;SUM(R11,R12,R15,R16)," * F01-03 for Age "&amp;R6&amp;" "&amp;R7&amp;" is not equal to the sum of (F01-04+F01-05+F01-08+F01-09)"&amp;CHAR(10),""),IF(S10&lt;&gt;SUM(S11,S12,S15,S16)," * F01-03 for Age "&amp;R6&amp;" "&amp;S7&amp;" is not equal to the sum of F01-04+F01-05+F01-08+F01-09"&amp;CHAR(10),""),IF(T10&lt;&gt;SUM(T11,T12,T15,T16)," * F01-03 for Age "&amp;T6&amp;" "&amp;T7&amp;" is not equal to the sum of (F01-04+F01-05+F01-08+F01-09)"&amp;CHAR(10),""),IF(U10&lt;&gt;SUM(U11,U12,U15,U16)," * F01-03 for Age "&amp;T6&amp;" "&amp;U7&amp;" is not equal to the sum of F01-04+F01-05+F01-08+F01-09"&amp;CHAR(10),""),IF(V10&lt;&gt;SUM(V11,V12,V15,V16)," * F01-03 for Age "&amp;V6&amp;" "&amp;V7&amp;" is not equal to the sum of (F01-04+F01-05+F01-08+F01-09)"&amp;CHAR(10),""),IF(W10&lt;&gt;SUM(W11,W12,W15,W16)," * F01-03 for Age "&amp;V6&amp;" "&amp;W7&amp;" is not equal to the sum of F01-04+F01-05+F01-08+F01-09"&amp;CHAR(10),""),IF(X10&lt;&gt;SUM(X11,X12,X15,X16)," * F01-03 for Age "&amp;X6&amp;" "&amp;X7&amp;" is not equal to the sum of (F01-04+F01-05+F01-08+F01-09)"&amp;CHAR(10),""),IF(Y10&lt;&gt;SUM(Y11,Y12,Y15,Y16)," * F01-03 for Age "&amp;X6&amp;" "&amp;Y7&amp;" is not equal to the sum of F01-04+F01-05+F01-08+F01-09"&amp;CHAR(10),""),IF(Z10&lt;&gt;SUM(Z11,Z12,Z15,Z16)," * F01-03 for Age "&amp;Z6&amp;" "&amp;Z7&amp;" is not equal to the sum of (F01-04+F01-05+F01-08+F01-09)"&amp;CHAR(10),""),IF(AA10&lt;&gt;SUM(AA11,AA12,AA15,AA16)," * F01-03 for Age "&amp;Z6&amp;" "&amp;AA7&amp;" is not equal to the sum of (F01-04+F01-05+F01-08+F01-09)"&amp;CHAR(10),""),IF(AB10&lt;&gt;SUM(AB11,AB12,AB15,AB16)," * Total F01-03 is not equal to the sum of (F01-04+F01-05+F01-08+F01-09)"&amp;CHAR(10),""))</f>
        <v/>
      </c>
      <c r="AD10" s="304"/>
      <c r="AE10" s="89"/>
      <c r="AF10" s="298"/>
    </row>
    <row r="11" spans="1:32" s="10" customFormat="1" ht="88.5" customHeight="1" x14ac:dyDescent="0.25">
      <c r="A11" s="291"/>
      <c r="B11" s="85" t="s">
        <v>497</v>
      </c>
      <c r="C11" s="86" t="s">
        <v>181</v>
      </c>
      <c r="D11" s="307"/>
      <c r="E11" s="307"/>
      <c r="F11" s="145"/>
      <c r="G11" s="145"/>
      <c r="H11" s="145"/>
      <c r="I11" s="145"/>
      <c r="J11" s="145"/>
      <c r="K11" s="145"/>
      <c r="L11" s="145"/>
      <c r="M11" s="145"/>
      <c r="N11" s="145"/>
      <c r="O11" s="145"/>
      <c r="P11" s="145"/>
      <c r="Q11" s="145"/>
      <c r="R11" s="145"/>
      <c r="S11" s="145"/>
      <c r="T11" s="145"/>
      <c r="U11" s="145"/>
      <c r="V11" s="145"/>
      <c r="W11" s="145"/>
      <c r="X11" s="145"/>
      <c r="Y11" s="145"/>
      <c r="Z11" s="145"/>
      <c r="AA11" s="145"/>
      <c r="AB11" s="88">
        <f t="shared" si="0"/>
        <v>0</v>
      </c>
      <c r="AC11" s="91"/>
      <c r="AD11" s="304"/>
      <c r="AE11" s="89"/>
      <c r="AF11" s="298"/>
    </row>
    <row r="12" spans="1:32" s="10" customFormat="1" ht="88.5" customHeight="1" x14ac:dyDescent="0.25">
      <c r="A12" s="291"/>
      <c r="B12" s="85" t="s">
        <v>631</v>
      </c>
      <c r="C12" s="86" t="s">
        <v>183</v>
      </c>
      <c r="D12" s="307"/>
      <c r="E12" s="307"/>
      <c r="F12" s="145"/>
      <c r="G12" s="145"/>
      <c r="H12" s="145"/>
      <c r="I12" s="145"/>
      <c r="J12" s="145"/>
      <c r="K12" s="145"/>
      <c r="L12" s="145"/>
      <c r="M12" s="145"/>
      <c r="N12" s="145"/>
      <c r="O12" s="145"/>
      <c r="P12" s="145"/>
      <c r="Q12" s="145"/>
      <c r="R12" s="145"/>
      <c r="S12" s="145"/>
      <c r="T12" s="145"/>
      <c r="U12" s="145"/>
      <c r="V12" s="145"/>
      <c r="W12" s="145"/>
      <c r="X12" s="145"/>
      <c r="Y12" s="145"/>
      <c r="Z12" s="145"/>
      <c r="AA12" s="145"/>
      <c r="AB12" s="88">
        <f t="shared" si="0"/>
        <v>0</v>
      </c>
      <c r="AC12" s="271" t="str">
        <f>CONCATENATE(IF(D13&gt;D12," * Positive F01-06 for Age "&amp;D6&amp;" "&amp;D7&amp;" is more than Tested  F01-05"&amp;CHAR(10),""),IF(E13&gt;E12," * Positive F01-06 for Age "&amp;D6&amp;" "&amp;E7&amp;" is more than Tested  F01-05"&amp;CHAR(10),""),IF(F13&gt;F12," * Positive F01-06 for Age "&amp;F6&amp;" "&amp;F7&amp;" is more than Tested  F01-05"&amp;CHAR(10),""),IF(G13&gt;G12," * Positive F01-06 for Age "&amp;F6&amp;" "&amp;G7&amp;" is more than Tested  F01-05"&amp;CHAR(10),""),IF(H13&gt;H12," * Positive F01-06 for Age "&amp;H6&amp;" "&amp;H7&amp;" is more than Tested  F01-05"&amp;CHAR(10),""),IF(I13&gt;I12," * Positive F01-06 for Age "&amp;H6&amp;" "&amp;I7&amp;" is more than Tested  F01-05"&amp;CHAR(10),""),IF(J13&gt;J12," * Positive F01-06 for Age "&amp;J6&amp;" "&amp;J7&amp;" is more than Tested  F01-05"&amp;CHAR(10),""),IF(K13&gt;K12," * Positive F01-06 for Age "&amp;J6&amp;" "&amp;K7&amp;" is more than Tested  F01-05"&amp;CHAR(10),""),IF(L13&gt;L12," * Positive F01-06 for Age "&amp;L6&amp;" "&amp;L7&amp;" is more than Tested  F01-05"&amp;CHAR(10),""),IF(M13&gt;M12," * Positive F01-06 for Age "&amp;L6&amp;" "&amp;M7&amp;" is more than Tested  F01-05"&amp;CHAR(10),""),IF(N13&gt;N12," * Positive F01-06 for Age "&amp;N6&amp;" "&amp;N7&amp;" is more than Tested  F01-05"&amp;CHAR(10),""),IF(O13&gt;O12," * Positive F01-06 for Age "&amp;N6&amp;" "&amp;O7&amp;" is more than Tested  F01-05"&amp;CHAR(10),""),IF(P13&gt;P12," * Positive F01-06 for Age "&amp;P6&amp;" "&amp;P7&amp;" is more than Tested  F01-05"&amp;CHAR(10),""),IF(Q13&gt;Q12," * Positive F01-06 for Age "&amp;P6&amp;" "&amp;Q7&amp;" is more than Tested  F01-05"&amp;CHAR(10),""),IF(R13&gt;R12," * Positive F01-06 for Age "&amp;R6&amp;" "&amp;R7&amp;" is more than Tested  F01-05"&amp;CHAR(10),""),IF(S13&gt;S12," * Positive F01-06 for Age "&amp;R6&amp;" "&amp;S7&amp;" is more than Tested  F01-05"&amp;CHAR(10),""),IF(T13&gt;T12," * Positive F01-06 for Age "&amp;T6&amp;" "&amp;T7&amp;" is more than Tested  F01-05"&amp;CHAR(10),""),IF(U13&gt;U12," * Positive F01-06 for Age "&amp;T6&amp;" "&amp;U7&amp;" is more than Tested  F01-05"&amp;CHAR(10),""),IF(V13&gt;V12," * Positive F01-06 for Age "&amp;V6&amp;" "&amp;V7&amp;" is more than Tested  F01-05"&amp;CHAR(10),""),IF(W13&gt;W12," * Positive F01-06 for Age "&amp;V6&amp;" "&amp;W7&amp;" is more than Tested  F01-05"&amp;CHAR(10),""),IF(X13&gt;X12," * Positive F01-06 for Age "&amp;X6&amp;" "&amp;X7&amp;" is more than Tested  F01-05"&amp;CHAR(10),""),IF(Y13&gt;Y12," * Positive F01-06 for Age "&amp;X6&amp;" "&amp;Y7&amp;" is more than Tested  F01-05"&amp;CHAR(10),""),IF(Z13&gt;Z12," * Positive F01-06 for Age "&amp;Z6&amp;" "&amp;Z7&amp;" is more than Tested  F01-05"&amp;CHAR(10),""),IF(AA13&gt;AA12," * Positive F01-06 for Age "&amp;Z6&amp;" "&amp;AA7&amp;" is more than Tested  F01-05"&amp;CHAR(10),""),IF(AB13&gt;AB12," * Total Positive F01-06 F01-06 is more than Total Tested  F01-05 F01-05 "&amp;CHAR(10),""))</f>
        <v/>
      </c>
      <c r="AD12" s="304"/>
      <c r="AE12" s="89" t="str">
        <f>CONCATENATE(IF(AND(IFERROR((AB13*100)/AB12,0)&gt;10,AB13&gt;5)," * This facility has a high positivity rate for Index Testing. Kindly confirm if this is the true reflection"&amp;CHAR(10),""),"")</f>
        <v/>
      </c>
      <c r="AF12" s="298"/>
    </row>
    <row r="13" spans="1:32" s="10" customFormat="1" ht="88.5" customHeight="1" x14ac:dyDescent="0.25">
      <c r="A13" s="291"/>
      <c r="B13" s="309" t="s">
        <v>498</v>
      </c>
      <c r="C13" s="310" t="s">
        <v>185</v>
      </c>
      <c r="D13" s="307"/>
      <c r="E13" s="307"/>
      <c r="F13" s="315"/>
      <c r="G13" s="315"/>
      <c r="H13" s="315"/>
      <c r="I13" s="315"/>
      <c r="J13" s="315"/>
      <c r="K13" s="315"/>
      <c r="L13" s="315"/>
      <c r="M13" s="315"/>
      <c r="N13" s="315"/>
      <c r="O13" s="315"/>
      <c r="P13" s="315"/>
      <c r="Q13" s="315"/>
      <c r="R13" s="315"/>
      <c r="S13" s="315"/>
      <c r="T13" s="315"/>
      <c r="U13" s="315"/>
      <c r="V13" s="315"/>
      <c r="W13" s="315"/>
      <c r="X13" s="315"/>
      <c r="Y13" s="315"/>
      <c r="Z13" s="315"/>
      <c r="AA13" s="315"/>
      <c r="AB13" s="316">
        <f>SUM(D13:AA13)</f>
        <v>0</v>
      </c>
      <c r="AC13" s="272"/>
      <c r="AD13" s="304"/>
      <c r="AE13" s="89"/>
      <c r="AF13" s="298"/>
    </row>
    <row r="14" spans="1:32" s="10" customFormat="1" ht="88.5" customHeight="1" x14ac:dyDescent="0.25">
      <c r="A14" s="291"/>
      <c r="B14" s="85" t="s">
        <v>632</v>
      </c>
      <c r="C14" s="86" t="s">
        <v>188</v>
      </c>
      <c r="D14" s="307"/>
      <c r="E14" s="307"/>
      <c r="F14" s="145"/>
      <c r="G14" s="145"/>
      <c r="H14" s="145"/>
      <c r="I14" s="145"/>
      <c r="J14" s="145"/>
      <c r="K14" s="145"/>
      <c r="L14" s="145"/>
      <c r="M14" s="145"/>
      <c r="N14" s="145"/>
      <c r="O14" s="145"/>
      <c r="P14" s="145"/>
      <c r="Q14" s="145"/>
      <c r="R14" s="145"/>
      <c r="S14" s="145"/>
      <c r="T14" s="145"/>
      <c r="U14" s="145"/>
      <c r="V14" s="145"/>
      <c r="W14" s="145"/>
      <c r="X14" s="145"/>
      <c r="Y14" s="145"/>
      <c r="Z14" s="145"/>
      <c r="AA14" s="145"/>
      <c r="AB14" s="88">
        <f t="shared" ref="AB14:AB36" si="1">SUM(D14:AA14)</f>
        <v>0</v>
      </c>
      <c r="AC14" s="91"/>
      <c r="AD14" s="304"/>
      <c r="AE14" s="89"/>
      <c r="AF14" s="298"/>
    </row>
    <row r="15" spans="1:32" s="10" customFormat="1" ht="88.5" customHeight="1" x14ac:dyDescent="0.25">
      <c r="A15" s="291"/>
      <c r="B15" s="85" t="s">
        <v>499</v>
      </c>
      <c r="C15" s="86" t="s">
        <v>189</v>
      </c>
      <c r="D15" s="308"/>
      <c r="E15" s="308"/>
      <c r="F15" s="145"/>
      <c r="G15" s="145"/>
      <c r="H15" s="145"/>
      <c r="I15" s="145"/>
      <c r="J15" s="145"/>
      <c r="K15" s="145"/>
      <c r="L15" s="145"/>
      <c r="M15" s="145"/>
      <c r="N15" s="145"/>
      <c r="O15" s="145"/>
      <c r="P15" s="145"/>
      <c r="Q15" s="145"/>
      <c r="R15" s="145"/>
      <c r="S15" s="145"/>
      <c r="T15" s="145"/>
      <c r="U15" s="145"/>
      <c r="V15" s="145"/>
      <c r="W15" s="145"/>
      <c r="X15" s="145"/>
      <c r="Y15" s="145"/>
      <c r="Z15" s="145"/>
      <c r="AA15" s="145"/>
      <c r="AB15" s="88">
        <f t="shared" si="1"/>
        <v>0</v>
      </c>
      <c r="AC15" s="91"/>
      <c r="AD15" s="304"/>
      <c r="AE15" s="89"/>
      <c r="AF15" s="298"/>
    </row>
    <row r="16" spans="1:32" s="10" customFormat="1" ht="88.5" customHeight="1" x14ac:dyDescent="0.25">
      <c r="A16" s="291"/>
      <c r="B16" s="85" t="s">
        <v>500</v>
      </c>
      <c r="C16" s="86" t="s">
        <v>192</v>
      </c>
      <c r="D16" s="308"/>
      <c r="E16" s="308"/>
      <c r="F16" s="145"/>
      <c r="G16" s="145"/>
      <c r="H16" s="145"/>
      <c r="I16" s="145"/>
      <c r="J16" s="145"/>
      <c r="K16" s="145"/>
      <c r="L16" s="145"/>
      <c r="M16" s="145"/>
      <c r="N16" s="145"/>
      <c r="O16" s="145"/>
      <c r="P16" s="145"/>
      <c r="Q16" s="145"/>
      <c r="R16" s="145"/>
      <c r="S16" s="145"/>
      <c r="T16" s="145"/>
      <c r="U16" s="145"/>
      <c r="V16" s="145"/>
      <c r="W16" s="145"/>
      <c r="X16" s="145"/>
      <c r="Y16" s="145"/>
      <c r="Z16" s="145"/>
      <c r="AA16" s="145"/>
      <c r="AB16" s="88">
        <f t="shared" si="1"/>
        <v>0</v>
      </c>
      <c r="AC16" s="91"/>
      <c r="AD16" s="304"/>
      <c r="AE16" s="89"/>
      <c r="AF16" s="298"/>
    </row>
    <row r="17" spans="1:32" s="10" customFormat="1" ht="88.5" customHeight="1" x14ac:dyDescent="0.25">
      <c r="A17" s="254" t="s">
        <v>17</v>
      </c>
      <c r="B17" s="85" t="s">
        <v>501</v>
      </c>
      <c r="C17" s="86" t="s">
        <v>194</v>
      </c>
      <c r="D17" s="308"/>
      <c r="E17" s="308"/>
      <c r="F17" s="145"/>
      <c r="G17" s="145"/>
      <c r="H17" s="145"/>
      <c r="I17" s="145"/>
      <c r="J17" s="145"/>
      <c r="K17" s="145"/>
      <c r="L17" s="145"/>
      <c r="M17" s="145"/>
      <c r="N17" s="145"/>
      <c r="O17" s="145"/>
      <c r="P17" s="145"/>
      <c r="Q17" s="145"/>
      <c r="R17" s="145"/>
      <c r="S17" s="145"/>
      <c r="T17" s="145"/>
      <c r="U17" s="145"/>
      <c r="V17" s="145"/>
      <c r="W17" s="145"/>
      <c r="X17" s="145"/>
      <c r="Y17" s="145"/>
      <c r="Z17" s="145"/>
      <c r="AA17" s="145"/>
      <c r="AB17" s="88">
        <f t="shared" si="1"/>
        <v>0</v>
      </c>
      <c r="AC17" s="271" t="str">
        <f>CONCATENATE(IF(D18&gt;D17," * Positive F01-11 for Age "&amp;D6&amp;" "&amp;D7&amp;" is more than Tested  F01-10"&amp;CHAR(10),""),IF(E18&gt;E17," * Positive F01-11 for Age "&amp;D6&amp;" "&amp;E7&amp;" is more than Tested  F01-10"&amp;CHAR(10),""),IF(F18&gt;F17," * Positive F01-11 for Age "&amp;F6&amp;" "&amp;F7&amp;" is more than Tested  F01-10"&amp;CHAR(10),""),IF(G18&gt;G17," * Positive F01-11 for Age "&amp;F6&amp;" "&amp;G7&amp;" is more than Tested  F01-10"&amp;CHAR(10),""),IF(H18&gt;H17," * Positive F01-11 for Age "&amp;H6&amp;" "&amp;H7&amp;" is more than Tested  F01-10"&amp;CHAR(10),""),IF(I18&gt;I17," * Positive F01-11 for Age "&amp;H6&amp;" "&amp;I7&amp;" is more than Tested  F01-10"&amp;CHAR(10),""),IF(J18&gt;J17," * Positive F01-11 for Age "&amp;J6&amp;" "&amp;J7&amp;" is more than Tested  F01-10"&amp;CHAR(10),""),IF(K18&gt;K17," * Positive F01-11 for Age "&amp;J6&amp;" "&amp;K7&amp;" is more than Tested  F01-10"&amp;CHAR(10),""),IF(L18&gt;L17," * Positive F01-11 for Age "&amp;L6&amp;" "&amp;L7&amp;" is more than Tested  F01-10"&amp;CHAR(10),""),IF(M18&gt;M17," * Positive F01-11 for Age "&amp;L6&amp;" "&amp;M7&amp;" is more than Tested  F01-10"&amp;CHAR(10),""),IF(N18&gt;N17," * Positive F01-11 for Age "&amp;N6&amp;" "&amp;N7&amp;" is more than Tested  F01-10"&amp;CHAR(10),""),IF(O18&gt;O17," * Positive F01-11 for Age "&amp;N6&amp;" "&amp;O7&amp;" is more than Tested  F01-10"&amp;CHAR(10),""),IF(P18&gt;P17," * Positive F01-11 for Age "&amp;P6&amp;" "&amp;P7&amp;" is more than Tested  F01-10"&amp;CHAR(10),""),IF(Q18&gt;Q17," * Positive F01-11 for Age "&amp;P6&amp;" "&amp;Q7&amp;" is more than Tested  F01-10"&amp;CHAR(10),""),IF(R18&gt;R17," * Positive F01-11 for Age "&amp;R6&amp;" "&amp;R7&amp;" is more than Tested  F01-10"&amp;CHAR(10),""),IF(S18&gt;S17," * Positive F01-11 for Age "&amp;R6&amp;" "&amp;S7&amp;" is more than Tested  F01-10"&amp;CHAR(10),""),IF(T18&gt;T17," * Positive F01-11 for Age "&amp;T6&amp;" "&amp;T7&amp;" is more than Tested  F01-10"&amp;CHAR(10),""),IF(U18&gt;U17," * Positive F01-11 for Age "&amp;T6&amp;" "&amp;U7&amp;" is more than Tested  F01-10"&amp;CHAR(10),""),IF(V18&gt;V17," * Positive F01-11 for Age "&amp;V6&amp;" "&amp;V7&amp;" is more than Tested  F01-10"&amp;CHAR(10),""),IF(W18&gt;W17," * Positive F01-11 for Age "&amp;V6&amp;" "&amp;W7&amp;" is more than Tested  F01-10"&amp;CHAR(10),""),IF(X18&gt;X17," * Positive F01-11 for Age "&amp;X6&amp;" "&amp;X7&amp;" is more than Tested  F01-10"&amp;CHAR(10),""),IF(Y18&gt;Y17," * Positive F01-11 for Age "&amp;X6&amp;" "&amp;Y7&amp;" is more than Tested  F01-10"&amp;CHAR(10),""),IF(Z18&gt;Z17," * Positive F01-11 for Age "&amp;Z6&amp;" "&amp;Z7&amp;" is more than Tested  F01-10"&amp;CHAR(10),""),IF(AA18&gt;AA17," * Positive F01-11 for Age "&amp;Z6&amp;" "&amp;AA7&amp;" is more than Tested  F01-10"&amp;CHAR(10),""),IF(AB18&gt;AB17," * Total Positive F01-11 is more than Total Tested  F01-10"&amp;CHAR(10),""))</f>
        <v/>
      </c>
      <c r="AD17" s="304"/>
      <c r="AE17" s="89" t="str">
        <f>CONCATENATE(IF(AND(IFERROR((AB18*100)/AB17,0)&gt;10,AB18&gt;5)," * This facility has a high positivity rate for Index Testing. Kindly confirm if this is the true reflection"&amp;CHAR(10),""),"")</f>
        <v/>
      </c>
      <c r="AF17" s="298"/>
    </row>
    <row r="18" spans="1:32" s="10" customFormat="1" ht="88.5" customHeight="1" x14ac:dyDescent="0.25">
      <c r="A18" s="254"/>
      <c r="B18" s="311" t="s">
        <v>498</v>
      </c>
      <c r="C18" s="86" t="s">
        <v>196</v>
      </c>
      <c r="D18" s="312"/>
      <c r="E18" s="312"/>
      <c r="F18" s="315"/>
      <c r="G18" s="315"/>
      <c r="H18" s="315"/>
      <c r="I18" s="315"/>
      <c r="J18" s="315"/>
      <c r="K18" s="315"/>
      <c r="L18" s="315"/>
      <c r="M18" s="315"/>
      <c r="N18" s="315"/>
      <c r="O18" s="315"/>
      <c r="P18" s="315"/>
      <c r="Q18" s="315"/>
      <c r="R18" s="315"/>
      <c r="S18" s="315"/>
      <c r="T18" s="315"/>
      <c r="U18" s="315"/>
      <c r="V18" s="315"/>
      <c r="W18" s="315"/>
      <c r="X18" s="315"/>
      <c r="Y18" s="315"/>
      <c r="Z18" s="315"/>
      <c r="AA18" s="315"/>
      <c r="AB18" s="316">
        <f t="shared" si="1"/>
        <v>0</v>
      </c>
      <c r="AC18" s="272"/>
      <c r="AD18" s="304"/>
      <c r="AE18" s="89"/>
      <c r="AF18" s="298"/>
    </row>
    <row r="19" spans="1:32" s="10" customFormat="1" ht="88.5" customHeight="1" x14ac:dyDescent="0.25">
      <c r="A19" s="254" t="s">
        <v>18</v>
      </c>
      <c r="B19" s="85" t="s">
        <v>633</v>
      </c>
      <c r="C19" s="86" t="s">
        <v>197</v>
      </c>
      <c r="D19" s="307"/>
      <c r="E19" s="307"/>
      <c r="F19" s="145"/>
      <c r="G19" s="145"/>
      <c r="H19" s="145"/>
      <c r="I19" s="145"/>
      <c r="J19" s="145"/>
      <c r="K19" s="145"/>
      <c r="L19" s="145"/>
      <c r="M19" s="145"/>
      <c r="N19" s="145"/>
      <c r="O19" s="145"/>
      <c r="P19" s="145"/>
      <c r="Q19" s="145"/>
      <c r="R19" s="145"/>
      <c r="S19" s="145"/>
      <c r="T19" s="145"/>
      <c r="U19" s="145"/>
      <c r="V19" s="145"/>
      <c r="W19" s="145"/>
      <c r="X19" s="145"/>
      <c r="Y19" s="145"/>
      <c r="Z19" s="145"/>
      <c r="AA19" s="145"/>
      <c r="AB19" s="88">
        <f t="shared" si="1"/>
        <v>0</v>
      </c>
      <c r="AC19" s="271" t="str">
        <f>CONCATENATE(IF(D20&gt;D19," * Positive F01-13 for Age "&amp;D6&amp;" "&amp;D7&amp;" is more than Tested F01-12"&amp;CHAR(10),""),IF(E20&gt;E19," * Positive F01-13 for Age "&amp;D6&amp;" "&amp;E7&amp;" is more than Tested F01-12"&amp;CHAR(10),""),IF(F20&gt;F19," * Positive F01-13 for Age "&amp;F6&amp;" "&amp;F7&amp;" is more than Tested F01-12"&amp;CHAR(10),""),IF(G20&gt;G19," * Positive F01-13 for Age "&amp;F6&amp;" "&amp;G7&amp;" is more than Tested F01-12"&amp;CHAR(10),""),IF(H20&gt;H19," * Positive F01-13 for Age "&amp;H6&amp;" "&amp;H7&amp;" is more than Tested F01-12"&amp;CHAR(10),""),IF(I20&gt;I19," * Positive F01-13 for Age "&amp;H6&amp;" "&amp;I7&amp;" is more than Tested F01-12"&amp;CHAR(10),""),IF(J20&gt;J19," * Positive F01-13 for Age "&amp;J6&amp;" "&amp;J7&amp;" is more than Tested F01-12"&amp;CHAR(10),""),IF(K20&gt;K19," * Positive F01-13 for Age "&amp;J6&amp;" "&amp;K7&amp;" is more than Tested F01-12"&amp;CHAR(10),""),IF(L20&gt;L19," * Positive F01-13 for Age "&amp;L6&amp;" "&amp;L7&amp;" is more than Tested F01-12"&amp;CHAR(10),""),IF(M20&gt;M19," * Positive F01-13 for Age "&amp;L6&amp;" "&amp;M7&amp;" is more than Tested F01-12"&amp;CHAR(10),""),IF(N20&gt;N19," * Positive F01-13 for Age "&amp;N6&amp;" "&amp;N7&amp;" is more than Tested F01-12"&amp;CHAR(10),""),IF(O20&gt;O19," * Positive F01-13 for Age "&amp;N6&amp;" "&amp;O7&amp;" is more than Tested F01-12"&amp;CHAR(10),""),IF(P20&gt;P19," * Positive F01-13 for Age "&amp;P6&amp;" "&amp;P7&amp;" is more than Tested F01-12"&amp;CHAR(10),""),IF(Q20&gt;Q19," * Positive F01-13 for Age "&amp;P6&amp;" "&amp;Q7&amp;" is more than Tested F01-12"&amp;CHAR(10),""),IF(R20&gt;R19," * Positive F01-13 for Age "&amp;R6&amp;" "&amp;R7&amp;" is more than Tested F01-12"&amp;CHAR(10),""),IF(S20&gt;S19," * Positive F01-13 for Age "&amp;R6&amp;" "&amp;S7&amp;" is more than Tested F01-12"&amp;CHAR(10),""),IF(T20&gt;T19," * Positive F01-13 for Age "&amp;T6&amp;" "&amp;T7&amp;" is more than Tested F01-12"&amp;CHAR(10),""),IF(U20&gt;U19," * Positive F01-13 for Age "&amp;T6&amp;" "&amp;U7&amp;" is more than Tested F01-12"&amp;CHAR(10),""),IF(V20&gt;V19," * Positive F01-13 for Age "&amp;V6&amp;" "&amp;V7&amp;" is more than Tested F01-12"&amp;CHAR(10),""),IF(W20&gt;W19," * Positive F01-13 for Age "&amp;V6&amp;" "&amp;W7&amp;" is more than Tested F01-12"&amp;CHAR(10),""),IF(X20&gt;X19," * Positive F01-13 for Age "&amp;X6&amp;" "&amp;X7&amp;" is more than Tested F01-12"&amp;CHAR(10),""),IF(Y20&gt;Y19," * Positive F01-13 for Age "&amp;X6&amp;" "&amp;Y7&amp;" is more than Tested F01-12"&amp;CHAR(10),""),IF(Z20&gt;Z19," * Positive F01-13 for Age "&amp;Z6&amp;" "&amp;Z7&amp;" is more than Tested F01-12"&amp;CHAR(10),""),IF(AA20&gt;AA19," * Positive F01-13 for Age "&amp;Z6&amp;" "&amp;AA7&amp;" is more than Tested F01-12"&amp;CHAR(10),""),IF(AB20&gt;AB19," * Total Positive F01-13 is more than Total Tested F01-12"&amp;CHAR(10),""))</f>
        <v/>
      </c>
      <c r="AD19" s="304"/>
      <c r="AE19" s="89" t="str">
        <f>CONCATENATE(IF(AND(IFERROR((AB20*100)/AB19,0)&gt;10,AB20&gt;5)," * This facility has a high positivity rate for Index Testing. Kindly confirm if this is the true reflection"&amp;CHAR(10),""),"")</f>
        <v/>
      </c>
      <c r="AF19" s="298"/>
    </row>
    <row r="20" spans="1:32" s="10" customFormat="1" ht="88.5" customHeight="1" x14ac:dyDescent="0.25">
      <c r="A20" s="254"/>
      <c r="B20" s="311" t="s">
        <v>716</v>
      </c>
      <c r="C20" s="86" t="s">
        <v>198</v>
      </c>
      <c r="D20" s="313"/>
      <c r="E20" s="313"/>
      <c r="F20" s="315"/>
      <c r="G20" s="315"/>
      <c r="H20" s="315"/>
      <c r="I20" s="315"/>
      <c r="J20" s="315"/>
      <c r="K20" s="315"/>
      <c r="L20" s="315"/>
      <c r="M20" s="315"/>
      <c r="N20" s="315"/>
      <c r="O20" s="315"/>
      <c r="P20" s="315"/>
      <c r="Q20" s="315"/>
      <c r="R20" s="315"/>
      <c r="S20" s="315"/>
      <c r="T20" s="315"/>
      <c r="U20" s="315"/>
      <c r="V20" s="315"/>
      <c r="W20" s="315"/>
      <c r="X20" s="315"/>
      <c r="Y20" s="315"/>
      <c r="Z20" s="315"/>
      <c r="AA20" s="315"/>
      <c r="AB20" s="316">
        <f t="shared" si="1"/>
        <v>0</v>
      </c>
      <c r="AC20" s="272"/>
      <c r="AD20" s="304"/>
      <c r="AE20" s="89" t="str">
        <f>CONCATENATE(IF(D19&gt;0," * F01-12 for Age "&amp;D6&amp;" "&amp;D7&amp;" has a value greater than 0"&amp;CHAR(10),""),IF(E19&gt;0," * F01-12 for Age "&amp;D6&amp;" "&amp;E7&amp;" has a value greater than 0"&amp;CHAR(10),""),IF(D20&gt;0," * F01-13 for Age "&amp;D6&amp;" "&amp;D7&amp;" has a value greater than 0"&amp;CHAR(10),""),IF(E20&gt;0," * F01-13 for Age "&amp;D6&amp;" "&amp;E7&amp;" has a value greater than 0"&amp;CHAR(10),""),IF(D21&gt;0," * F01-14 for Age "&amp;D6&amp;" "&amp;D7&amp;" has a value greater than 0"&amp;CHAR(10),""),IF(E21&gt;0," * F01-14 for Age "&amp;D6&amp;" "&amp;E7&amp;" has a value greater than 0"&amp;CHAR(10),""),IF(D22&gt;0," * F01-15 for Age "&amp;D6&amp;" "&amp;D7&amp;" has a value greater than 0"&amp;CHAR(10),""),IF(E22&gt;0," * F01-15 for Age "&amp;D6&amp;" "&amp;E7&amp;" has a value greater than 0"&amp;CHAR(10),""),IF(D27&gt;0," * F01-20 for Age "&amp;D6&amp;" "&amp;D7&amp;" has a value greater than 0"&amp;CHAR(10),""),IF(E27&gt;0," * F01-20 for Age "&amp;D6&amp;" "&amp;E7&amp;" has a value greater than 0"&amp;CHAR(10),""),IF(D28&gt;0," * F01-21 for Age "&amp;D6&amp;" "&amp;D7&amp;" has a value greater than 0"&amp;CHAR(10),""),IF(E28&gt;0," * F01-21 for Age "&amp;D6&amp;" "&amp;E7&amp;" has a value greater than 0"&amp;CHAR(10),""),IF(D29&gt;0," * F01-22 for Age "&amp;D6&amp;" "&amp;D7&amp;" has a value greater than 0"&amp;CHAR(10),""),IF(E29&gt;0," * F01-22 for Age "&amp;D6&amp;" "&amp;E7&amp;" has a value greater than 0"&amp;CHAR(10),""),IF(D30&gt;0," * F01-23 for Age "&amp;D6&amp;" "&amp;D7&amp;" has a value greater than 0"&amp;CHAR(10),""),IF(E30&gt;0," * F01-23 for Age "&amp;D6&amp;" "&amp;E7&amp;" has a value greater than 0"&amp;CHAR(10),""),"")</f>
        <v/>
      </c>
      <c r="AF20" s="298"/>
    </row>
    <row r="21" spans="1:32" s="9" customFormat="1" ht="88.5" customHeight="1" x14ac:dyDescent="0.95">
      <c r="A21" s="254" t="s">
        <v>19</v>
      </c>
      <c r="B21" s="85" t="s">
        <v>633</v>
      </c>
      <c r="C21" s="86" t="s">
        <v>199</v>
      </c>
      <c r="D21" s="307"/>
      <c r="E21" s="307"/>
      <c r="F21" s="145"/>
      <c r="G21" s="145"/>
      <c r="H21" s="147"/>
      <c r="I21" s="147"/>
      <c r="J21" s="147"/>
      <c r="K21" s="147"/>
      <c r="L21" s="147"/>
      <c r="M21" s="147"/>
      <c r="N21" s="147"/>
      <c r="O21" s="147"/>
      <c r="P21" s="147"/>
      <c r="Q21" s="147"/>
      <c r="R21" s="147"/>
      <c r="S21" s="147"/>
      <c r="T21" s="147"/>
      <c r="U21" s="147"/>
      <c r="V21" s="147"/>
      <c r="W21" s="147"/>
      <c r="X21" s="147"/>
      <c r="Y21" s="147"/>
      <c r="Z21" s="147"/>
      <c r="AA21" s="147"/>
      <c r="AB21" s="88">
        <f t="shared" si="1"/>
        <v>0</v>
      </c>
      <c r="AC21" s="271" t="str">
        <f>CONCATENATE(IF(D22&gt;D21," * Positive F01-15 for Age "&amp;D6&amp;" "&amp;D7&amp;" is more than Tested F01-14"&amp;CHAR(10),""),IF(E22&gt;E21," * Positive F01-15 for Age "&amp;D6&amp;" "&amp;E7&amp;" is more than Tested F01-14"&amp;CHAR(10),""),IF(F22&gt;F21," * Positive F01-15 for Age "&amp;F6&amp;" "&amp;F7&amp;" is more than Tested F01-14"&amp;CHAR(10),""),IF(G22&gt;G21," * Positive F01-15 for Age "&amp;F6&amp;" "&amp;G7&amp;" is more than Tested F01-14"&amp;CHAR(10),""),IF(H22&gt;H21," * Positive F01-15 for Age "&amp;H6&amp;" "&amp;H7&amp;" is more than Tested F01-14"&amp;CHAR(10),""),IF(I22&gt;I21," * Positive F01-15 for Age "&amp;H6&amp;" "&amp;I7&amp;" is more than Tested F01-14"&amp;CHAR(10),""),IF(J22&gt;J21," * Positive F01-15 for Age "&amp;J6&amp;" "&amp;J7&amp;" is more than Tested F01-14"&amp;CHAR(10),""),IF(K22&gt;K21," * Positive F01-15 for Age "&amp;J6&amp;" "&amp;K7&amp;" is more than Tested F01-14"&amp;CHAR(10),""),IF(L22&gt;L21," * Positive F01-15 for Age "&amp;L6&amp;" "&amp;L7&amp;" is more than Tested F01-14"&amp;CHAR(10),""),IF(M22&gt;M21," * Positive F01-15 for Age "&amp;L6&amp;" "&amp;M7&amp;" is more than Tested F01-14"&amp;CHAR(10),""),IF(N22&gt;N21," * Positive F01-15 for Age "&amp;N6&amp;" "&amp;N7&amp;" is more than Tested F01-14"&amp;CHAR(10),""),IF(O22&gt;O21," * Positive F01-15 for Age "&amp;N6&amp;" "&amp;O7&amp;" is more than Tested F01-14"&amp;CHAR(10),""),IF(P22&gt;P21," * Positive F01-15 for Age "&amp;P6&amp;" "&amp;P7&amp;" is more than Tested F01-14"&amp;CHAR(10),""),IF(Q22&gt;Q21," * Positive F01-15 for Age "&amp;P6&amp;" "&amp;Q7&amp;" is more than Tested F01-14"&amp;CHAR(10),""),IF(R22&gt;R21," * Positive F01-15 for Age "&amp;R6&amp;" "&amp;R7&amp;" is more than Tested F01-14"&amp;CHAR(10),""),IF(S22&gt;S21," * Positive F01-15 for Age "&amp;R6&amp;" "&amp;S7&amp;" is more than Tested F01-14"&amp;CHAR(10),""),IF(T22&gt;T21," * Positive F01-15 for Age "&amp;T6&amp;" "&amp;T7&amp;" is more than Tested F01-14"&amp;CHAR(10),""),IF(U22&gt;U21," * Positive F01-15 for Age "&amp;T6&amp;" "&amp;U7&amp;" is more than Tested F01-14"&amp;CHAR(10),""),IF(V22&gt;V21," * Positive F01-15 for Age "&amp;V6&amp;" "&amp;V7&amp;" is more than Tested F01-14"&amp;CHAR(10),""),IF(W22&gt;W21," * Positive F01-15 for Age "&amp;V6&amp;" "&amp;W7&amp;" is more than Tested F01-14"&amp;CHAR(10),""),IF(X22&gt;X21," * Positive F01-15 for Age "&amp;X6&amp;" "&amp;X7&amp;" is more than Tested F01-14"&amp;CHAR(10),""),IF(Y22&gt;Y21," * Positive F01-15 for Age "&amp;X6&amp;" "&amp;Y7&amp;" is more than Tested F01-14"&amp;CHAR(10),""),IF(Z22&gt;Z21," * Positive F01-15 for Age "&amp;Z6&amp;" "&amp;Z7&amp;" is more than Tested F01-14"&amp;CHAR(10),""),IF(AA22&gt;AA21," * Positive F01-15 for Age "&amp;Z6&amp;" "&amp;AA7&amp;" is more than Tested F01-14"&amp;CHAR(10),""),IF(AB22&gt;AB21," * Total Positive F01-15 is more than Total Tested F01-14"&amp;CHAR(10),""))</f>
        <v/>
      </c>
      <c r="AD21" s="304"/>
      <c r="AE21" s="89" t="str">
        <f>CONCATENATE(IF(AND(IFERROR((AB22*100)/AB21,0)&gt;10,AB22&gt;5)," * This facility has a high positivity rate for Index Testing. Kindly confirm if this is the true reflection"&amp;CHAR(10),""),"")</f>
        <v/>
      </c>
      <c r="AF21" s="298"/>
    </row>
    <row r="22" spans="1:32" s="9" customFormat="1" ht="88.5" customHeight="1" x14ac:dyDescent="0.95">
      <c r="A22" s="254"/>
      <c r="B22" s="311" t="s">
        <v>716</v>
      </c>
      <c r="C22" s="86" t="s">
        <v>200</v>
      </c>
      <c r="D22" s="313"/>
      <c r="E22" s="313"/>
      <c r="F22" s="315"/>
      <c r="G22" s="315"/>
      <c r="H22" s="314"/>
      <c r="I22" s="314"/>
      <c r="J22" s="314"/>
      <c r="K22" s="314"/>
      <c r="L22" s="314"/>
      <c r="M22" s="314"/>
      <c r="N22" s="314"/>
      <c r="O22" s="314"/>
      <c r="P22" s="314"/>
      <c r="Q22" s="314"/>
      <c r="R22" s="314"/>
      <c r="S22" s="314"/>
      <c r="T22" s="314"/>
      <c r="U22" s="314"/>
      <c r="V22" s="314"/>
      <c r="W22" s="314"/>
      <c r="X22" s="314"/>
      <c r="Y22" s="314"/>
      <c r="Z22" s="314"/>
      <c r="AA22" s="314"/>
      <c r="AB22" s="316">
        <f t="shared" si="1"/>
        <v>0</v>
      </c>
      <c r="AC22" s="272"/>
      <c r="AD22" s="304"/>
      <c r="AE22" s="89"/>
      <c r="AF22" s="298"/>
    </row>
    <row r="23" spans="1:32" s="9" customFormat="1" ht="88.5" customHeight="1" x14ac:dyDescent="0.95">
      <c r="A23" s="254" t="s">
        <v>689</v>
      </c>
      <c r="B23" s="85" t="s">
        <v>634</v>
      </c>
      <c r="C23" s="86" t="s">
        <v>201</v>
      </c>
      <c r="D23" s="307"/>
      <c r="E23" s="307"/>
      <c r="F23" s="145"/>
      <c r="G23" s="145"/>
      <c r="H23" s="147"/>
      <c r="I23" s="147"/>
      <c r="J23" s="147"/>
      <c r="K23" s="147"/>
      <c r="L23" s="147"/>
      <c r="M23" s="147"/>
      <c r="N23" s="147"/>
      <c r="O23" s="147"/>
      <c r="P23" s="147"/>
      <c r="Q23" s="147"/>
      <c r="R23" s="147"/>
      <c r="S23" s="147"/>
      <c r="T23" s="147"/>
      <c r="U23" s="147"/>
      <c r="V23" s="147"/>
      <c r="W23" s="147"/>
      <c r="X23" s="147"/>
      <c r="Y23" s="147"/>
      <c r="Z23" s="147"/>
      <c r="AA23" s="147"/>
      <c r="AB23" s="88">
        <f t="shared" si="1"/>
        <v>0</v>
      </c>
      <c r="AC23" s="271" t="str">
        <f>CONCATENATE(IF(D24&gt;D23," * Positive F01-17 for Age "&amp;D6&amp;" "&amp;D7&amp;" is more than Tested F01-16"&amp;CHAR(10),""),IF(E24&gt;E23," * Positive F01-17 for Age "&amp;D6&amp;" "&amp;E7&amp;" is more than Tested F01-16"&amp;CHAR(10),""),IF(F24&gt;F23," * Positive F01-17 for Age "&amp;F6&amp;" "&amp;F7&amp;" is more than Tested F01-16"&amp;CHAR(10),""),IF(G24&gt;G23," * Positive F01-17 for Age "&amp;F6&amp;" "&amp;G7&amp;" is more than Tested F01-16"&amp;CHAR(10),""),IF(H24&gt;H23," * Positive F01-17 for Age "&amp;H6&amp;" "&amp;H7&amp;" is more than Tested F01-16"&amp;CHAR(10),""),IF(I24&gt;I23," * Positive F01-17 for Age "&amp;H6&amp;" "&amp;I7&amp;" is more than Tested F01-16"&amp;CHAR(10),""),IF(J24&gt;J23," * Positive F01-17 for Age "&amp;J6&amp;" "&amp;J7&amp;" is more than Tested F01-16"&amp;CHAR(10),""),IF(K24&gt;K23," * Positive F01-17 for Age "&amp;J6&amp;" "&amp;K7&amp;" is more than Tested F01-16"&amp;CHAR(10),""),IF(L24&gt;L23," * Positive F01-17 for Age "&amp;L6&amp;" "&amp;L7&amp;" is more than Tested F01-16"&amp;CHAR(10),""),IF(M24&gt;M23," * Positive F01-17 for Age "&amp;L6&amp;" "&amp;M7&amp;" is more than Tested F01-16"&amp;CHAR(10),""),IF(N24&gt;N23," * Positive F01-17 for Age "&amp;N6&amp;" "&amp;N7&amp;" is more than Tested F01-16"&amp;CHAR(10),""),IF(O24&gt;O23," * Positive F01-17 for Age "&amp;N6&amp;" "&amp;O7&amp;" is more than Tested F01-16"&amp;CHAR(10),""),IF(P24&gt;P23," * Positive F01-17 for Age "&amp;P6&amp;" "&amp;P7&amp;" is more than Tested F01-16"&amp;CHAR(10),""),IF(Q24&gt;Q23," * Positive F01-17 for Age "&amp;P6&amp;" "&amp;Q7&amp;" is more than Tested F01-16"&amp;CHAR(10),""),IF(R24&gt;R23," * Positive F01-17 for Age "&amp;R6&amp;" "&amp;R7&amp;" is more than Tested F01-16"&amp;CHAR(10),""),IF(S24&gt;S23," * Positive F01-17 for Age "&amp;R6&amp;" "&amp;S7&amp;" is more than Tested F01-16"&amp;CHAR(10),""),IF(T24&gt;T23," * Positive F01-17 for Age "&amp;T6&amp;" "&amp;T7&amp;" is more than Tested F01-16"&amp;CHAR(10),""),IF(U24&gt;U23," * Positive F01-17 for Age "&amp;T6&amp;" "&amp;U7&amp;" is more than Tested F01-16"&amp;CHAR(10),""),IF(V24&gt;V23," * Positive F01-17 for Age "&amp;V6&amp;" "&amp;V7&amp;" is more than Tested F01-16"&amp;CHAR(10),""),IF(W24&gt;W23," * Positive F01-17 for Age "&amp;V6&amp;" "&amp;W7&amp;" is more than Tested F01-16"&amp;CHAR(10),""),IF(X24&gt;X23," * Positive F01-17 for Age "&amp;X6&amp;" "&amp;X7&amp;" is more than Tested F01-16"&amp;CHAR(10),""),IF(Y24&gt;Y23," * Positive F01-17 for Age "&amp;X6&amp;" "&amp;Y7&amp;" is more than Tested F01-16"&amp;CHAR(10),""),IF(Z24&gt;Z23," * Positive F01-17 for Age "&amp;Z6&amp;" "&amp;Z7&amp;" is more than Tested F01-16"&amp;CHAR(10),""),IF(AA24&gt;AA23," * Positive F01-17 for Age "&amp;Z6&amp;" "&amp;AA7&amp;" is more than Tested F01-16"&amp;CHAR(10),""),IF(AB24&gt;AB23," * Total Positive F01-17 is more than Total Tested F01-16"&amp;CHAR(10),""))</f>
        <v/>
      </c>
      <c r="AD23" s="304"/>
      <c r="AE23" s="89" t="str">
        <f>CONCATENATE(IF(AND(IFERROR((AB24*100)/AB23,0)&gt;10,AB24&gt;5)," * This facility has a high positivity rate for Index Testing. Kindly confirm if this is the true reflection"&amp;CHAR(10),""),"")</f>
        <v/>
      </c>
      <c r="AF23" s="298"/>
    </row>
    <row r="24" spans="1:32" s="9" customFormat="1" ht="88.5" customHeight="1" x14ac:dyDescent="0.95">
      <c r="A24" s="254"/>
      <c r="B24" s="311" t="s">
        <v>716</v>
      </c>
      <c r="C24" s="86" t="s">
        <v>203</v>
      </c>
      <c r="D24" s="307"/>
      <c r="E24" s="307"/>
      <c r="F24" s="315"/>
      <c r="G24" s="315"/>
      <c r="H24" s="147"/>
      <c r="I24" s="147"/>
      <c r="J24" s="147"/>
      <c r="K24" s="147"/>
      <c r="L24" s="147"/>
      <c r="M24" s="147"/>
      <c r="N24" s="147"/>
      <c r="O24" s="147"/>
      <c r="P24" s="147"/>
      <c r="Q24" s="147"/>
      <c r="R24" s="147"/>
      <c r="S24" s="147"/>
      <c r="T24" s="147"/>
      <c r="U24" s="147"/>
      <c r="V24" s="147"/>
      <c r="W24" s="147"/>
      <c r="X24" s="147"/>
      <c r="Y24" s="147"/>
      <c r="Z24" s="147"/>
      <c r="AA24" s="147"/>
      <c r="AB24" s="316">
        <f t="shared" si="1"/>
        <v>0</v>
      </c>
      <c r="AC24" s="272"/>
      <c r="AD24" s="304"/>
      <c r="AE24" s="89"/>
      <c r="AF24" s="298"/>
    </row>
    <row r="25" spans="1:32" s="9" customFormat="1" ht="88.5" customHeight="1" x14ac:dyDescent="0.95">
      <c r="A25" s="254" t="s">
        <v>21</v>
      </c>
      <c r="B25" s="85" t="s">
        <v>634</v>
      </c>
      <c r="C25" s="86" t="s">
        <v>204</v>
      </c>
      <c r="D25" s="308"/>
      <c r="E25" s="308"/>
      <c r="F25" s="145"/>
      <c r="G25" s="145"/>
      <c r="H25" s="145"/>
      <c r="I25" s="145"/>
      <c r="J25" s="145"/>
      <c r="K25" s="145"/>
      <c r="L25" s="145"/>
      <c r="M25" s="145"/>
      <c r="N25" s="145"/>
      <c r="O25" s="145"/>
      <c r="P25" s="145"/>
      <c r="Q25" s="145"/>
      <c r="R25" s="145"/>
      <c r="S25" s="145"/>
      <c r="T25" s="145"/>
      <c r="U25" s="145"/>
      <c r="V25" s="145"/>
      <c r="W25" s="145"/>
      <c r="X25" s="145"/>
      <c r="Y25" s="145"/>
      <c r="Z25" s="145"/>
      <c r="AA25" s="145"/>
      <c r="AB25" s="88">
        <f t="shared" si="1"/>
        <v>0</v>
      </c>
      <c r="AC25" s="271" t="str">
        <f>CONCATENATE(IF(D26&gt;D25," * Positive F01-19 for Age "&amp;D6&amp;" "&amp;D7&amp;" is more than Tested F01-18"&amp;CHAR(10),""),IF(E26&gt;E25," * Positive F01-19 for Age "&amp;D6&amp;" "&amp;E7&amp;" is more than Tested F01-18"&amp;CHAR(10),""),IF(F26&gt;F25," * Positive F01-19 for Age "&amp;F6&amp;" "&amp;F7&amp;" is more than Tested F01-18"&amp;CHAR(10),""),IF(G26&gt;G25," * Positive F01-19 for Age "&amp;F6&amp;" "&amp;G7&amp;" is more than Tested F01-18"&amp;CHAR(10),""),IF(H26&gt;H25," * Positive F01-19 for Age "&amp;H6&amp;" "&amp;H7&amp;" is more than Tested F01-18"&amp;CHAR(10),""),IF(I26&gt;I25," * Positive F01-19 for Age "&amp;H6&amp;" "&amp;I7&amp;" is more than Tested F01-18"&amp;CHAR(10),""),IF(J26&gt;J25," * Positive F01-19 for Age "&amp;J6&amp;" "&amp;J7&amp;" is more than Tested F01-18"&amp;CHAR(10),""),IF(K26&gt;K25," * Positive F01-19 for Age "&amp;J6&amp;" "&amp;K7&amp;" is more than Tested F01-18"&amp;CHAR(10),""),IF(L26&gt;L25," * Positive F01-19 for Age "&amp;L6&amp;" "&amp;L7&amp;" is more than Tested F01-18"&amp;CHAR(10),""),IF(M26&gt;M25," * Positive F01-19 for Age "&amp;L6&amp;" "&amp;M7&amp;" is more than Tested F01-18"&amp;CHAR(10),""),IF(N26&gt;N25," * Positive F01-19 for Age "&amp;N6&amp;" "&amp;N7&amp;" is more than Tested F01-18"&amp;CHAR(10),""),IF(O26&gt;O25," * Positive F01-19 for Age "&amp;N6&amp;" "&amp;O7&amp;" is more than Tested F01-18"&amp;CHAR(10),""),IF(P26&gt;P25," * Positive F01-19 for Age "&amp;P6&amp;" "&amp;P7&amp;" is more than Tested F01-18"&amp;CHAR(10),""),IF(Q26&gt;Q25," * Positive F01-19 for Age "&amp;P6&amp;" "&amp;Q7&amp;" is more than Tested F01-18"&amp;CHAR(10),""),IF(R26&gt;R25," * Positive F01-19 for Age "&amp;R6&amp;" "&amp;R7&amp;" is more than Tested F01-18"&amp;CHAR(10),""),IF(S26&gt;S25," * Positive F01-19 for Age "&amp;R6&amp;" "&amp;S7&amp;" is more than Tested F01-18"&amp;CHAR(10),""),IF(T26&gt;T25," * Positive F01-19 for Age "&amp;T6&amp;" "&amp;T7&amp;" is more than Tested F01-18"&amp;CHAR(10),""),IF(U26&gt;U25," * Positive F01-19 for Age "&amp;T6&amp;" "&amp;U7&amp;" is more than Tested F01-18"&amp;CHAR(10),""),IF(V26&gt;V25," * Positive F01-19 for Age "&amp;V6&amp;" "&amp;V7&amp;" is more than Tested F01-18"&amp;CHAR(10),""),IF(W26&gt;W25," * Positive F01-19 for Age "&amp;V6&amp;" "&amp;W7&amp;" is more than Tested F01-18"&amp;CHAR(10),""),IF(X26&gt;X25," * Positive F01-19 for Age "&amp;X6&amp;" "&amp;X7&amp;" is more than Tested F01-18"&amp;CHAR(10),""),IF(Y26&gt;Y25," * Positive F01-19 for Age "&amp;X6&amp;" "&amp;Y7&amp;" is more than Tested F01-18"&amp;CHAR(10),""),IF(Z26&gt;Z25," * Positive F01-19 for Age "&amp;Z6&amp;" "&amp;Z7&amp;" is more than Tested F01-18"&amp;CHAR(10),""),IF(AA26&gt;AA25," * Positive F01-19 for Age "&amp;Z6&amp;" "&amp;AA7&amp;" is more than Tested F01-18"&amp;CHAR(10),""),IF(AB26&gt;AB25," * Total Positive F01-19 is more than Total Tested F01-18"&amp;CHAR(10),""))</f>
        <v/>
      </c>
      <c r="AD25" s="304"/>
      <c r="AE25" s="89" t="str">
        <f>CONCATENATE(IF(AND(IFERROR((AB26*100)/AB25,0)&gt;10,AB26&gt;5)," * This facility has a high positivity rate for Index Testing. Kindly confirm if this is the true reflection"&amp;CHAR(10),""),"")</f>
        <v/>
      </c>
      <c r="AF25" s="298"/>
    </row>
    <row r="26" spans="1:32" s="9" customFormat="1" ht="88.5" customHeight="1" x14ac:dyDescent="0.95">
      <c r="A26" s="254"/>
      <c r="B26" s="311" t="s">
        <v>716</v>
      </c>
      <c r="C26" s="86" t="s">
        <v>205</v>
      </c>
      <c r="D26" s="308"/>
      <c r="E26" s="308"/>
      <c r="F26" s="315"/>
      <c r="G26" s="315"/>
      <c r="H26" s="315"/>
      <c r="I26" s="315"/>
      <c r="J26" s="315"/>
      <c r="K26" s="315"/>
      <c r="L26" s="315"/>
      <c r="M26" s="315"/>
      <c r="N26" s="315"/>
      <c r="O26" s="315"/>
      <c r="P26" s="315"/>
      <c r="Q26" s="315"/>
      <c r="R26" s="315"/>
      <c r="S26" s="315"/>
      <c r="T26" s="315"/>
      <c r="U26" s="315"/>
      <c r="V26" s="315"/>
      <c r="W26" s="315"/>
      <c r="X26" s="315"/>
      <c r="Y26" s="315"/>
      <c r="Z26" s="315"/>
      <c r="AA26" s="315"/>
      <c r="AB26" s="316">
        <f t="shared" si="1"/>
        <v>0</v>
      </c>
      <c r="AC26" s="272"/>
      <c r="AD26" s="304"/>
      <c r="AE26" s="89"/>
      <c r="AF26" s="298"/>
    </row>
    <row r="27" spans="1:32" s="9" customFormat="1" ht="88.5" customHeight="1" x14ac:dyDescent="0.95">
      <c r="A27" s="254" t="s">
        <v>22</v>
      </c>
      <c r="B27" s="85" t="s">
        <v>634</v>
      </c>
      <c r="C27" s="86" t="s">
        <v>530</v>
      </c>
      <c r="D27" s="308"/>
      <c r="E27" s="308"/>
      <c r="F27" s="145"/>
      <c r="G27" s="145"/>
      <c r="H27" s="145"/>
      <c r="I27" s="145"/>
      <c r="J27" s="145"/>
      <c r="K27" s="145"/>
      <c r="L27" s="145"/>
      <c r="M27" s="145"/>
      <c r="N27" s="145"/>
      <c r="O27" s="145"/>
      <c r="P27" s="145"/>
      <c r="Q27" s="145"/>
      <c r="R27" s="145"/>
      <c r="S27" s="145"/>
      <c r="T27" s="145"/>
      <c r="U27" s="145"/>
      <c r="V27" s="145"/>
      <c r="W27" s="145"/>
      <c r="X27" s="145"/>
      <c r="Y27" s="145"/>
      <c r="Z27" s="145"/>
      <c r="AA27" s="145"/>
      <c r="AB27" s="88">
        <f t="shared" si="1"/>
        <v>0</v>
      </c>
      <c r="AC27" s="271" t="str">
        <f>CONCATENATE(IF(D28&gt;D27," * Positive F01-21 for Age "&amp;D6&amp;" "&amp;D7&amp;" is more than Tested F01-20"&amp;CHAR(10),""),IF(E28&gt;E27," * Positive F01-21 for Age "&amp;D6&amp;" "&amp;E7&amp;" is more than Tested F01-20"&amp;CHAR(10),""),IF(F28&gt;F27," * Positive F01-21 for Age "&amp;F6&amp;" "&amp;F7&amp;" is more than Tested F01-20"&amp;CHAR(10),""),IF(G28&gt;G27," * Positive F01-21 for Age "&amp;F6&amp;" "&amp;G7&amp;" is more than Tested F01-20"&amp;CHAR(10),""),IF(H28&gt;H27," * Positive F01-21 for Age "&amp;H6&amp;" "&amp;H7&amp;" is more than Tested F01-20"&amp;CHAR(10),""),IF(I28&gt;I27," * Positive F01-21 for Age "&amp;H6&amp;" "&amp;I7&amp;" is more than Tested F01-20"&amp;CHAR(10),""),IF(J28&gt;J27," * Positive F01-21 for Age "&amp;J6&amp;" "&amp;J7&amp;" is more than Tested F01-20"&amp;CHAR(10),""),IF(K28&gt;K27," * Positive F01-21 for Age "&amp;J6&amp;" "&amp;K7&amp;" is more than Tested F01-20"&amp;CHAR(10),""),IF(L28&gt;L27," * Positive F01-21 for Age "&amp;L6&amp;" "&amp;L7&amp;" is more than Tested F01-20"&amp;CHAR(10),""),IF(M28&gt;M27," * Positive F01-21 for Age "&amp;L6&amp;" "&amp;M7&amp;" is more than Tested F01-20"&amp;CHAR(10),""),IF(N28&gt;N27," * Positive F01-21 for Age "&amp;N6&amp;" "&amp;N7&amp;" is more than Tested F01-20"&amp;CHAR(10),""),IF(O28&gt;O27," * Positive F01-21 for Age "&amp;N6&amp;" "&amp;O7&amp;" is more than Tested F01-20"&amp;CHAR(10),""),IF(P28&gt;P27," * Positive F01-21 for Age "&amp;P6&amp;" "&amp;P7&amp;" is more than Tested F01-20"&amp;CHAR(10),""),IF(Q28&gt;Q27," * Positive F01-21 for Age "&amp;P6&amp;" "&amp;Q7&amp;" is more than Tested F01-20"&amp;CHAR(10),""),IF(R28&gt;R27," * Positive F01-21 for Age "&amp;R6&amp;" "&amp;R7&amp;" is more than Tested F01-20"&amp;CHAR(10),""),IF(S28&gt;S27," * Positive F01-21 for Age "&amp;R6&amp;" "&amp;S7&amp;" is more than Tested F01-20"&amp;CHAR(10),""),IF(T28&gt;T27," * Positive F01-21 for Age "&amp;T6&amp;" "&amp;T7&amp;" is more than Tested F01-20"&amp;CHAR(10),""),IF(U28&gt;U27," * Positive F01-21 for Age "&amp;T6&amp;" "&amp;U7&amp;" is more than Tested F01-20"&amp;CHAR(10),""),IF(V28&gt;V27," * Positive F01-21 for Age "&amp;V6&amp;" "&amp;V7&amp;" is more than Tested F01-20"&amp;CHAR(10),""),IF(W28&gt;W27," * Positive F01-21 for Age "&amp;V6&amp;" "&amp;W7&amp;" is more than Tested F01-20"&amp;CHAR(10),""),IF(X28&gt;X27," * Positive F01-21 for Age "&amp;X6&amp;" "&amp;X7&amp;" is more than Tested F01-20"&amp;CHAR(10),""),IF(Y28&gt;Y27," * Positive F01-21 for Age "&amp;X6&amp;" "&amp;Y7&amp;" is more than Tested F01-20"&amp;CHAR(10),""),IF(Z28&gt;Z27," * Positive F01-21 for Age "&amp;Z6&amp;" "&amp;Z7&amp;" is more than Tested F01-20"&amp;CHAR(10),""),IF(AA28&gt;AA27," * Positive F01-21 for Age "&amp;Z6&amp;" "&amp;AA7&amp;" is more than Tested F01-20"&amp;CHAR(10),""),IF(AB28&gt;AB27," * Total Positive F01-21 is more than Total Tested F01-20"&amp;CHAR(10),""))</f>
        <v/>
      </c>
      <c r="AD27" s="304"/>
      <c r="AE27" s="89" t="str">
        <f>CONCATENATE(IF(AND(IFERROR((AB28*100)/AB27,0)&gt;10,AB28&gt;5)," * This facility has a high positivity rate for Index Testing. Kindly confirm if this is the true reflection"&amp;CHAR(10),""),"")</f>
        <v/>
      </c>
      <c r="AF27" s="298"/>
    </row>
    <row r="28" spans="1:32" s="9" customFormat="1" ht="88.5" customHeight="1" x14ac:dyDescent="0.95">
      <c r="A28" s="254"/>
      <c r="B28" s="311" t="s">
        <v>716</v>
      </c>
      <c r="C28" s="86" t="s">
        <v>207</v>
      </c>
      <c r="D28" s="308"/>
      <c r="E28" s="308"/>
      <c r="F28" s="315"/>
      <c r="G28" s="315"/>
      <c r="H28" s="315"/>
      <c r="I28" s="315"/>
      <c r="J28" s="315"/>
      <c r="K28" s="315"/>
      <c r="L28" s="315"/>
      <c r="M28" s="315"/>
      <c r="N28" s="315"/>
      <c r="O28" s="315"/>
      <c r="P28" s="315"/>
      <c r="Q28" s="315"/>
      <c r="R28" s="315"/>
      <c r="S28" s="315"/>
      <c r="T28" s="315"/>
      <c r="U28" s="315"/>
      <c r="V28" s="315"/>
      <c r="W28" s="315"/>
      <c r="X28" s="315"/>
      <c r="Y28" s="315"/>
      <c r="Z28" s="315"/>
      <c r="AA28" s="315"/>
      <c r="AB28" s="316">
        <f t="shared" si="1"/>
        <v>0</v>
      </c>
      <c r="AC28" s="272"/>
      <c r="AD28" s="304"/>
      <c r="AE28" s="89"/>
      <c r="AF28" s="298"/>
    </row>
    <row r="29" spans="1:32" s="9" customFormat="1" ht="88.5" customHeight="1" x14ac:dyDescent="0.95">
      <c r="A29" s="254" t="s">
        <v>27</v>
      </c>
      <c r="B29" s="85" t="s">
        <v>634</v>
      </c>
      <c r="C29" s="86" t="s">
        <v>208</v>
      </c>
      <c r="D29" s="307"/>
      <c r="E29" s="307"/>
      <c r="F29" s="145"/>
      <c r="G29" s="145"/>
      <c r="H29" s="145"/>
      <c r="I29" s="145"/>
      <c r="J29" s="145"/>
      <c r="K29" s="145"/>
      <c r="L29" s="145"/>
      <c r="M29" s="145"/>
      <c r="N29" s="145"/>
      <c r="O29" s="145"/>
      <c r="P29" s="145"/>
      <c r="Q29" s="145"/>
      <c r="R29" s="145"/>
      <c r="S29" s="145"/>
      <c r="T29" s="145"/>
      <c r="U29" s="145"/>
      <c r="V29" s="145"/>
      <c r="W29" s="145"/>
      <c r="X29" s="145"/>
      <c r="Y29" s="145"/>
      <c r="Z29" s="145"/>
      <c r="AA29" s="145"/>
      <c r="AB29" s="88">
        <f t="shared" si="1"/>
        <v>0</v>
      </c>
      <c r="AC29" s="271" t="str">
        <f>CONCATENATE(IF(D30&gt;D29," * Positive F01-23 for Age "&amp;D6&amp;" "&amp;D7&amp;" is more than Tested F01-22"&amp;CHAR(10),""),IF(E30&gt;E29," * Positive F01-23 for Age "&amp;D6&amp;" "&amp;E7&amp;" is more than Tested F01-22"&amp;CHAR(10),""),IF(F30&gt;F29," * Positive F01-23 for Age "&amp;F6&amp;" "&amp;F7&amp;" is more than Tested F01-22"&amp;CHAR(10),""),IF(G30&gt;G29," * Positive F01-23 for Age "&amp;F6&amp;" "&amp;G7&amp;" is more than Tested F01-22"&amp;CHAR(10),""),IF(H30&gt;H29," * Positive F01-23 for Age "&amp;H6&amp;" "&amp;H7&amp;" is more than Tested F01-22"&amp;CHAR(10),""),IF(I30&gt;I29," * Positive F01-23 for Age "&amp;H6&amp;" "&amp;I7&amp;" is more than Tested F01-22"&amp;CHAR(10),""),IF(J30&gt;J29," * Positive F01-23 for Age "&amp;J6&amp;" "&amp;J7&amp;" is more than Tested F01-22"&amp;CHAR(10),""),IF(K30&gt;K29," * Positive F01-23 for Age "&amp;J6&amp;" "&amp;K7&amp;" is more than Tested F01-22"&amp;CHAR(10),""),IF(L30&gt;L29," * Positive F01-23 for Age "&amp;L6&amp;" "&amp;L7&amp;" is more than Tested F01-22"&amp;CHAR(10),""),IF(M30&gt;M29," * Positive F01-23 for Age "&amp;L6&amp;" "&amp;M7&amp;" is more than Tested F01-22"&amp;CHAR(10),""),IF(N30&gt;N29," * Positive F01-23 for Age "&amp;N6&amp;" "&amp;N7&amp;" is more than Tested F01-22"&amp;CHAR(10),""),IF(O30&gt;O29," * Positive F01-23 for Age "&amp;N6&amp;" "&amp;O7&amp;" is more than Tested F01-22"&amp;CHAR(10),""),IF(P30&gt;P29," * Positive F01-23 for Age "&amp;P6&amp;" "&amp;P7&amp;" is more than Tested F01-22"&amp;CHAR(10),""),IF(Q30&gt;Q29," * Positive F01-23 for Age "&amp;P6&amp;" "&amp;Q7&amp;" is more than Tested F01-22"&amp;CHAR(10),""),IF(R30&gt;R29," * Positive F01-23 for Age "&amp;R6&amp;" "&amp;R7&amp;" is more than Tested F01-22"&amp;CHAR(10),""),IF(S30&gt;S29," * Positive F01-23 for Age "&amp;R6&amp;" "&amp;S7&amp;" is more than Tested F01-22"&amp;CHAR(10),""),IF(T30&gt;T29," * Positive F01-23 for Age "&amp;T6&amp;" "&amp;T7&amp;" is more than Tested F01-22"&amp;CHAR(10),""),IF(U30&gt;U29," * Positive F01-23 for Age "&amp;T6&amp;" "&amp;U7&amp;" is more than Tested F01-22"&amp;CHAR(10),""),IF(V30&gt;V29," * Positive F01-23 for Age "&amp;V6&amp;" "&amp;V7&amp;" is more than Tested F01-22"&amp;CHAR(10),""),IF(W30&gt;W29," * Positive F01-23 for Age "&amp;V6&amp;" "&amp;W7&amp;" is more than Tested F01-22"&amp;CHAR(10),""),IF(X30&gt;X29," * Positive F01-23 for Age "&amp;X6&amp;" "&amp;X7&amp;" is more than Tested F01-22"&amp;CHAR(10),""),IF(Y30&gt;Y29," * Positive F01-23 for Age "&amp;X6&amp;" "&amp;Y7&amp;" is more than Tested F01-22"&amp;CHAR(10),""),IF(Z30&gt;Z29," * Positive F01-23 for Age "&amp;Z6&amp;" "&amp;Z7&amp;" is more than Tested F01-22"&amp;CHAR(10),""),IF(AA30&gt;AA29," * Positive F01-23 for Age "&amp;Z6&amp;" "&amp;AA7&amp;" is more than Tested F01-22"&amp;CHAR(10),""),IF(AB30&gt;AB29," * Total Positive F01-23 is more than Total Tested F01-22"&amp;CHAR(10),""))</f>
        <v/>
      </c>
      <c r="AD29" s="304"/>
      <c r="AE29" s="89" t="str">
        <f>CONCATENATE(IF(AND(IFERROR((AB30*100)/AB29,0)&gt;10,AB30&gt;5)," * This facility has a high positivity rate for Index Testing. Kindly confirm if this is the true reflection"&amp;CHAR(10),""),"")</f>
        <v/>
      </c>
      <c r="AF29" s="298"/>
    </row>
    <row r="30" spans="1:32" s="9" customFormat="1" ht="88.5" customHeight="1" x14ac:dyDescent="0.95">
      <c r="A30" s="254"/>
      <c r="B30" s="311" t="s">
        <v>716</v>
      </c>
      <c r="C30" s="86" t="s">
        <v>209</v>
      </c>
      <c r="D30" s="307"/>
      <c r="E30" s="307"/>
      <c r="F30" s="315"/>
      <c r="G30" s="315"/>
      <c r="H30" s="315"/>
      <c r="I30" s="315"/>
      <c r="J30" s="315"/>
      <c r="K30" s="315"/>
      <c r="L30" s="315"/>
      <c r="M30" s="315"/>
      <c r="N30" s="315"/>
      <c r="O30" s="315"/>
      <c r="P30" s="315"/>
      <c r="Q30" s="315"/>
      <c r="R30" s="315"/>
      <c r="S30" s="315"/>
      <c r="T30" s="315"/>
      <c r="U30" s="315"/>
      <c r="V30" s="315"/>
      <c r="W30" s="315"/>
      <c r="X30" s="315"/>
      <c r="Y30" s="315"/>
      <c r="Z30" s="315"/>
      <c r="AA30" s="315"/>
      <c r="AB30" s="316">
        <f t="shared" si="1"/>
        <v>0</v>
      </c>
      <c r="AC30" s="272"/>
      <c r="AD30" s="304"/>
      <c r="AE30" s="89"/>
      <c r="AF30" s="298"/>
    </row>
    <row r="31" spans="1:32" s="9" customFormat="1" ht="88.5" customHeight="1" x14ac:dyDescent="0.95">
      <c r="A31" s="254" t="s">
        <v>23</v>
      </c>
      <c r="B31" s="85" t="s">
        <v>634</v>
      </c>
      <c r="C31" s="86" t="s">
        <v>211</v>
      </c>
      <c r="D31" s="308"/>
      <c r="E31" s="308"/>
      <c r="F31" s="147"/>
      <c r="G31" s="147"/>
      <c r="H31" s="147"/>
      <c r="I31" s="147"/>
      <c r="J31" s="147"/>
      <c r="K31" s="147"/>
      <c r="L31" s="145"/>
      <c r="M31" s="145"/>
      <c r="N31" s="145"/>
      <c r="O31" s="145"/>
      <c r="P31" s="145"/>
      <c r="Q31" s="145"/>
      <c r="R31" s="145"/>
      <c r="S31" s="145"/>
      <c r="T31" s="145"/>
      <c r="U31" s="145"/>
      <c r="V31" s="145"/>
      <c r="W31" s="145"/>
      <c r="X31" s="145"/>
      <c r="Y31" s="145"/>
      <c r="Z31" s="145"/>
      <c r="AA31" s="145"/>
      <c r="AB31" s="88">
        <f t="shared" si="1"/>
        <v>0</v>
      </c>
      <c r="AC31" s="271" t="str">
        <f>CONCATENATE(IF(D32&gt;D31," * Positive F01-25 for Age "&amp;D6&amp;" "&amp;D7&amp;" is more than Tested F01-24"&amp;CHAR(10),""),IF(E32&gt;E31," * Positive F01-25 for Age "&amp;D6&amp;" "&amp;E7&amp;" is more than Tested F01-24"&amp;CHAR(10),""),IF(F32&gt;F31," * Positive F01-25 for Age "&amp;F6&amp;" "&amp;F7&amp;" is more than Tested F01-24"&amp;CHAR(10),""),IF(G32&gt;G31," * Positive F01-25 for Age "&amp;F6&amp;" "&amp;G7&amp;" is more than Tested F01-24"&amp;CHAR(10),""),IF(H32&gt;H31," * Positive F01-25 for Age "&amp;H6&amp;" "&amp;H7&amp;" is more than Tested F01-24"&amp;CHAR(10),""),IF(I32&gt;I31," * Positive F01-25 for Age "&amp;H6&amp;" "&amp;I7&amp;" is more than Tested F01-24"&amp;CHAR(10),""),IF(J32&gt;J31," * Positive F01-25 for Age "&amp;J6&amp;" "&amp;J7&amp;" is more than Tested F01-24"&amp;CHAR(10),""),IF(K32&gt;K31," * Positive F01-25 for Age "&amp;J6&amp;" "&amp;K7&amp;" is more than Tested F01-24"&amp;CHAR(10),""),IF(L32&gt;L31," * Positive F01-25 for Age "&amp;L6&amp;" "&amp;L7&amp;" is more than Tested F01-24"&amp;CHAR(10),""),IF(M32&gt;M31," * Positive F01-25 for Age "&amp;L6&amp;" "&amp;M7&amp;" is more than Tested F01-24"&amp;CHAR(10),""),IF(N32&gt;N31," * Positive F01-25 for Age "&amp;N6&amp;" "&amp;N7&amp;" is more than Tested F01-24"&amp;CHAR(10),""),IF(O32&gt;O31," * Positive F01-25 for Age "&amp;N6&amp;" "&amp;O7&amp;" is more than Tested F01-24"&amp;CHAR(10),""),IF(P32&gt;P31," * Positive F01-25 for Age "&amp;P6&amp;" "&amp;P7&amp;" is more than Tested F01-24"&amp;CHAR(10),""),IF(Q32&gt;Q31," * Positive F01-25 for Age "&amp;P6&amp;" "&amp;Q7&amp;" is more than Tested F01-24"&amp;CHAR(10),""),IF(R32&gt;R31," * Positive F01-25 for Age "&amp;R6&amp;" "&amp;R7&amp;" is more than Tested F01-24"&amp;CHAR(10),""),IF(S32&gt;S31," * Positive F01-25 for Age "&amp;R6&amp;" "&amp;S7&amp;" is more than Tested F01-24"&amp;CHAR(10),""),IF(T32&gt;T31," * Positive F01-25 for Age "&amp;T6&amp;" "&amp;T7&amp;" is more than Tested F01-24"&amp;CHAR(10),""),IF(U32&gt;U31," * Positive F01-25 for Age "&amp;T6&amp;" "&amp;U7&amp;" is more than Tested F01-24"&amp;CHAR(10),""),IF(V32&gt;V31," * Positive F01-25 for Age "&amp;V6&amp;" "&amp;V7&amp;" is more than Tested F01-24"&amp;CHAR(10),""),IF(W32&gt;W31," * Positive F01-25 for Age "&amp;V6&amp;" "&amp;W7&amp;" is more than Tested F01-24"&amp;CHAR(10),""),IF(X32&gt;X31," * Positive F01-25 for Age "&amp;X6&amp;" "&amp;X7&amp;" is more than Tested F01-24"&amp;CHAR(10),""),IF(Y32&gt;Y31," * Positive F01-25 for Age "&amp;X6&amp;" "&amp;Y7&amp;" is more than Tested F01-24"&amp;CHAR(10),""),IF(Z32&gt;Z31," * Positive F01-25 for Age "&amp;Z6&amp;" "&amp;Z7&amp;" is more than Tested F01-24"&amp;CHAR(10),""),IF(AA32&gt;AA31," * Positive F01-25 for Age "&amp;Z6&amp;" "&amp;AA7&amp;" is more than Tested F01-24"&amp;CHAR(10),""),IF(AB32&gt;AB31," * Total Positive F01-25 is more than Total Tested F01-24"&amp;CHAR(10),""))</f>
        <v/>
      </c>
      <c r="AD31" s="304"/>
      <c r="AE31" s="89" t="str">
        <f>CONCATENATE(IF(AND(IFERROR((AB32*100)/AB31,0)&gt;10,AB32&gt;5)," * This facility has a high positivity rate for Index Testing. Kindly confirm if this is the true reflection"&amp;CHAR(10),""),"")</f>
        <v/>
      </c>
      <c r="AF31" s="298"/>
    </row>
    <row r="32" spans="1:32" s="9" customFormat="1" ht="88.5" customHeight="1" x14ac:dyDescent="0.95">
      <c r="A32" s="254"/>
      <c r="B32" s="311" t="s">
        <v>716</v>
      </c>
      <c r="C32" s="86" t="s">
        <v>212</v>
      </c>
      <c r="D32" s="308"/>
      <c r="E32" s="308"/>
      <c r="F32" s="147"/>
      <c r="G32" s="147"/>
      <c r="H32" s="147"/>
      <c r="I32" s="147"/>
      <c r="J32" s="147"/>
      <c r="K32" s="147"/>
      <c r="L32" s="315"/>
      <c r="M32" s="315"/>
      <c r="N32" s="315"/>
      <c r="O32" s="315"/>
      <c r="P32" s="315"/>
      <c r="Q32" s="315"/>
      <c r="R32" s="315"/>
      <c r="S32" s="315"/>
      <c r="T32" s="315"/>
      <c r="U32" s="315"/>
      <c r="V32" s="315"/>
      <c r="W32" s="315"/>
      <c r="X32" s="315"/>
      <c r="Y32" s="315"/>
      <c r="Z32" s="315"/>
      <c r="AA32" s="315"/>
      <c r="AB32" s="316">
        <f t="shared" si="1"/>
        <v>0</v>
      </c>
      <c r="AC32" s="272"/>
      <c r="AD32" s="304"/>
      <c r="AE32" s="89"/>
      <c r="AF32" s="298"/>
    </row>
    <row r="33" spans="1:32" s="9" customFormat="1" ht="88.5" customHeight="1" x14ac:dyDescent="0.95">
      <c r="A33" s="251" t="s">
        <v>130</v>
      </c>
      <c r="B33" s="85" t="s">
        <v>634</v>
      </c>
      <c r="C33" s="86" t="s">
        <v>531</v>
      </c>
      <c r="D33" s="308"/>
      <c r="E33" s="308"/>
      <c r="F33" s="147"/>
      <c r="G33" s="147"/>
      <c r="H33" s="147"/>
      <c r="I33" s="147"/>
      <c r="J33" s="147"/>
      <c r="K33" s="147"/>
      <c r="L33" s="145"/>
      <c r="M33" s="147"/>
      <c r="N33" s="145"/>
      <c r="O33" s="147"/>
      <c r="P33" s="145"/>
      <c r="Q33" s="147"/>
      <c r="R33" s="145"/>
      <c r="S33" s="147"/>
      <c r="T33" s="145"/>
      <c r="U33" s="147"/>
      <c r="V33" s="145"/>
      <c r="W33" s="147"/>
      <c r="X33" s="145"/>
      <c r="Y33" s="147"/>
      <c r="Z33" s="145"/>
      <c r="AA33" s="147"/>
      <c r="AB33" s="88">
        <f t="shared" si="1"/>
        <v>0</v>
      </c>
      <c r="AC33" s="271" t="str">
        <f>CONCATENATE(IF(D34&gt;D33," * Positive F01-27 for Age "&amp;D6&amp;" "&amp;D7&amp;" is more than Tested F01-26"&amp;CHAR(10),""),IF(E34&gt;E33," * Positive F01-27 for Age "&amp;D6&amp;" "&amp;E7&amp;" is more than Tested F01-26"&amp;CHAR(10),""),IF(F34&gt;F33," * Positive F01-27 for Age "&amp;F6&amp;" "&amp;F7&amp;" is more than Tested F01-26"&amp;CHAR(10),""),IF(G34&gt;G33," * Positive F01-27 for Age "&amp;F6&amp;" "&amp;G7&amp;" is more than Tested F01-26"&amp;CHAR(10),""),IF(H34&gt;H33," * Positive F01-27 for Age "&amp;H6&amp;" "&amp;H7&amp;" is more than Tested F01-26"&amp;CHAR(10),""),IF(I34&gt;I33," * Positive F01-27 for Age "&amp;H6&amp;" "&amp;I7&amp;" is more than Tested F01-26"&amp;CHAR(10),""),IF(J34&gt;J33," * Positive F01-27 for Age "&amp;J6&amp;" "&amp;J7&amp;" is more than Tested F01-26"&amp;CHAR(10),""),IF(K34&gt;K33," * Positive F01-27 for Age "&amp;J6&amp;" "&amp;K7&amp;" is more than Tested F01-26"&amp;CHAR(10),""),IF(L34&gt;L33," * Positive F01-27 for Age "&amp;L6&amp;" "&amp;L7&amp;" is more than Tested F01-26"&amp;CHAR(10),""),IF(M34&gt;M33," * Positive F01-27 for Age "&amp;L6&amp;" "&amp;M7&amp;" is more than Tested F01-26"&amp;CHAR(10),""),IF(N34&gt;N33," * Positive F01-27 for Age "&amp;N6&amp;" "&amp;N7&amp;" is more than Tested F01-26"&amp;CHAR(10),""),IF(O34&gt;O33," * Positive F01-27 for Age "&amp;N6&amp;" "&amp;O7&amp;" is more than Tested F01-26"&amp;CHAR(10),""),IF(P34&gt;P33," * Positive F01-27 for Age "&amp;P6&amp;" "&amp;P7&amp;" is more than Tested F01-26"&amp;CHAR(10),""),IF(Q34&gt;Q33," * Positive F01-27 for Age "&amp;P6&amp;" "&amp;Q7&amp;" is more than Tested F01-26"&amp;CHAR(10),""),IF(R34&gt;R33," * Positive F01-27 for Age "&amp;R6&amp;" "&amp;R7&amp;" is more than Tested F01-26"&amp;CHAR(10),""),IF(S34&gt;S33," * Positive F01-27 for Age "&amp;R6&amp;" "&amp;S7&amp;" is more than Tested F01-26"&amp;CHAR(10),""),IF(T34&gt;T33," * Positive F01-27 for Age "&amp;T6&amp;" "&amp;T7&amp;" is more than Tested F01-26"&amp;CHAR(10),""),IF(U34&gt;U33," * Positive F01-27 for Age "&amp;T6&amp;" "&amp;U7&amp;" is more than Tested F01-26"&amp;CHAR(10),""),IF(V34&gt;V33," * Positive F01-27 for Age "&amp;V6&amp;" "&amp;V7&amp;" is more than Tested F01-26"&amp;CHAR(10),""),IF(W34&gt;W33," * Positive F01-27 for Age "&amp;V6&amp;" "&amp;W7&amp;" is more than Tested F01-26"&amp;CHAR(10),""),IF(X34&gt;X33," * Positive F01-27 for Age "&amp;X6&amp;" "&amp;X7&amp;" is more than Tested F01-26"&amp;CHAR(10),""),IF(Y34&gt;Y33," * Positive F01-27 for Age "&amp;X6&amp;" "&amp;Y7&amp;" is more than Tested F01-26"&amp;CHAR(10),""),IF(Z34&gt;Z33," * Positive F01-27 for Age "&amp;Z6&amp;" "&amp;Z7&amp;" is more than Tested F01-26"&amp;CHAR(10),""),IF(AA34&gt;AA33," * Positive F01-27 for Age "&amp;Z6&amp;" "&amp;AA7&amp;" is more than Tested F01-26"&amp;CHAR(10),""),IF(AB34&gt;AB33," * Total Positive F01-27 is more than Total Tested F01-26"&amp;CHAR(10),""))</f>
        <v/>
      </c>
      <c r="AD33" s="304"/>
      <c r="AE33" s="89" t="str">
        <f>CONCATENATE(IF(AND(IFERROR((AB34*100)/AB33,0)&gt;10,AB34&gt;5)," * This facility has a high positivity rate for Index Testing. Kindly confirm if this is the true reflection"&amp;CHAR(10),""),"")</f>
        <v/>
      </c>
      <c r="AF33" s="298"/>
    </row>
    <row r="34" spans="1:32" s="9" customFormat="1" ht="88.5" customHeight="1" x14ac:dyDescent="0.95">
      <c r="A34" s="252"/>
      <c r="B34" s="311" t="s">
        <v>716</v>
      </c>
      <c r="C34" s="86" t="s">
        <v>214</v>
      </c>
      <c r="D34" s="308"/>
      <c r="E34" s="308"/>
      <c r="F34" s="147"/>
      <c r="G34" s="147"/>
      <c r="H34" s="147"/>
      <c r="I34" s="147"/>
      <c r="J34" s="147"/>
      <c r="K34" s="147"/>
      <c r="L34" s="315"/>
      <c r="M34" s="147"/>
      <c r="N34" s="315"/>
      <c r="O34" s="147"/>
      <c r="P34" s="315"/>
      <c r="Q34" s="147"/>
      <c r="R34" s="315"/>
      <c r="S34" s="147"/>
      <c r="T34" s="315"/>
      <c r="U34" s="147"/>
      <c r="V34" s="315"/>
      <c r="W34" s="147"/>
      <c r="X34" s="315"/>
      <c r="Y34" s="147"/>
      <c r="Z34" s="315"/>
      <c r="AA34" s="147"/>
      <c r="AB34" s="88">
        <f t="shared" si="1"/>
        <v>0</v>
      </c>
      <c r="AC34" s="272"/>
      <c r="AD34" s="304"/>
      <c r="AE34" s="89"/>
      <c r="AF34" s="298"/>
    </row>
    <row r="35" spans="1:32" s="13" customFormat="1" ht="88.5" customHeight="1" x14ac:dyDescent="0.95">
      <c r="A35" s="284" t="s">
        <v>152</v>
      </c>
      <c r="B35" s="157" t="s">
        <v>502</v>
      </c>
      <c r="C35" s="86" t="s">
        <v>532</v>
      </c>
      <c r="D35" s="148">
        <f>SUM(D12+D17+D19+D21+D23+D25+D27+D29+D31+D33)</f>
        <v>0</v>
      </c>
      <c r="E35" s="148">
        <f t="shared" ref="E35:AA35" si="2">SUM(E12+E17+E19+E21+E23+E25+E27+E29+E31+E33)</f>
        <v>0</v>
      </c>
      <c r="F35" s="148">
        <f t="shared" si="2"/>
        <v>0</v>
      </c>
      <c r="G35" s="148">
        <f t="shared" si="2"/>
        <v>0</v>
      </c>
      <c r="H35" s="148">
        <f t="shared" si="2"/>
        <v>0</v>
      </c>
      <c r="I35" s="148">
        <f t="shared" si="2"/>
        <v>0</v>
      </c>
      <c r="J35" s="148">
        <f t="shared" si="2"/>
        <v>0</v>
      </c>
      <c r="K35" s="148">
        <f t="shared" si="2"/>
        <v>0</v>
      </c>
      <c r="L35" s="148">
        <f t="shared" si="2"/>
        <v>0</v>
      </c>
      <c r="M35" s="148">
        <f t="shared" si="2"/>
        <v>0</v>
      </c>
      <c r="N35" s="148">
        <f t="shared" si="2"/>
        <v>0</v>
      </c>
      <c r="O35" s="148">
        <f t="shared" si="2"/>
        <v>0</v>
      </c>
      <c r="P35" s="148">
        <f t="shared" si="2"/>
        <v>0</v>
      </c>
      <c r="Q35" s="148">
        <f t="shared" si="2"/>
        <v>0</v>
      </c>
      <c r="R35" s="148">
        <f t="shared" si="2"/>
        <v>0</v>
      </c>
      <c r="S35" s="148">
        <f t="shared" si="2"/>
        <v>0</v>
      </c>
      <c r="T35" s="148">
        <f t="shared" si="2"/>
        <v>0</v>
      </c>
      <c r="U35" s="148">
        <f t="shared" si="2"/>
        <v>0</v>
      </c>
      <c r="V35" s="148">
        <f t="shared" si="2"/>
        <v>0</v>
      </c>
      <c r="W35" s="148">
        <f t="shared" si="2"/>
        <v>0</v>
      </c>
      <c r="X35" s="148">
        <f t="shared" si="2"/>
        <v>0</v>
      </c>
      <c r="Y35" s="148">
        <f t="shared" si="2"/>
        <v>0</v>
      </c>
      <c r="Z35" s="148">
        <f t="shared" si="2"/>
        <v>0</v>
      </c>
      <c r="AA35" s="148">
        <f t="shared" si="2"/>
        <v>0</v>
      </c>
      <c r="AB35" s="88">
        <f t="shared" si="1"/>
        <v>0</v>
      </c>
      <c r="AC35" s="271" t="str">
        <f>CONCATENATE(IF(D36&gt;D35," * Totals HTS Positive F01-29 for Age "&amp;D6&amp;" "&amp;D7&amp;" is more than Total Tested F01-28"&amp;CHAR(10),""),IF(E36&gt;E35," * Totals HTS Positive F01-29 for Age "&amp;D6&amp;" "&amp;E7&amp;" is more than Total Tested F01-28"&amp;CHAR(10),""),IF(F36&gt;F35," * Totals HTS Positive F01-29 for Age "&amp;F6&amp;" "&amp;F7&amp;" is more than Total Tested F01-28"&amp;CHAR(10),""),IF(G36&gt;G35," * Totals HTS Positive F01-29 for Age "&amp;F6&amp;" "&amp;G7&amp;" is more than Total Tested F01-28"&amp;CHAR(10),""),IF(H36&gt;H35," * Totals HTS Positive F01-29 for Age "&amp;H6&amp;" "&amp;H7&amp;" is more than Total Tested F01-28"&amp;CHAR(10),""),IF(I36&gt;I35," * Totals HTS Positive F01-29 for Age "&amp;H6&amp;" "&amp;I7&amp;" is more than Total Tested F01-28"&amp;CHAR(10),""),IF(J36&gt;J35," * Totals HTS Positive F01-29 for Age "&amp;J6&amp;" "&amp;J7&amp;" is more than Total Tested F01-28"&amp;CHAR(10),""),IF(K36&gt;K35," * Totals HTS Positive F01-29 for Age "&amp;J6&amp;" "&amp;K7&amp;" is more than Total Tested F01-28"&amp;CHAR(10),""),IF(L36&gt;L35," * Totals HTS Positive F01-29 for Age "&amp;L6&amp;" "&amp;L7&amp;" is more than Total Tested F01-28"&amp;CHAR(10),""),IF(M36&gt;M35," * Totals HTS Positive F01-29 for Age "&amp;L6&amp;" "&amp;M7&amp;" is more than Total Tested F01-28"&amp;CHAR(10),""),IF(N36&gt;N35," * Totals HTS Positive F01-29 for Age "&amp;N6&amp;" "&amp;N7&amp;" is more than Total Tested F01-28"&amp;CHAR(10),""),IF(O36&gt;O35," * Totals HTS Positive F01-29 for Age "&amp;N6&amp;" "&amp;O7&amp;" is more than Total Tested F01-28"&amp;CHAR(10),""),IF(P36&gt;P35," * Totals HTS Positive F01-29 for Age "&amp;P6&amp;" "&amp;P7&amp;" is more than Total Tested F01-28"&amp;CHAR(10),""),IF(Q36&gt;Q35," * Totals HTS Positive F01-29 for Age "&amp;P6&amp;" "&amp;Q7&amp;" is more than Total Tested F01-28"&amp;CHAR(10),""),IF(R36&gt;R35," * Totals HTS Positive F01-29 for Age "&amp;R6&amp;" "&amp;R7&amp;" is more than Total Tested F01-28"&amp;CHAR(10),""),IF(S36&gt;S35," * Totals HTS Positive F01-29 for Age "&amp;R6&amp;" "&amp;S7&amp;" is more than Total Tested F01-28"&amp;CHAR(10),""),IF(T36&gt;T35," * Totals HTS Positive F01-29 for Age "&amp;T6&amp;" "&amp;T7&amp;" is more than Total Tested F01-28"&amp;CHAR(10),""),IF(U36&gt;U35," * Totals HTS Positive F01-29 for Age "&amp;T6&amp;" "&amp;U7&amp;" is more than Total Tested F01-28"&amp;CHAR(10),""),IF(V36&gt;V35," * Totals HTS Positive F01-29 for Age "&amp;V6&amp;" "&amp;V7&amp;" is more than Total Tested F01-28"&amp;CHAR(10),""),IF(W36&gt;W35," * Totals HTS Positive F01-29 for Age "&amp;V6&amp;" "&amp;W7&amp;" is more than Total Tested F01-28"&amp;CHAR(10),""),IF(X36&gt;X35," * Totals HTS Positive F01-29 for Age "&amp;X6&amp;" "&amp;X7&amp;" is more than Total Tested F01-28"&amp;CHAR(10),""),IF(Y36&gt;Y35," * Totals HTS Positive F01-29 for Age "&amp;X6&amp;" "&amp;Y7&amp;" is more than Total Tested F01-28"&amp;CHAR(10),""),IF(Z36&gt;Z35," * Totals HTS Positive F01-29 for Age "&amp;Z6&amp;" "&amp;Z7&amp;" is more than Total Tested F01-28"&amp;CHAR(10),""),IF(AA36&gt;AA35," * Totals HTS Positive F01-29 for Age "&amp;Z6&amp;" "&amp;AA7&amp;" is more than Total Tested F01-28"&amp;CHAR(10),""),IF(AB36&gt;AB35," * Totals HTS Positive F01-29 is more than Total Tested F01-28"&amp;CHAR(10),""))</f>
        <v/>
      </c>
      <c r="AD35" s="304"/>
      <c r="AE35" s="93" t="str">
        <f>CONCATENATE(IF(AB148&gt;SUM(AB13,AB18,AB20,AB22,AB24,AB26,AB28,AB30,AB32,AB34,AB125,AB127,AB129,AB131)," * This site has more started on ART than positives"&amp;CHAR(10),""),"")</f>
        <v/>
      </c>
      <c r="AF35" s="298"/>
    </row>
    <row r="36" spans="1:32" s="13" customFormat="1" ht="88.5" customHeight="1" x14ac:dyDescent="0.95">
      <c r="A36" s="285"/>
      <c r="B36" s="158" t="s">
        <v>503</v>
      </c>
      <c r="C36" s="94" t="s">
        <v>533</v>
      </c>
      <c r="D36" s="149">
        <f>SUM(D13+D18+D20+D22+D24+D26+D28+D30+D32+D34)</f>
        <v>0</v>
      </c>
      <c r="E36" s="149">
        <f t="shared" ref="E36:Z36" si="3">SUM(E13+E18+E20+E22+E24+E26+E28+E30+E32+E34)</f>
        <v>0</v>
      </c>
      <c r="F36" s="317">
        <f t="shared" si="3"/>
        <v>0</v>
      </c>
      <c r="G36" s="317">
        <f t="shared" si="3"/>
        <v>0</v>
      </c>
      <c r="H36" s="317">
        <f t="shared" si="3"/>
        <v>0</v>
      </c>
      <c r="I36" s="317">
        <f t="shared" si="3"/>
        <v>0</v>
      </c>
      <c r="J36" s="317">
        <f t="shared" si="3"/>
        <v>0</v>
      </c>
      <c r="K36" s="317">
        <f t="shared" si="3"/>
        <v>0</v>
      </c>
      <c r="L36" s="317">
        <f t="shared" si="3"/>
        <v>0</v>
      </c>
      <c r="M36" s="317">
        <f t="shared" si="3"/>
        <v>0</v>
      </c>
      <c r="N36" s="317">
        <f t="shared" si="3"/>
        <v>0</v>
      </c>
      <c r="O36" s="317">
        <f t="shared" si="3"/>
        <v>0</v>
      </c>
      <c r="P36" s="317">
        <f t="shared" si="3"/>
        <v>0</v>
      </c>
      <c r="Q36" s="317">
        <f t="shared" si="3"/>
        <v>0</v>
      </c>
      <c r="R36" s="317">
        <f t="shared" si="3"/>
        <v>0</v>
      </c>
      <c r="S36" s="317">
        <f t="shared" si="3"/>
        <v>0</v>
      </c>
      <c r="T36" s="317">
        <f t="shared" si="3"/>
        <v>0</v>
      </c>
      <c r="U36" s="317">
        <f t="shared" si="3"/>
        <v>0</v>
      </c>
      <c r="V36" s="317">
        <f t="shared" si="3"/>
        <v>0</v>
      </c>
      <c r="W36" s="317">
        <f t="shared" si="3"/>
        <v>0</v>
      </c>
      <c r="X36" s="317">
        <f t="shared" si="3"/>
        <v>0</v>
      </c>
      <c r="Y36" s="317">
        <f t="shared" si="3"/>
        <v>0</v>
      </c>
      <c r="Z36" s="317">
        <f t="shared" si="3"/>
        <v>0</v>
      </c>
      <c r="AA36" s="317">
        <f>SUM(AA13+AA18+AA20+AA22+AA24+AA26+AA28+AA30+AA32+AA34)</f>
        <v>0</v>
      </c>
      <c r="AB36" s="317">
        <f t="shared" si="1"/>
        <v>0</v>
      </c>
      <c r="AC36" s="286"/>
      <c r="AD36" s="304"/>
      <c r="AE36" s="93" t="str">
        <f>CONCATENATE(IF(AND(AB148=0,SUM(AB13,AB18,AB20,AB22,AB24,AB26,AB28,AB30,AB32,AB34,AB125,AB127,AB129,AB131)&gt;0)," * This site has positives but none was started on ART"&amp;CHAR(10),""),"")</f>
        <v/>
      </c>
      <c r="AF36" s="298"/>
    </row>
    <row r="37" spans="1:32" s="7" customFormat="1" ht="89.25" x14ac:dyDescent="1.1000000000000001">
      <c r="A37" s="296" t="s">
        <v>129</v>
      </c>
      <c r="B37" s="296"/>
      <c r="C37" s="296"/>
      <c r="D37" s="296"/>
      <c r="E37" s="296"/>
      <c r="F37" s="296"/>
      <c r="G37" s="296"/>
      <c r="H37" s="296"/>
      <c r="I37" s="296"/>
      <c r="J37" s="296"/>
      <c r="K37" s="296"/>
      <c r="L37" s="296"/>
      <c r="M37" s="296"/>
      <c r="N37" s="296"/>
      <c r="O37" s="296"/>
      <c r="P37" s="296"/>
      <c r="Q37" s="296"/>
      <c r="R37" s="296"/>
      <c r="S37" s="296"/>
      <c r="T37" s="296"/>
      <c r="U37" s="296"/>
      <c r="V37" s="296"/>
      <c r="W37" s="296"/>
      <c r="X37" s="296"/>
      <c r="Y37" s="296"/>
      <c r="Z37" s="296"/>
      <c r="AA37" s="296"/>
      <c r="AB37" s="296"/>
      <c r="AC37" s="296"/>
      <c r="AD37" s="296"/>
      <c r="AE37" s="296"/>
      <c r="AF37" s="296"/>
    </row>
    <row r="38" spans="1:32" s="8" customFormat="1" ht="58.5" customHeight="1" x14ac:dyDescent="1.05">
      <c r="A38" s="232" t="s">
        <v>49</v>
      </c>
      <c r="B38" s="232" t="s">
        <v>528</v>
      </c>
      <c r="C38" s="234" t="s">
        <v>495</v>
      </c>
      <c r="D38" s="275"/>
      <c r="E38" s="276"/>
      <c r="F38" s="276"/>
      <c r="G38" s="276"/>
      <c r="H38" s="276"/>
      <c r="I38" s="277"/>
      <c r="J38" s="242" t="s">
        <v>7</v>
      </c>
      <c r="K38" s="224"/>
      <c r="L38" s="223" t="s">
        <v>8</v>
      </c>
      <c r="M38" s="224"/>
      <c r="N38" s="223" t="s">
        <v>9</v>
      </c>
      <c r="O38" s="224"/>
      <c r="P38" s="223" t="s">
        <v>10</v>
      </c>
      <c r="Q38" s="224"/>
      <c r="R38" s="223" t="s">
        <v>11</v>
      </c>
      <c r="S38" s="224"/>
      <c r="T38" s="223" t="s">
        <v>12</v>
      </c>
      <c r="U38" s="224"/>
      <c r="V38" s="223" t="s">
        <v>28</v>
      </c>
      <c r="W38" s="224"/>
      <c r="X38" s="223" t="s">
        <v>29</v>
      </c>
      <c r="Y38" s="224"/>
      <c r="Z38" s="223" t="s">
        <v>13</v>
      </c>
      <c r="AA38" s="224"/>
      <c r="AB38" s="225" t="s">
        <v>24</v>
      </c>
      <c r="AC38" s="227" t="s">
        <v>562</v>
      </c>
      <c r="AD38" s="227" t="s">
        <v>568</v>
      </c>
      <c r="AE38" s="222" t="s">
        <v>569</v>
      </c>
      <c r="AF38" s="222" t="s">
        <v>569</v>
      </c>
    </row>
    <row r="39" spans="1:32" s="8" customFormat="1" ht="58.5" customHeight="1" x14ac:dyDescent="1.05">
      <c r="A39" s="233"/>
      <c r="B39" s="233"/>
      <c r="C39" s="235"/>
      <c r="D39" s="278"/>
      <c r="E39" s="279"/>
      <c r="F39" s="279"/>
      <c r="G39" s="279"/>
      <c r="H39" s="279"/>
      <c r="I39" s="280"/>
      <c r="J39" s="83" t="s">
        <v>14</v>
      </c>
      <c r="K39" s="84" t="s">
        <v>15</v>
      </c>
      <c r="L39" s="83" t="s">
        <v>14</v>
      </c>
      <c r="M39" s="84" t="s">
        <v>15</v>
      </c>
      <c r="N39" s="83" t="s">
        <v>14</v>
      </c>
      <c r="O39" s="84" t="s">
        <v>15</v>
      </c>
      <c r="P39" s="83" t="s">
        <v>14</v>
      </c>
      <c r="Q39" s="84" t="s">
        <v>15</v>
      </c>
      <c r="R39" s="83" t="s">
        <v>14</v>
      </c>
      <c r="S39" s="84" t="s">
        <v>15</v>
      </c>
      <c r="T39" s="83" t="s">
        <v>14</v>
      </c>
      <c r="U39" s="84" t="s">
        <v>15</v>
      </c>
      <c r="V39" s="83" t="s">
        <v>14</v>
      </c>
      <c r="W39" s="84" t="s">
        <v>15</v>
      </c>
      <c r="X39" s="83" t="s">
        <v>14</v>
      </c>
      <c r="Y39" s="84" t="s">
        <v>15</v>
      </c>
      <c r="Z39" s="83" t="s">
        <v>14</v>
      </c>
      <c r="AA39" s="84" t="s">
        <v>15</v>
      </c>
      <c r="AB39" s="226"/>
      <c r="AC39" s="227"/>
      <c r="AD39" s="227"/>
      <c r="AE39" s="222"/>
      <c r="AF39" s="222"/>
    </row>
    <row r="40" spans="1:32" s="9" customFormat="1" ht="120.6" customHeight="1" x14ac:dyDescent="0.95">
      <c r="A40" s="254" t="s">
        <v>25</v>
      </c>
      <c r="B40" s="85" t="s">
        <v>635</v>
      </c>
      <c r="C40" s="86" t="s">
        <v>216</v>
      </c>
      <c r="D40" s="96"/>
      <c r="E40" s="96"/>
      <c r="F40" s="96"/>
      <c r="G40" s="96"/>
      <c r="H40" s="96"/>
      <c r="I40" s="96"/>
      <c r="J40" s="97"/>
      <c r="K40" s="87"/>
      <c r="L40" s="87"/>
      <c r="M40" s="87"/>
      <c r="N40" s="87"/>
      <c r="O40" s="87"/>
      <c r="P40" s="87"/>
      <c r="Q40" s="87"/>
      <c r="R40" s="87"/>
      <c r="S40" s="87"/>
      <c r="T40" s="87"/>
      <c r="U40" s="87"/>
      <c r="V40" s="87"/>
      <c r="W40" s="87"/>
      <c r="X40" s="87"/>
      <c r="Y40" s="87"/>
      <c r="Z40" s="87"/>
      <c r="AA40" s="87"/>
      <c r="AB40" s="88">
        <f>SUM(D40:AA40)</f>
        <v>0</v>
      </c>
      <c r="AC40" s="98"/>
      <c r="AD40" s="229" t="str">
        <f>CONCATENATE(AC40,AC41,AC42,AC43,AC44)</f>
        <v/>
      </c>
      <c r="AE40" s="89"/>
      <c r="AF40" s="297" t="str">
        <f>CONCATENATE(AE40,AE41,AE42,AE43,AE44)</f>
        <v/>
      </c>
    </row>
    <row r="41" spans="1:32" s="9" customFormat="1" ht="120.6" customHeight="1" x14ac:dyDescent="0.95">
      <c r="A41" s="254"/>
      <c r="B41" s="85" t="s">
        <v>217</v>
      </c>
      <c r="C41" s="86" t="s">
        <v>218</v>
      </c>
      <c r="D41" s="96"/>
      <c r="E41" s="96"/>
      <c r="F41" s="96"/>
      <c r="G41" s="96"/>
      <c r="H41" s="96"/>
      <c r="I41" s="96"/>
      <c r="J41" s="97"/>
      <c r="K41" s="87"/>
      <c r="L41" s="87"/>
      <c r="M41" s="87"/>
      <c r="N41" s="87"/>
      <c r="O41" s="87"/>
      <c r="P41" s="87"/>
      <c r="Q41" s="87"/>
      <c r="R41" s="87"/>
      <c r="S41" s="87"/>
      <c r="T41" s="87"/>
      <c r="U41" s="87"/>
      <c r="V41" s="87"/>
      <c r="W41" s="87"/>
      <c r="X41" s="87"/>
      <c r="Y41" s="87"/>
      <c r="Z41" s="87"/>
      <c r="AA41" s="87"/>
      <c r="AB41" s="88">
        <f t="shared" ref="AB41:AB43" si="4">SUM(D41:AA41)</f>
        <v>0</v>
      </c>
      <c r="AC41" s="98"/>
      <c r="AD41" s="245"/>
      <c r="AE41" s="89"/>
      <c r="AF41" s="297"/>
    </row>
    <row r="42" spans="1:32" s="9" customFormat="1" ht="120.6" customHeight="1" x14ac:dyDescent="0.95">
      <c r="A42" s="254"/>
      <c r="B42" s="85" t="s">
        <v>504</v>
      </c>
      <c r="C42" s="86" t="s">
        <v>219</v>
      </c>
      <c r="D42" s="96"/>
      <c r="E42" s="96"/>
      <c r="F42" s="96"/>
      <c r="G42" s="96"/>
      <c r="H42" s="96"/>
      <c r="I42" s="96"/>
      <c r="J42" s="97"/>
      <c r="K42" s="87"/>
      <c r="L42" s="87"/>
      <c r="M42" s="87"/>
      <c r="N42" s="87"/>
      <c r="O42" s="87"/>
      <c r="P42" s="87"/>
      <c r="Q42" s="87"/>
      <c r="R42" s="87"/>
      <c r="S42" s="87"/>
      <c r="T42" s="87"/>
      <c r="U42" s="87"/>
      <c r="V42" s="87"/>
      <c r="W42" s="87"/>
      <c r="X42" s="87"/>
      <c r="Y42" s="87"/>
      <c r="Z42" s="87"/>
      <c r="AA42" s="87"/>
      <c r="AB42" s="88">
        <f t="shared" si="4"/>
        <v>0</v>
      </c>
      <c r="AC42" s="98"/>
      <c r="AD42" s="245"/>
      <c r="AE42" s="89"/>
      <c r="AF42" s="297"/>
    </row>
    <row r="43" spans="1:32" s="9" customFormat="1" ht="120.6" customHeight="1" x14ac:dyDescent="0.95">
      <c r="A43" s="254"/>
      <c r="B43" s="85" t="s">
        <v>636</v>
      </c>
      <c r="C43" s="86" t="s">
        <v>220</v>
      </c>
      <c r="D43" s="96"/>
      <c r="E43" s="96"/>
      <c r="F43" s="96"/>
      <c r="G43" s="96"/>
      <c r="H43" s="96"/>
      <c r="I43" s="96"/>
      <c r="J43" s="87"/>
      <c r="K43" s="87"/>
      <c r="L43" s="87"/>
      <c r="M43" s="87"/>
      <c r="N43" s="87"/>
      <c r="O43" s="87"/>
      <c r="P43" s="87"/>
      <c r="Q43" s="87"/>
      <c r="R43" s="87"/>
      <c r="S43" s="87"/>
      <c r="T43" s="87"/>
      <c r="U43" s="87"/>
      <c r="V43" s="87"/>
      <c r="W43" s="87"/>
      <c r="X43" s="87"/>
      <c r="Y43" s="87"/>
      <c r="Z43" s="87"/>
      <c r="AA43" s="87"/>
      <c r="AB43" s="88">
        <f t="shared" si="4"/>
        <v>0</v>
      </c>
      <c r="AC43" s="98"/>
      <c r="AD43" s="245"/>
      <c r="AE43" s="89"/>
      <c r="AF43" s="297"/>
    </row>
    <row r="44" spans="1:32" s="9" customFormat="1" ht="120.6" customHeight="1" x14ac:dyDescent="0.95">
      <c r="A44" s="251"/>
      <c r="B44" s="99" t="s">
        <v>505</v>
      </c>
      <c r="C44" s="94" t="s">
        <v>221</v>
      </c>
      <c r="D44" s="100"/>
      <c r="E44" s="100"/>
      <c r="F44" s="100"/>
      <c r="G44" s="100"/>
      <c r="H44" s="100"/>
      <c r="I44" s="100"/>
      <c r="J44" s="101"/>
      <c r="K44" s="101"/>
      <c r="L44" s="101"/>
      <c r="M44" s="101"/>
      <c r="N44" s="101"/>
      <c r="O44" s="101"/>
      <c r="P44" s="101"/>
      <c r="Q44" s="101"/>
      <c r="R44" s="101"/>
      <c r="S44" s="101"/>
      <c r="T44" s="101"/>
      <c r="U44" s="101"/>
      <c r="V44" s="101"/>
      <c r="W44" s="101"/>
      <c r="X44" s="101"/>
      <c r="Y44" s="101"/>
      <c r="Z44" s="101"/>
      <c r="AA44" s="101"/>
      <c r="AB44" s="95">
        <f>SUM(D44:AA44)</f>
        <v>0</v>
      </c>
      <c r="AC44" s="102"/>
      <c r="AD44" s="245"/>
      <c r="AE44" s="103"/>
      <c r="AF44" s="297"/>
    </row>
    <row r="45" spans="1:32" s="7" customFormat="1" ht="89.25" x14ac:dyDescent="1.1000000000000001">
      <c r="A45" s="296" t="s">
        <v>145</v>
      </c>
      <c r="B45" s="296"/>
      <c r="C45" s="296"/>
      <c r="D45" s="296"/>
      <c r="E45" s="296"/>
      <c r="F45" s="296"/>
      <c r="G45" s="296"/>
      <c r="H45" s="296"/>
      <c r="I45" s="296"/>
      <c r="J45" s="296"/>
      <c r="K45" s="296"/>
      <c r="L45" s="296"/>
      <c r="M45" s="296"/>
      <c r="N45" s="296"/>
      <c r="O45" s="296"/>
      <c r="P45" s="296"/>
      <c r="Q45" s="296"/>
      <c r="R45" s="296"/>
      <c r="S45" s="296"/>
      <c r="T45" s="296"/>
      <c r="U45" s="296"/>
      <c r="V45" s="296"/>
      <c r="W45" s="296"/>
      <c r="X45" s="296"/>
      <c r="Y45" s="296"/>
      <c r="Z45" s="296"/>
      <c r="AA45" s="296"/>
      <c r="AB45" s="296"/>
      <c r="AC45" s="296"/>
      <c r="AD45" s="296"/>
      <c r="AE45" s="296"/>
      <c r="AF45" s="296"/>
    </row>
    <row r="46" spans="1:32" s="8" customFormat="1" ht="58.5" customHeight="1" x14ac:dyDescent="1.05">
      <c r="A46" s="232" t="s">
        <v>49</v>
      </c>
      <c r="B46" s="232" t="s">
        <v>528</v>
      </c>
      <c r="C46" s="234" t="s">
        <v>495</v>
      </c>
      <c r="D46" s="104"/>
      <c r="E46" s="105"/>
      <c r="F46" s="105"/>
      <c r="G46" s="105"/>
      <c r="H46" s="105"/>
      <c r="I46" s="106"/>
      <c r="J46" s="223" t="s">
        <v>7</v>
      </c>
      <c r="K46" s="224"/>
      <c r="L46" s="223" t="s">
        <v>8</v>
      </c>
      <c r="M46" s="224"/>
      <c r="N46" s="223" t="s">
        <v>9</v>
      </c>
      <c r="O46" s="224"/>
      <c r="P46" s="223" t="s">
        <v>10</v>
      </c>
      <c r="Q46" s="224"/>
      <c r="R46" s="223" t="s">
        <v>11</v>
      </c>
      <c r="S46" s="224"/>
      <c r="T46" s="223" t="s">
        <v>12</v>
      </c>
      <c r="U46" s="224"/>
      <c r="V46" s="223" t="s">
        <v>28</v>
      </c>
      <c r="W46" s="224"/>
      <c r="X46" s="223" t="s">
        <v>29</v>
      </c>
      <c r="Y46" s="224"/>
      <c r="Z46" s="223" t="s">
        <v>13</v>
      </c>
      <c r="AA46" s="224"/>
      <c r="AB46" s="225" t="s">
        <v>24</v>
      </c>
      <c r="AC46" s="227" t="s">
        <v>562</v>
      </c>
      <c r="AD46" s="227" t="s">
        <v>568</v>
      </c>
      <c r="AE46" s="222" t="s">
        <v>569</v>
      </c>
      <c r="AF46" s="222" t="s">
        <v>569</v>
      </c>
    </row>
    <row r="47" spans="1:32" s="8" customFormat="1" ht="58.5" customHeight="1" x14ac:dyDescent="1.05">
      <c r="A47" s="233"/>
      <c r="B47" s="233"/>
      <c r="C47" s="235"/>
      <c r="D47" s="104"/>
      <c r="E47" s="105"/>
      <c r="F47" s="105"/>
      <c r="G47" s="105"/>
      <c r="H47" s="105"/>
      <c r="I47" s="106"/>
      <c r="J47" s="83" t="s">
        <v>14</v>
      </c>
      <c r="K47" s="84" t="s">
        <v>15</v>
      </c>
      <c r="L47" s="83" t="s">
        <v>14</v>
      </c>
      <c r="M47" s="84" t="s">
        <v>15</v>
      </c>
      <c r="N47" s="83" t="s">
        <v>14</v>
      </c>
      <c r="O47" s="84" t="s">
        <v>15</v>
      </c>
      <c r="P47" s="83" t="s">
        <v>14</v>
      </c>
      <c r="Q47" s="84" t="s">
        <v>15</v>
      </c>
      <c r="R47" s="83" t="s">
        <v>14</v>
      </c>
      <c r="S47" s="84" t="s">
        <v>15</v>
      </c>
      <c r="T47" s="83" t="s">
        <v>14</v>
      </c>
      <c r="U47" s="84" t="s">
        <v>15</v>
      </c>
      <c r="V47" s="83" t="s">
        <v>14</v>
      </c>
      <c r="W47" s="84" t="s">
        <v>15</v>
      </c>
      <c r="X47" s="83" t="s">
        <v>14</v>
      </c>
      <c r="Y47" s="84" t="s">
        <v>15</v>
      </c>
      <c r="Z47" s="83" t="s">
        <v>14</v>
      </c>
      <c r="AA47" s="84" t="s">
        <v>15</v>
      </c>
      <c r="AB47" s="226"/>
      <c r="AC47" s="227"/>
      <c r="AD47" s="227"/>
      <c r="AE47" s="222"/>
      <c r="AF47" s="222"/>
    </row>
    <row r="48" spans="1:32" s="9" customFormat="1" ht="88.5" customHeight="1" x14ac:dyDescent="0.95">
      <c r="A48" s="249" t="s">
        <v>30</v>
      </c>
      <c r="B48" s="85" t="s">
        <v>637</v>
      </c>
      <c r="C48" s="86" t="s">
        <v>229</v>
      </c>
      <c r="D48" s="107"/>
      <c r="E48" s="107"/>
      <c r="F48" s="107"/>
      <c r="G48" s="107"/>
      <c r="H48" s="107"/>
      <c r="I48" s="107"/>
      <c r="J48" s="108"/>
      <c r="K48" s="108"/>
      <c r="L48" s="108"/>
      <c r="M48" s="108"/>
      <c r="N48" s="108"/>
      <c r="O48" s="108"/>
      <c r="P48" s="108"/>
      <c r="Q48" s="108"/>
      <c r="R48" s="108"/>
      <c r="S48" s="108"/>
      <c r="T48" s="108"/>
      <c r="U48" s="108"/>
      <c r="V48" s="108"/>
      <c r="W48" s="108"/>
      <c r="X48" s="108"/>
      <c r="Y48" s="108"/>
      <c r="Z48" s="108"/>
      <c r="AA48" s="108"/>
      <c r="AB48" s="88">
        <f>SUM(D48:AA48)</f>
        <v>0</v>
      </c>
      <c r="AC48" s="302" t="str">
        <f>CONCATENATE(IF(D49&gt;D48," * Eligible for PrEP  for Age "&amp;D6&amp;" "&amp;D7&amp;" is more than Assessed for HIV risk"&amp;CHAR(10),""),IF(E49&gt;E48," * Eligible for PrEP  for Age "&amp;D6&amp;" "&amp;E7&amp;" is more than Assessed for HIV risk"&amp;CHAR(10),""),IF(F49&gt;F48," * Eligible for PrEP  for Age "&amp;F6&amp;" "&amp;F7&amp;" is more than Assessed for HIV risk"&amp;CHAR(10),""),IF(G49&gt;G48," * Eligible for PrEP  for Age "&amp;F6&amp;" "&amp;G7&amp;" is more than Assessed for HIV risk"&amp;CHAR(10),""),IF(H49&gt;H48," * Eligible for PrEP  for Age "&amp;H6&amp;" "&amp;H7&amp;" is more than Assessed for HIV risk"&amp;CHAR(10),""),IF(I49&gt;I48," * Eligible for PrEP  for Age "&amp;H6&amp;" "&amp;I7&amp;" is more than Assessed for HIV risk"&amp;CHAR(10),""),IF(J49&gt;J48," * Eligible for PrEP  for Age "&amp;J6&amp;" "&amp;J7&amp;" is more than Assessed for HIV risk"&amp;CHAR(10),""),IF(K49&gt;K48," * Eligible for PrEP  for Age "&amp;J6&amp;" "&amp;K7&amp;" is more than Assessed for HIV risk"&amp;CHAR(10),""),IF(L49&gt;L48," * Eligible for PrEP  for Age "&amp;L6&amp;" "&amp;L7&amp;" is more than Assessed for HIV risk"&amp;CHAR(10),""),IF(M49&gt;M48," * Eligible for PrEP  for Age "&amp;L6&amp;" "&amp;M7&amp;" is more than Assessed for HIV risk"&amp;CHAR(10),""),IF(N49&gt;N48," * Eligible for PrEP  for Age "&amp;N6&amp;" "&amp;N7&amp;" is more than Assessed for HIV risk"&amp;CHAR(10),""),IF(O49&gt;O48," * Eligible for PrEP  for Age "&amp;N6&amp;" "&amp;O7&amp;" is more than Assessed for HIV risk"&amp;CHAR(10),""),IF(P49&gt;P48," * Eligible for PrEP  for Age "&amp;P6&amp;" "&amp;P7&amp;" is more than Assessed for HIV risk"&amp;CHAR(10),""),IF(Q49&gt;Q48," * Eligible for PrEP  for Age "&amp;P6&amp;" "&amp;Q7&amp;" is more than Assessed for HIV risk"&amp;CHAR(10),""),IF(R49&gt;R48," * Eligible for PrEP  for Age "&amp;R6&amp;" "&amp;R7&amp;" is more than Assessed for HIV risk"&amp;CHAR(10),""),IF(S49&gt;S48," * Eligible for PrEP  for Age "&amp;R6&amp;" "&amp;S7&amp;" is more than Assessed for HIV risk"&amp;CHAR(10),""),IF(T49&gt;T48," * Eligible for PrEP  for Age "&amp;T6&amp;" "&amp;T7&amp;" is more than Assessed for HIV risk"&amp;CHAR(10),""),IF(U49&gt;U48," * Eligible for PrEP  for Age "&amp;T6&amp;" "&amp;U7&amp;" is more than Assessed for HIV risk"&amp;CHAR(10),""),IF(V49&gt;V48," * Eligible for PrEP  for Age "&amp;V6&amp;" "&amp;V7&amp;" is more than Assessed for HIV risk"&amp;CHAR(10),""),IF(W49&gt;W48," * Eligible for PrEP  for Age "&amp;V6&amp;" "&amp;W7&amp;" is more than Assessed for HIV risk"&amp;CHAR(10),""),IF(X49&gt;X48," * Eligible for PrEP  for Age "&amp;X6&amp;" "&amp;X7&amp;" is more than Assessed for HIV risk"&amp;CHAR(10),""),IF(Y49&gt;Y48," * Eligible for PrEP  for Age "&amp;X6&amp;" "&amp;Y7&amp;" is more than Assessed for HIV risk"&amp;CHAR(10),""),IF(Z49&gt;Z48," * Eligible for PrEP  for Age "&amp;Z6&amp;" "&amp;Z7&amp;" is more than Assessed for HIV risk"&amp;CHAR(10),""),IF(AA49&gt;AA48," * Eligible for PrEP  for Age "&amp;Z6&amp;" "&amp;AA7&amp;" is more than Assessed for HIV risk"&amp;CHAR(10),""),IF(AB49&gt;AB48," * Total Eligible for PrEP  is more than Total Assessed for HIV risk"&amp;CHAR(10),""))</f>
        <v/>
      </c>
      <c r="AD48" s="230" t="str">
        <f>CONCATENATE(AC48,AC50,AC51,AC52,AC53,AC55,AC56,AC57,AC58,AC59,AC60,AC61,AC62,AC63,AC64)</f>
        <v/>
      </c>
      <c r="AE48" s="89"/>
      <c r="AF48" s="297" t="str">
        <f>CONCATENATE(AE48,AE49,AE50,AE51,AE52,AE53,AE54,AE55,AE56,AE57,AE58,AE59,AE60,AE61,AE62,AE63,AE64)</f>
        <v/>
      </c>
    </row>
    <row r="49" spans="1:32" s="9" customFormat="1" ht="96" customHeight="1" x14ac:dyDescent="0.95">
      <c r="A49" s="250"/>
      <c r="B49" s="85" t="s">
        <v>638</v>
      </c>
      <c r="C49" s="86" t="s">
        <v>230</v>
      </c>
      <c r="D49" s="107"/>
      <c r="E49" s="107"/>
      <c r="F49" s="107"/>
      <c r="G49" s="107"/>
      <c r="H49" s="107"/>
      <c r="I49" s="107"/>
      <c r="J49" s="145"/>
      <c r="K49" s="145"/>
      <c r="L49" s="145"/>
      <c r="M49" s="145"/>
      <c r="N49" s="145"/>
      <c r="O49" s="145"/>
      <c r="P49" s="145"/>
      <c r="Q49" s="145"/>
      <c r="R49" s="145"/>
      <c r="S49" s="145"/>
      <c r="T49" s="145"/>
      <c r="U49" s="145"/>
      <c r="V49" s="145"/>
      <c r="W49" s="145"/>
      <c r="X49" s="145"/>
      <c r="Y49" s="145"/>
      <c r="Z49" s="145"/>
      <c r="AA49" s="145"/>
      <c r="AB49" s="88">
        <f t="shared" ref="AB49:AB62" si="5">SUM(D49:AA49)</f>
        <v>0</v>
      </c>
      <c r="AC49" s="303"/>
      <c r="AD49" s="231"/>
      <c r="AE49" s="89"/>
      <c r="AF49" s="297"/>
    </row>
    <row r="50" spans="1:32" s="9" customFormat="1" ht="88.5" customHeight="1" x14ac:dyDescent="0.95">
      <c r="A50" s="250"/>
      <c r="B50" s="85" t="s">
        <v>639</v>
      </c>
      <c r="C50" s="86" t="s">
        <v>231</v>
      </c>
      <c r="D50" s="107"/>
      <c r="E50" s="107"/>
      <c r="F50" s="107"/>
      <c r="G50" s="107"/>
      <c r="H50" s="107"/>
      <c r="I50" s="107"/>
      <c r="J50" s="145"/>
      <c r="K50" s="145"/>
      <c r="L50" s="145"/>
      <c r="M50" s="145"/>
      <c r="N50" s="145"/>
      <c r="O50" s="145"/>
      <c r="P50" s="145"/>
      <c r="Q50" s="145"/>
      <c r="R50" s="145"/>
      <c r="S50" s="145"/>
      <c r="T50" s="145"/>
      <c r="U50" s="145"/>
      <c r="V50" s="145"/>
      <c r="W50" s="145"/>
      <c r="X50" s="145"/>
      <c r="Y50" s="145"/>
      <c r="Z50" s="145"/>
      <c r="AA50" s="145"/>
      <c r="AB50" s="88">
        <f t="shared" si="5"/>
        <v>0</v>
      </c>
      <c r="AC50" s="110" t="str">
        <f>CONCATENATE(IF(D50&gt;D49," * Initiated new on PrEP  for Age "&amp;D6&amp;" "&amp;D7&amp;" is more than Eligible for PrEP"&amp;CHAR(10),""),IF(E50&gt;E49," * Initiated new on PrEP  for Age "&amp;D6&amp;" "&amp;E7&amp;" is more than Eligible for PrEP"&amp;CHAR(10),""),IF(F50&gt;F49," * Initiated new on PrEP  for Age "&amp;F6&amp;" "&amp;F7&amp;" is more than Eligible for PrEP"&amp;CHAR(10),""),IF(G50&gt;G49," * Initiated new on PrEP  for Age "&amp;F6&amp;" "&amp;G7&amp;" is more than Eligible for PrEP"&amp;CHAR(10),""),IF(H50&gt;H49," * Initiated new on PrEP  for Age "&amp;H6&amp;" "&amp;H7&amp;" is more than Eligible for PrEP"&amp;CHAR(10),""),IF(I50&gt;I49," * Initiated new on PrEP  for Age "&amp;H6&amp;" "&amp;I7&amp;" is more than Eligible for PrEP"&amp;CHAR(10),""),IF(J50&gt;J49," * Initiated new on PrEP  for Age "&amp;J6&amp;" "&amp;J7&amp;" is more than Eligible for PrEP"&amp;CHAR(10),""),IF(K50&gt;K49," * Initiated new on PrEP  for Age "&amp;J6&amp;" "&amp;K7&amp;" is more than Eligible for PrEP"&amp;CHAR(10),""),IF(L50&gt;L49," * Initiated new on PrEP  for Age "&amp;L6&amp;" "&amp;L7&amp;" is more than Eligible for PrEP"&amp;CHAR(10),""),IF(M50&gt;M49," * Initiated new on PrEP  for Age "&amp;L6&amp;" "&amp;M7&amp;" is more than Eligible for PrEP"&amp;CHAR(10),""),IF(N50&gt;N49," * Initiated new on PrEP  for Age "&amp;N6&amp;" "&amp;N7&amp;" is more than Eligible for PrEP"&amp;CHAR(10),""),IF(O50&gt;O49," * Initiated new on PrEP  for Age "&amp;N6&amp;" "&amp;O7&amp;" is more than Eligible for PrEP"&amp;CHAR(10),""),IF(P50&gt;P49," * Initiated new on PrEP  for Age "&amp;P6&amp;" "&amp;P7&amp;" is more than Eligible for PrEP"&amp;CHAR(10),""),IF(Q50&gt;Q49," * Initiated new on PrEP  for Age "&amp;P6&amp;" "&amp;Q7&amp;" is more than Eligible for PrEP"&amp;CHAR(10),""),IF(R50&gt;R49," * Initiated new on PrEP  for Age "&amp;R6&amp;" "&amp;R7&amp;" is more than Eligible for PrEP"&amp;CHAR(10),""),IF(S50&gt;S49," * Initiated new on PrEP  for Age "&amp;R6&amp;" "&amp;S7&amp;" is more than Eligible for PrEP"&amp;CHAR(10),""),IF(T50&gt;T49," * Initiated new on PrEP  for Age "&amp;T6&amp;" "&amp;T7&amp;" is more than Eligible for PrEP"&amp;CHAR(10),""),IF(U50&gt;U49," * Initiated new on PrEP  for Age "&amp;T6&amp;" "&amp;U7&amp;" is more than Eligible for PrEP"&amp;CHAR(10),""),IF(V50&gt;V49," * Initiated new on PrEP  for Age "&amp;V6&amp;" "&amp;V7&amp;" is more than Eligible for PrEP"&amp;CHAR(10),""),IF(W50&gt;W49," * Initiated new on PrEP  for Age "&amp;V6&amp;" "&amp;W7&amp;" is more than Eligible for PrEP"&amp;CHAR(10),""),IF(X50&gt;X49," * Initiated new on PrEP  for Age "&amp;X6&amp;" "&amp;X7&amp;" is more than Eligible for PrEP"&amp;CHAR(10),""),IF(Y50&gt;Y49," * Initiated new on PrEP  for Age "&amp;X6&amp;" "&amp;Y7&amp;" is more than Eligible for PrEP"&amp;CHAR(10),""),IF(Z50&gt;Z49," * Initiated new on PrEP  for Age "&amp;Z6&amp;" "&amp;Z7&amp;" is more than Eligible for PrEP"&amp;CHAR(10),""),IF(AA50&gt;AA49," * Initiated new on PrEP  for Age "&amp;Z6&amp;" "&amp;AA7&amp;" is more than Eligible for PrEP"&amp;CHAR(10),""),IF(AB50&gt;AB49," * Total Initiated new on PrEP  is more than Total Eligible for PrEP"&amp;CHAR(10),""))</f>
        <v/>
      </c>
      <c r="AD50" s="231"/>
      <c r="AE50" s="89" t="str">
        <f>CONCATENATE(IF(AB50&lt;&gt;SUM(AB63,AB64)," * Total Sum of (F02-16+F02-17) is not equal to F02-03"&amp;CHAR(10),""))</f>
        <v/>
      </c>
      <c r="AF50" s="297"/>
    </row>
    <row r="51" spans="1:32" s="9" customFormat="1" ht="88.5" customHeight="1" x14ac:dyDescent="0.95">
      <c r="A51" s="250"/>
      <c r="B51" s="85" t="s">
        <v>232</v>
      </c>
      <c r="C51" s="86" t="s">
        <v>534</v>
      </c>
      <c r="D51" s="107"/>
      <c r="E51" s="107"/>
      <c r="F51" s="107"/>
      <c r="G51" s="107"/>
      <c r="H51" s="107"/>
      <c r="I51" s="107"/>
      <c r="J51" s="97"/>
      <c r="K51" s="87"/>
      <c r="L51" s="87"/>
      <c r="M51" s="87"/>
      <c r="N51" s="87"/>
      <c r="O51" s="87"/>
      <c r="P51" s="87"/>
      <c r="Q51" s="87"/>
      <c r="R51" s="87"/>
      <c r="S51" s="87"/>
      <c r="T51" s="87"/>
      <c r="U51" s="87"/>
      <c r="V51" s="87"/>
      <c r="W51" s="87"/>
      <c r="X51" s="87"/>
      <c r="Y51" s="87"/>
      <c r="Z51" s="87"/>
      <c r="AA51" s="87"/>
      <c r="AB51" s="88">
        <f t="shared" si="5"/>
        <v>0</v>
      </c>
      <c r="AC51" s="98"/>
      <c r="AD51" s="231"/>
      <c r="AE51" s="89"/>
      <c r="AF51" s="297"/>
    </row>
    <row r="52" spans="1:32" s="9" customFormat="1" ht="88.5" customHeight="1" x14ac:dyDescent="0.95">
      <c r="A52" s="250"/>
      <c r="B52" s="85" t="s">
        <v>640</v>
      </c>
      <c r="C52" s="86" t="s">
        <v>234</v>
      </c>
      <c r="D52" s="107"/>
      <c r="E52" s="107"/>
      <c r="F52" s="107"/>
      <c r="G52" s="107"/>
      <c r="H52" s="107"/>
      <c r="I52" s="107"/>
      <c r="J52" s="87"/>
      <c r="K52" s="87"/>
      <c r="L52" s="87"/>
      <c r="M52" s="87"/>
      <c r="N52" s="87"/>
      <c r="O52" s="87"/>
      <c r="P52" s="87"/>
      <c r="Q52" s="87"/>
      <c r="R52" s="87"/>
      <c r="S52" s="87"/>
      <c r="T52" s="87"/>
      <c r="U52" s="87"/>
      <c r="V52" s="87"/>
      <c r="W52" s="87"/>
      <c r="X52" s="87"/>
      <c r="Y52" s="87"/>
      <c r="Z52" s="87"/>
      <c r="AA52" s="87"/>
      <c r="AB52" s="88">
        <f t="shared" si="5"/>
        <v>0</v>
      </c>
      <c r="AC52" s="98"/>
      <c r="AD52" s="231"/>
      <c r="AE52" s="89"/>
      <c r="AF52" s="297"/>
    </row>
    <row r="53" spans="1:32" s="9" customFormat="1" ht="88.5" customHeight="1" x14ac:dyDescent="0.95">
      <c r="A53" s="254" t="s">
        <v>37</v>
      </c>
      <c r="B53" s="85" t="s">
        <v>235</v>
      </c>
      <c r="C53" s="86" t="s">
        <v>236</v>
      </c>
      <c r="D53" s="107"/>
      <c r="E53" s="107"/>
      <c r="F53" s="107"/>
      <c r="G53" s="107"/>
      <c r="H53" s="107"/>
      <c r="I53" s="107"/>
      <c r="J53" s="87"/>
      <c r="K53" s="87"/>
      <c r="L53" s="87"/>
      <c r="M53" s="87"/>
      <c r="N53" s="87"/>
      <c r="O53" s="87"/>
      <c r="P53" s="87"/>
      <c r="Q53" s="87"/>
      <c r="R53" s="87"/>
      <c r="S53" s="87"/>
      <c r="T53" s="87"/>
      <c r="U53" s="87"/>
      <c r="V53" s="87"/>
      <c r="W53" s="87"/>
      <c r="X53" s="87"/>
      <c r="Y53" s="87"/>
      <c r="Z53" s="87"/>
      <c r="AA53" s="87"/>
      <c r="AB53" s="88">
        <f t="shared" si="5"/>
        <v>0</v>
      </c>
      <c r="AC53" s="261" t="str">
        <f>CONCATENATE(IF(D54&gt;D53," * F02-07 for Age "&amp;D6&amp;" "&amp;D7&amp;" is more than F02-06"&amp;CHAR(10),""),IF(E54&gt;E53," * F02-07 for Age "&amp;D6&amp;" "&amp;E7&amp;" is more than F02-06"&amp;CHAR(10),""),IF(F54&gt;F53," * F02-07 for Age "&amp;F6&amp;" "&amp;F7&amp;" is more than F02-06"&amp;CHAR(10),""),IF(G54&gt;G53," * F02-07 for Age "&amp;F6&amp;" "&amp;G7&amp;" is more than F02-06"&amp;CHAR(10),""),IF(H54&gt;H53," * F02-07 for Age "&amp;H6&amp;" "&amp;H7&amp;" is more than F02-06"&amp;CHAR(10),""),IF(I54&gt;I53," * F02-07 for Age "&amp;H6&amp;" "&amp;I7&amp;" is more than F02-06"&amp;CHAR(10),""),IF(J54&gt;J53," * F02-07 for Age "&amp;J6&amp;" "&amp;J7&amp;" is more than F02-06"&amp;CHAR(10),""),IF(K54&gt;K53," * F02-07 for Age "&amp;J6&amp;" "&amp;K7&amp;" is more than F02-06"&amp;CHAR(10),""),IF(L54&gt;L53," * F02-07 for Age "&amp;L6&amp;" "&amp;L7&amp;" is more than F02-06"&amp;CHAR(10),""),IF(M54&gt;M53," * F02-07 for Age "&amp;L6&amp;" "&amp;M7&amp;" is more than F02-06"&amp;CHAR(10),""),IF(N54&gt;N53," * F02-07 for Age "&amp;N6&amp;" "&amp;N7&amp;" is more than F02-06"&amp;CHAR(10),""),IF(O54&gt;O53," * F02-07 for Age "&amp;N6&amp;" "&amp;O7&amp;" is more than F02-06"&amp;CHAR(10),""),IF(P54&gt;P53," * F02-07 for Age "&amp;P6&amp;" "&amp;P7&amp;" is more than F02-06"&amp;CHAR(10),""),IF(Q54&gt;Q53," * F02-07 for Age "&amp;P6&amp;" "&amp;Q7&amp;" is more than F02-06"&amp;CHAR(10),""),IF(R54&gt;R53," * F02-07 for Age "&amp;R6&amp;" "&amp;R7&amp;" is more than F02-06"&amp;CHAR(10),""),IF(S54&gt;S53," * F02-07 for Age "&amp;R6&amp;" "&amp;S7&amp;" is more than F02-06"&amp;CHAR(10),""),IF(T54&gt;T53," * F02-07 for Age "&amp;T6&amp;" "&amp;T7&amp;" is more than F02-06"&amp;CHAR(10),""),IF(U54&gt;U53," * F02-07 for Age "&amp;T6&amp;" "&amp;U7&amp;" is more than F02-06"&amp;CHAR(10),""),IF(V54&gt;V53," * F02-07 for Age "&amp;V6&amp;" "&amp;V7&amp;" is more than F02-06"&amp;CHAR(10),""),IF(W54&gt;W53," * F02-07 for Age "&amp;V6&amp;" "&amp;W7&amp;" is more than F02-06"&amp;CHAR(10),""),IF(X54&gt;X53," * F02-07 for Age "&amp;X6&amp;" "&amp;X7&amp;" is more than F02-06"&amp;CHAR(10),""),IF(Y54&gt;Y53," * F02-07 for Age "&amp;X6&amp;" "&amp;Y7&amp;" is more than F02-06"&amp;CHAR(10),""),IF(Z54&gt;Z53," * F02-07 for Age "&amp;Z6&amp;" "&amp;Z7&amp;" is more than F02-06"&amp;CHAR(10),""),IF(AA54&gt;AA53," * F02-07 for Age "&amp;Z6&amp;" "&amp;AA7&amp;" is more than F02-06"&amp;CHAR(10),""),IF(AB54&gt;AB53," * Total F02-07 is more than Total F02-06"&amp;CHAR(10),""))</f>
        <v/>
      </c>
      <c r="AD53" s="231"/>
      <c r="AE53" s="89"/>
      <c r="AF53" s="297"/>
    </row>
    <row r="54" spans="1:32" s="9" customFormat="1" ht="83.85" customHeight="1" x14ac:dyDescent="0.95">
      <c r="A54" s="254"/>
      <c r="B54" s="85" t="s">
        <v>506</v>
      </c>
      <c r="C54" s="86" t="s">
        <v>238</v>
      </c>
      <c r="D54" s="107"/>
      <c r="E54" s="107"/>
      <c r="F54" s="107"/>
      <c r="G54" s="107"/>
      <c r="H54" s="107"/>
      <c r="I54" s="107"/>
      <c r="J54" s="87"/>
      <c r="K54" s="87"/>
      <c r="L54" s="87"/>
      <c r="M54" s="87"/>
      <c r="N54" s="87"/>
      <c r="O54" s="87"/>
      <c r="P54" s="87"/>
      <c r="Q54" s="87"/>
      <c r="R54" s="87"/>
      <c r="S54" s="87"/>
      <c r="T54" s="87"/>
      <c r="U54" s="87"/>
      <c r="V54" s="87"/>
      <c r="W54" s="87"/>
      <c r="X54" s="87"/>
      <c r="Y54" s="87"/>
      <c r="Z54" s="87"/>
      <c r="AA54" s="87"/>
      <c r="AB54" s="88">
        <f t="shared" si="5"/>
        <v>0</v>
      </c>
      <c r="AC54" s="262"/>
      <c r="AD54" s="231"/>
      <c r="AE54" s="89"/>
      <c r="AF54" s="297"/>
    </row>
    <row r="55" spans="1:32" s="9" customFormat="1" ht="83.85" customHeight="1" x14ac:dyDescent="0.95">
      <c r="A55" s="254"/>
      <c r="B55" s="85" t="s">
        <v>507</v>
      </c>
      <c r="C55" s="86" t="s">
        <v>535</v>
      </c>
      <c r="D55" s="107"/>
      <c r="E55" s="107"/>
      <c r="F55" s="107"/>
      <c r="G55" s="107"/>
      <c r="H55" s="107"/>
      <c r="I55" s="107"/>
      <c r="J55" s="87"/>
      <c r="K55" s="87"/>
      <c r="L55" s="87"/>
      <c r="M55" s="87"/>
      <c r="N55" s="87"/>
      <c r="O55" s="87"/>
      <c r="P55" s="87"/>
      <c r="Q55" s="87"/>
      <c r="R55" s="87"/>
      <c r="S55" s="87"/>
      <c r="T55" s="87"/>
      <c r="U55" s="87"/>
      <c r="V55" s="87"/>
      <c r="W55" s="87"/>
      <c r="X55" s="87"/>
      <c r="Y55" s="87"/>
      <c r="Z55" s="87"/>
      <c r="AA55" s="87"/>
      <c r="AB55" s="88">
        <f t="shared" si="5"/>
        <v>0</v>
      </c>
      <c r="AC55" s="98"/>
      <c r="AD55" s="231"/>
      <c r="AE55" s="89"/>
      <c r="AF55" s="297"/>
    </row>
    <row r="56" spans="1:32" s="9" customFormat="1" ht="88.5" customHeight="1" x14ac:dyDescent="0.95">
      <c r="A56" s="251" t="s">
        <v>26</v>
      </c>
      <c r="B56" s="85" t="s">
        <v>641</v>
      </c>
      <c r="C56" s="86" t="s">
        <v>536</v>
      </c>
      <c r="D56" s="107"/>
      <c r="E56" s="107"/>
      <c r="F56" s="107"/>
      <c r="G56" s="107"/>
      <c r="H56" s="107"/>
      <c r="I56" s="107"/>
      <c r="J56" s="87"/>
      <c r="K56" s="87"/>
      <c r="L56" s="87"/>
      <c r="M56" s="87"/>
      <c r="N56" s="87"/>
      <c r="O56" s="87"/>
      <c r="P56" s="87"/>
      <c r="Q56" s="87"/>
      <c r="R56" s="87"/>
      <c r="S56" s="87"/>
      <c r="T56" s="87"/>
      <c r="U56" s="87"/>
      <c r="V56" s="87"/>
      <c r="W56" s="87"/>
      <c r="X56" s="87"/>
      <c r="Y56" s="87"/>
      <c r="Z56" s="87"/>
      <c r="AA56" s="87"/>
      <c r="AB56" s="88">
        <f t="shared" si="5"/>
        <v>0</v>
      </c>
      <c r="AC56" s="98"/>
      <c r="AD56" s="231"/>
      <c r="AE56" s="89"/>
      <c r="AF56" s="297"/>
    </row>
    <row r="57" spans="1:32" s="9" customFormat="1" ht="88.5" customHeight="1" x14ac:dyDescent="0.95">
      <c r="A57" s="258"/>
      <c r="B57" s="85" t="s">
        <v>642</v>
      </c>
      <c r="C57" s="86" t="s">
        <v>537</v>
      </c>
      <c r="D57" s="107"/>
      <c r="E57" s="107"/>
      <c r="F57" s="107"/>
      <c r="G57" s="107"/>
      <c r="H57" s="107"/>
      <c r="I57" s="107"/>
      <c r="J57" s="87"/>
      <c r="K57" s="87"/>
      <c r="L57" s="87"/>
      <c r="M57" s="87"/>
      <c r="N57" s="87"/>
      <c r="O57" s="87"/>
      <c r="P57" s="87"/>
      <c r="Q57" s="87"/>
      <c r="R57" s="87"/>
      <c r="S57" s="87"/>
      <c r="T57" s="87"/>
      <c r="U57" s="87"/>
      <c r="V57" s="87"/>
      <c r="W57" s="87"/>
      <c r="X57" s="87"/>
      <c r="Y57" s="87"/>
      <c r="Z57" s="87"/>
      <c r="AA57" s="87"/>
      <c r="AB57" s="88">
        <f t="shared" si="5"/>
        <v>0</v>
      </c>
      <c r="AC57" s="98"/>
      <c r="AD57" s="231"/>
      <c r="AE57" s="89"/>
      <c r="AF57" s="297"/>
    </row>
    <row r="58" spans="1:32" s="9" customFormat="1" ht="88.5" customHeight="1" x14ac:dyDescent="0.95">
      <c r="A58" s="258"/>
      <c r="B58" s="85" t="s">
        <v>243</v>
      </c>
      <c r="C58" s="86" t="s">
        <v>244</v>
      </c>
      <c r="D58" s="107"/>
      <c r="E58" s="107"/>
      <c r="F58" s="107"/>
      <c r="G58" s="107"/>
      <c r="H58" s="107"/>
      <c r="I58" s="107"/>
      <c r="J58" s="87"/>
      <c r="K58" s="87"/>
      <c r="L58" s="87"/>
      <c r="M58" s="87"/>
      <c r="N58" s="87"/>
      <c r="O58" s="87"/>
      <c r="P58" s="87"/>
      <c r="Q58" s="87"/>
      <c r="R58" s="87"/>
      <c r="S58" s="87"/>
      <c r="T58" s="87"/>
      <c r="U58" s="87"/>
      <c r="V58" s="87"/>
      <c r="W58" s="87"/>
      <c r="X58" s="87"/>
      <c r="Y58" s="87"/>
      <c r="Z58" s="87"/>
      <c r="AA58" s="87"/>
      <c r="AB58" s="88">
        <f t="shared" si="5"/>
        <v>0</v>
      </c>
      <c r="AC58" s="98"/>
      <c r="AD58" s="231"/>
      <c r="AE58" s="89"/>
      <c r="AF58" s="297"/>
    </row>
    <row r="59" spans="1:32" s="9" customFormat="1" ht="88.5" customHeight="1" x14ac:dyDescent="0.95">
      <c r="A59" s="258"/>
      <c r="B59" s="85" t="s">
        <v>643</v>
      </c>
      <c r="C59" s="86" t="s">
        <v>246</v>
      </c>
      <c r="D59" s="107"/>
      <c r="E59" s="107"/>
      <c r="F59" s="107"/>
      <c r="G59" s="107"/>
      <c r="H59" s="107"/>
      <c r="I59" s="107"/>
      <c r="J59" s="87"/>
      <c r="K59" s="87"/>
      <c r="L59" s="87"/>
      <c r="M59" s="87"/>
      <c r="N59" s="87"/>
      <c r="O59" s="87"/>
      <c r="P59" s="87"/>
      <c r="Q59" s="87"/>
      <c r="R59" s="87"/>
      <c r="S59" s="87"/>
      <c r="T59" s="87"/>
      <c r="U59" s="87"/>
      <c r="V59" s="87"/>
      <c r="W59" s="87"/>
      <c r="X59" s="87"/>
      <c r="Y59" s="87"/>
      <c r="Z59" s="87"/>
      <c r="AA59" s="87"/>
      <c r="AB59" s="88">
        <f t="shared" si="5"/>
        <v>0</v>
      </c>
      <c r="AC59" s="98"/>
      <c r="AD59" s="231"/>
      <c r="AE59" s="89"/>
      <c r="AF59" s="297"/>
    </row>
    <row r="60" spans="1:32" s="9" customFormat="1" ht="88.5" customHeight="1" x14ac:dyDescent="0.95">
      <c r="A60" s="258"/>
      <c r="B60" s="85" t="s">
        <v>644</v>
      </c>
      <c r="C60" s="86" t="s">
        <v>247</v>
      </c>
      <c r="D60" s="107"/>
      <c r="E60" s="107"/>
      <c r="F60" s="107"/>
      <c r="G60" s="107"/>
      <c r="H60" s="107"/>
      <c r="I60" s="107"/>
      <c r="J60" s="87"/>
      <c r="K60" s="87"/>
      <c r="L60" s="87"/>
      <c r="M60" s="87"/>
      <c r="N60" s="87"/>
      <c r="O60" s="87"/>
      <c r="P60" s="87"/>
      <c r="Q60" s="87"/>
      <c r="R60" s="87"/>
      <c r="S60" s="87"/>
      <c r="T60" s="87"/>
      <c r="U60" s="87"/>
      <c r="V60" s="87"/>
      <c r="W60" s="87"/>
      <c r="X60" s="87"/>
      <c r="Y60" s="87"/>
      <c r="Z60" s="87"/>
      <c r="AA60" s="87"/>
      <c r="AB60" s="88">
        <f t="shared" si="5"/>
        <v>0</v>
      </c>
      <c r="AC60" s="98"/>
      <c r="AD60" s="231"/>
      <c r="AE60" s="89"/>
      <c r="AF60" s="297"/>
    </row>
    <row r="61" spans="1:32" s="9" customFormat="1" ht="88.5" customHeight="1" x14ac:dyDescent="0.95">
      <c r="A61" s="258"/>
      <c r="B61" s="85" t="s">
        <v>508</v>
      </c>
      <c r="C61" s="86" t="s">
        <v>250</v>
      </c>
      <c r="D61" s="107"/>
      <c r="E61" s="107"/>
      <c r="F61" s="107"/>
      <c r="G61" s="107"/>
      <c r="H61" s="107"/>
      <c r="I61" s="107"/>
      <c r="J61" s="87"/>
      <c r="K61" s="87"/>
      <c r="L61" s="87"/>
      <c r="M61" s="87"/>
      <c r="N61" s="87"/>
      <c r="O61" s="87"/>
      <c r="P61" s="87"/>
      <c r="Q61" s="87"/>
      <c r="R61" s="87"/>
      <c r="S61" s="87"/>
      <c r="T61" s="87"/>
      <c r="U61" s="87"/>
      <c r="V61" s="87"/>
      <c r="W61" s="87"/>
      <c r="X61" s="87"/>
      <c r="Y61" s="87"/>
      <c r="Z61" s="87"/>
      <c r="AA61" s="87"/>
      <c r="AB61" s="88">
        <f t="shared" si="5"/>
        <v>0</v>
      </c>
      <c r="AC61" s="98"/>
      <c r="AD61" s="231"/>
      <c r="AE61" s="89"/>
      <c r="AF61" s="297"/>
    </row>
    <row r="62" spans="1:32" s="9" customFormat="1" ht="88.5" customHeight="1" x14ac:dyDescent="0.95">
      <c r="A62" s="252"/>
      <c r="B62" s="85" t="s">
        <v>645</v>
      </c>
      <c r="C62" s="86" t="s">
        <v>251</v>
      </c>
      <c r="D62" s="107"/>
      <c r="E62" s="107"/>
      <c r="F62" s="107"/>
      <c r="G62" s="107"/>
      <c r="H62" s="107"/>
      <c r="I62" s="107"/>
      <c r="J62" s="87"/>
      <c r="K62" s="87"/>
      <c r="L62" s="87"/>
      <c r="M62" s="87"/>
      <c r="N62" s="87"/>
      <c r="O62" s="87"/>
      <c r="P62" s="87"/>
      <c r="Q62" s="87"/>
      <c r="R62" s="87"/>
      <c r="S62" s="87"/>
      <c r="T62" s="87"/>
      <c r="U62" s="87"/>
      <c r="V62" s="87"/>
      <c r="W62" s="87"/>
      <c r="X62" s="87"/>
      <c r="Y62" s="87"/>
      <c r="Z62" s="87"/>
      <c r="AA62" s="87"/>
      <c r="AB62" s="88">
        <f t="shared" si="5"/>
        <v>0</v>
      </c>
      <c r="AC62" s="98"/>
      <c r="AD62" s="231"/>
      <c r="AE62" s="89"/>
      <c r="AF62" s="297"/>
    </row>
    <row r="63" spans="1:32" s="9" customFormat="1" ht="142.5" customHeight="1" x14ac:dyDescent="0.95">
      <c r="A63" s="251" t="s">
        <v>131</v>
      </c>
      <c r="B63" s="111" t="s">
        <v>646</v>
      </c>
      <c r="C63" s="86" t="s">
        <v>538</v>
      </c>
      <c r="D63" s="107"/>
      <c r="E63" s="107"/>
      <c r="F63" s="107"/>
      <c r="G63" s="107"/>
      <c r="H63" s="107"/>
      <c r="I63" s="107"/>
      <c r="J63" s="92"/>
      <c r="K63" s="92"/>
      <c r="L63" s="92"/>
      <c r="M63" s="92"/>
      <c r="N63" s="92"/>
      <c r="O63" s="92"/>
      <c r="P63" s="92"/>
      <c r="Q63" s="92"/>
      <c r="R63" s="92"/>
      <c r="S63" s="92"/>
      <c r="T63" s="92"/>
      <c r="U63" s="92"/>
      <c r="V63" s="92"/>
      <c r="W63" s="92"/>
      <c r="X63" s="92"/>
      <c r="Y63" s="92"/>
      <c r="Z63" s="92"/>
      <c r="AA63" s="92"/>
      <c r="AB63" s="112"/>
      <c r="AC63" s="98"/>
      <c r="AD63" s="231"/>
      <c r="AE63" s="89"/>
      <c r="AF63" s="297"/>
    </row>
    <row r="64" spans="1:32" s="9" customFormat="1" ht="88.5" customHeight="1" x14ac:dyDescent="0.95">
      <c r="A64" s="258"/>
      <c r="B64" s="113" t="s">
        <v>509</v>
      </c>
      <c r="C64" s="94" t="s">
        <v>539</v>
      </c>
      <c r="D64" s="114"/>
      <c r="E64" s="114"/>
      <c r="F64" s="114"/>
      <c r="G64" s="114"/>
      <c r="H64" s="114"/>
      <c r="I64" s="114"/>
      <c r="J64" s="115"/>
      <c r="K64" s="115"/>
      <c r="L64" s="115"/>
      <c r="M64" s="115"/>
      <c r="N64" s="115"/>
      <c r="O64" s="115"/>
      <c r="P64" s="115"/>
      <c r="Q64" s="115"/>
      <c r="R64" s="115"/>
      <c r="S64" s="115"/>
      <c r="T64" s="115"/>
      <c r="U64" s="115"/>
      <c r="V64" s="115"/>
      <c r="W64" s="115"/>
      <c r="X64" s="115"/>
      <c r="Y64" s="115"/>
      <c r="Z64" s="115"/>
      <c r="AA64" s="115"/>
      <c r="AB64" s="116"/>
      <c r="AC64" s="102"/>
      <c r="AD64" s="231"/>
      <c r="AE64" s="103"/>
      <c r="AF64" s="297"/>
    </row>
    <row r="65" spans="1:32" s="7" customFormat="1" ht="89.25" x14ac:dyDescent="1.1000000000000001">
      <c r="A65" s="296" t="s">
        <v>146</v>
      </c>
      <c r="B65" s="296"/>
      <c r="C65" s="296"/>
      <c r="D65" s="296"/>
      <c r="E65" s="296"/>
      <c r="F65" s="296"/>
      <c r="G65" s="296"/>
      <c r="H65" s="296"/>
      <c r="I65" s="296"/>
      <c r="J65" s="296"/>
      <c r="K65" s="296"/>
      <c r="L65" s="296"/>
      <c r="M65" s="296"/>
      <c r="N65" s="296"/>
      <c r="O65" s="296"/>
      <c r="P65" s="296"/>
      <c r="Q65" s="296"/>
      <c r="R65" s="296"/>
      <c r="S65" s="296"/>
      <c r="T65" s="296"/>
      <c r="U65" s="296"/>
      <c r="V65" s="296"/>
      <c r="W65" s="296"/>
      <c r="X65" s="296"/>
      <c r="Y65" s="296"/>
      <c r="Z65" s="296"/>
      <c r="AA65" s="296"/>
      <c r="AB65" s="296"/>
      <c r="AC65" s="296"/>
      <c r="AD65" s="296"/>
      <c r="AE65" s="296"/>
      <c r="AF65" s="296"/>
    </row>
    <row r="66" spans="1:32" s="8" customFormat="1" ht="58.5" customHeight="1" x14ac:dyDescent="1.05">
      <c r="A66" s="232" t="s">
        <v>49</v>
      </c>
      <c r="B66" s="232" t="s">
        <v>528</v>
      </c>
      <c r="C66" s="234" t="s">
        <v>495</v>
      </c>
      <c r="D66" s="242" t="s">
        <v>4</v>
      </c>
      <c r="E66" s="224"/>
      <c r="F66" s="223" t="s">
        <v>5</v>
      </c>
      <c r="G66" s="224"/>
      <c r="H66" s="223" t="s">
        <v>6</v>
      </c>
      <c r="I66" s="224"/>
      <c r="J66" s="223" t="s">
        <v>7</v>
      </c>
      <c r="K66" s="224"/>
      <c r="L66" s="223" t="s">
        <v>8</v>
      </c>
      <c r="M66" s="224"/>
      <c r="N66" s="223" t="s">
        <v>9</v>
      </c>
      <c r="O66" s="224"/>
      <c r="P66" s="223" t="s">
        <v>10</v>
      </c>
      <c r="Q66" s="224"/>
      <c r="R66" s="223" t="s">
        <v>11</v>
      </c>
      <c r="S66" s="224"/>
      <c r="T66" s="223" t="s">
        <v>12</v>
      </c>
      <c r="U66" s="224"/>
      <c r="V66" s="223" t="s">
        <v>28</v>
      </c>
      <c r="W66" s="224"/>
      <c r="X66" s="223" t="s">
        <v>29</v>
      </c>
      <c r="Y66" s="224"/>
      <c r="Z66" s="223" t="s">
        <v>13</v>
      </c>
      <c r="AA66" s="224"/>
      <c r="AB66" s="225" t="s">
        <v>24</v>
      </c>
      <c r="AC66" s="227" t="s">
        <v>562</v>
      </c>
      <c r="AD66" s="227" t="s">
        <v>568</v>
      </c>
      <c r="AE66" s="222" t="s">
        <v>569</v>
      </c>
      <c r="AF66" s="222" t="s">
        <v>569</v>
      </c>
    </row>
    <row r="67" spans="1:32" s="8" customFormat="1" ht="58.5" customHeight="1" x14ac:dyDescent="1.05">
      <c r="A67" s="233"/>
      <c r="B67" s="233"/>
      <c r="C67" s="235"/>
      <c r="D67" s="84" t="s">
        <v>14</v>
      </c>
      <c r="E67" s="84" t="s">
        <v>15</v>
      </c>
      <c r="F67" s="84" t="s">
        <v>14</v>
      </c>
      <c r="G67" s="84" t="s">
        <v>15</v>
      </c>
      <c r="H67" s="84" t="s">
        <v>14</v>
      </c>
      <c r="I67" s="84" t="s">
        <v>15</v>
      </c>
      <c r="J67" s="83" t="s">
        <v>14</v>
      </c>
      <c r="K67" s="84" t="s">
        <v>15</v>
      </c>
      <c r="L67" s="83" t="s">
        <v>14</v>
      </c>
      <c r="M67" s="84" t="s">
        <v>15</v>
      </c>
      <c r="N67" s="83" t="s">
        <v>14</v>
      </c>
      <c r="O67" s="84" t="s">
        <v>15</v>
      </c>
      <c r="P67" s="83" t="s">
        <v>14</v>
      </c>
      <c r="Q67" s="84" t="s">
        <v>15</v>
      </c>
      <c r="R67" s="83" t="s">
        <v>14</v>
      </c>
      <c r="S67" s="84" t="s">
        <v>15</v>
      </c>
      <c r="T67" s="83" t="s">
        <v>14</v>
      </c>
      <c r="U67" s="84" t="s">
        <v>15</v>
      </c>
      <c r="V67" s="83" t="s">
        <v>14</v>
      </c>
      <c r="W67" s="84" t="s">
        <v>15</v>
      </c>
      <c r="X67" s="83" t="s">
        <v>14</v>
      </c>
      <c r="Y67" s="84" t="s">
        <v>15</v>
      </c>
      <c r="Z67" s="83" t="s">
        <v>14</v>
      </c>
      <c r="AA67" s="84" t="s">
        <v>15</v>
      </c>
      <c r="AB67" s="226"/>
      <c r="AC67" s="227"/>
      <c r="AD67" s="227"/>
      <c r="AE67" s="222"/>
      <c r="AF67" s="222"/>
    </row>
    <row r="68" spans="1:32" s="9" customFormat="1" ht="129.4" customHeight="1" x14ac:dyDescent="0.95">
      <c r="A68" s="251" t="s">
        <v>690</v>
      </c>
      <c r="B68" s="85" t="s">
        <v>647</v>
      </c>
      <c r="C68" s="86" t="s">
        <v>269</v>
      </c>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88">
        <f>SUM(D68:AA68)</f>
        <v>0</v>
      </c>
      <c r="AC68" s="98" t="str">
        <f>CONCATENATE(IF(D68&lt;&gt;SUM(D70,D72,D74,D76,D78)," * F03-01 for Age "&amp;D6&amp;" "&amp;D7&amp;" is not equal to the sum of (F03-03+F03-05+F03-07+F03-09+F03-11)"&amp;CHAR(10),""),IF(E68&lt;&gt;SUM(E70,E72,E74,E76,E78)," * F03-01 for Age "&amp;D6&amp;" "&amp;E7&amp;" is not equal to the sum of F03-03+F03-05+F03-07+F03-09+F03-11"&amp;CHAR(10),""),IF(F68&lt;&gt;SUM(F70,F72,F74,F76,F78)," * F03-01 for Age "&amp;F6&amp;" "&amp;F7&amp;" is not equal to the sum of (F03-03+F03-05+F03-07+F03-09+F03-11)"&amp;CHAR(10),""),IF(G68&lt;&gt;SUM(G70,G72,G74,G76,G78)," * F03-01 for Age "&amp;F6&amp;" "&amp;G7&amp;" is not equal to the sum of F03-03+F03-05+F03-07+F03-09+F03-11"&amp;CHAR(10),""),IF(H68&lt;&gt;SUM(H70,H72,H74,H76,H78)," * F03-01 for Age "&amp;H6&amp;" "&amp;H7&amp;" is not equal to the sum of (F03-03+F03-05+F03-07+F03-09+F03-11)"&amp;CHAR(10),""),IF(I68&lt;&gt;SUM(I70,I72,I74,I76,I78)," * F03-01 for Age "&amp;H6&amp;" "&amp;I7&amp;" is not equal to the sum of F03-03+F03-05+F03-07+F03-09+F03-11"&amp;CHAR(10),""),IF(J68&lt;&gt;SUM(J70,J72,J74,J76,J78)," * F03-01 for Age "&amp;J6&amp;" "&amp;J7&amp;" is not equal to the sum of (F03-03+F03-05+F03-07+F03-09+F03-11)"&amp;CHAR(10),""),IF(K68&lt;&gt;SUM(K70,K72,K74,K76,K78)," * F03-01 for Age "&amp;J6&amp;" "&amp;K7&amp;" is not equal to the sum of F03-03+F03-05+F03-07+F03-09+F03-11"&amp;CHAR(10),""),IF(L68&lt;&gt;SUM(L70,L72,L74,L76,L78)," * F03-01 for Age "&amp;L6&amp;" "&amp;L7&amp;" is not equal to the sum of (F03-03+F03-05+F03-07+F03-09+F03-11)"&amp;CHAR(10),""),IF(M68&lt;&gt;SUM(M70,M72,M74,M76,M78)," * F03-01 for Age "&amp;L6&amp;" "&amp;M7&amp;" is not equal to the sum of F03-03+F03-05+F03-07+F03-09+F03-11"&amp;CHAR(10),""),IF(N68&lt;&gt;SUM(N70,N72,N74,N76,N78)," * F03-01 for Age "&amp;N6&amp;" "&amp;N7&amp;" is not equal to the sum of (F03-03+F03-05+F03-07+F03-09+F03-11)"&amp;CHAR(10),""),IF(O68&lt;&gt;SUM(O70,O72,O74,O76,O78)," * F03-01 for Age "&amp;N6&amp;" "&amp;O7&amp;" is not equal to the sum of F03-03+F03-05+F03-07+F03-09+F03-11"&amp;CHAR(10),""),IF(P68&lt;&gt;SUM(P70,P72,P74,P76,P78)," * F03-01 for Age "&amp;P6&amp;" "&amp;P7&amp;" is not equal to the sum of (F03-03+F03-05+F03-07+F03-09+F03-11)"&amp;CHAR(10),""),IF(Q68&lt;&gt;SUM(Q70,Q72,Q74,Q76,Q78)," * F03-01 for Age "&amp;P6&amp;" "&amp;Q7&amp;" is not equal to the sum of F03-03+F03-05+F03-07+F03-09+F03-11"&amp;CHAR(10),""),IF(R68&lt;&gt;SUM(R70,R72,R74,R76,R78)," * F03-01 for Age "&amp;R6&amp;" "&amp;R7&amp;" is not equal to the sum of (F03-03+F03-05+F03-07+F03-09+F03-11)"&amp;CHAR(10),""),IF(S68&lt;&gt;SUM(S70,S72,S74,S76,S78)," * F03-01 for Age "&amp;R6&amp;" "&amp;S7&amp;" is not equal to the sum of F03-03+F03-05+F03-07+F03-09+F03-11"&amp;CHAR(10),""),IF(T68&lt;&gt;SUM(T70,T72,T74,T76,T78)," * F03-01 for Age "&amp;T6&amp;" "&amp;T7&amp;" is not equal to the sum of (F03-03+F03-05+F03-07+F03-09+F03-11)"&amp;CHAR(10),""),IF(U68&lt;&gt;SUM(U70,U72,U74,U76,U78)," * F03-01 for Age "&amp;T6&amp;" "&amp;U7&amp;" is not equal to the sum of F03-03+F03-05+F03-07+F03-09+F03-11"&amp;CHAR(10),""),IF(V68&lt;&gt;SUM(V70,V72,V74,V76,V78)," * F03-01 for Age "&amp;V6&amp;" "&amp;V7&amp;" is not equal to the sum of (F03-03+F03-05+F03-07+F03-09+F03-11)"&amp;CHAR(10),""),IF(W68&lt;&gt;SUM(W70,W72,W74,W76,W78)," * F03-01 for Age "&amp;V6&amp;" "&amp;W7&amp;" is not equal to the sum of F03-03+F03-05+F03-07+F03-09+F03-11"&amp;CHAR(10),""),IF(X68&lt;&gt;SUM(X70,X72,X74,X76,X78)," * F03-01 for Age "&amp;X6&amp;" "&amp;X7&amp;" is not equal to the sum of (F03-03+F03-05+F03-07+F03-09+F03-11)"&amp;CHAR(10),""),IF(Y68&lt;&gt;SUM(Y70,Y72,Y74,Y76,Y78)," * F03-01 for Age "&amp;X6&amp;" "&amp;Y7&amp;" is not equal to the sum of F03-03+F03-05+F03-07+F03-09+F03-11"&amp;CHAR(10),""),IF(Z68&lt;&gt;SUM(Z70,Z72,Z74,Z76,Z78)," * F03-01 for Age "&amp;Z6&amp;" "&amp;Z7&amp;" is not equal to the sum of (F03-03+F03-05+F03-07+F03-09+F03-11)"&amp;CHAR(10),""),IF(AA68&lt;&gt;SUM(AA70,AA72,AA74,AA76,AA78)," * F03-01 for Age "&amp;Z6&amp;" "&amp;AA7&amp;" is not equal to the sum of (F03-03+F03-05+F03-07+F03-09+F03-11)"&amp;CHAR(10),""),IF(AB68&lt;&gt;SUM(AB70,AB72,AB74,AB76,AB78)," * Total F03-01 is not equal to the sum of (F03-03+F03-05+F03-07+F03-09+F03-11)"&amp;CHAR(10),""))</f>
        <v/>
      </c>
      <c r="AD68" s="228" t="str">
        <f>CONCATENATE(AC68,AC69,AC70,AC71,AC72,AC73,AC74,AC75,AC76,AC77,AC78,AC79)</f>
        <v/>
      </c>
      <c r="AE68" s="89"/>
      <c r="AF68" s="297" t="str">
        <f>CONCATENATE(AE68,AE69,AE70,AE71,AE72,AE73,AE74,AE75,AE76,AE77,AE78,AE79)</f>
        <v/>
      </c>
    </row>
    <row r="69" spans="1:32" s="9" customFormat="1" ht="108.75" customHeight="1" x14ac:dyDescent="0.95">
      <c r="A69" s="258"/>
      <c r="B69" s="85" t="s">
        <v>648</v>
      </c>
      <c r="C69" s="86" t="s">
        <v>270</v>
      </c>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88">
        <f t="shared" ref="AB69:AB79" si="6">SUM(D69:AA69)</f>
        <v>0</v>
      </c>
      <c r="AC69" s="98" t="str">
        <f>CONCATENATE(IF(D69&lt;&gt;SUM(D71,D73,D75,D77,D79)," * F03-02 for Age "&amp;D6&amp;" "&amp;D7&amp;" is not equal to the sum of (F03-04+F03-06+F03-08+F03-10+F03-12)"&amp;CHAR(10),""),IF(E69&lt;&gt;SUM(E71,E73,E75,E77,E79)," * F03-02 for Age "&amp;D6&amp;" "&amp;E7&amp;" is not equal to the sum of F03-04+F03-06+F03-08+F03-10+F03-12"&amp;CHAR(10),""),IF(F69&lt;&gt;SUM(F71,F73,F75,F77,F79)," * F03-02 for Age "&amp;F6&amp;" "&amp;F7&amp;" is not equal to the sum of (F03-04+F03-06+F03-08+F03-10+F03-12)"&amp;CHAR(10),""),IF(G69&lt;&gt;SUM(G71,G73,G75,G77,G79)," * F03-02 for Age "&amp;F6&amp;" "&amp;G7&amp;" is not equal to the sum of F03-04+F03-06+F03-08+F03-10+F03-12"&amp;CHAR(10),""),IF(H69&lt;&gt;SUM(H71,H73,H75,H77,H79)," * F03-02 for Age "&amp;H6&amp;" "&amp;H7&amp;" is not equal to the sum of (F03-04+F03-06+F03-08+F03-10+F03-12)"&amp;CHAR(10),""),IF(I69&lt;&gt;SUM(I71,I73,I75,I77,I79)," * F03-02 for Age "&amp;H6&amp;" "&amp;I7&amp;" is not equal to the sum of F03-04+F03-06+F03-08+F03-10+F03-12"&amp;CHAR(10),""),IF(J69&lt;&gt;SUM(J71,J73,J75,J77,J79)," * F03-02 for Age "&amp;J6&amp;" "&amp;J7&amp;" is not equal to the sum of (F03-04+F03-06+F03-08+F03-10+F03-12)"&amp;CHAR(10),""),IF(K69&lt;&gt;SUM(K71,K73,K75,K77,K79)," * F03-02 for Age "&amp;J6&amp;" "&amp;K7&amp;" is not equal to the sum of F03-04+F03-06+F03-08+F03-10+F03-12"&amp;CHAR(10),""),IF(L69&lt;&gt;SUM(L71,L73,L75,L77,L79)," * F03-02 for Age "&amp;L6&amp;" "&amp;L7&amp;" is not equal to the sum of (F03-04+F03-06+F03-08+F03-10+F03-12)"&amp;CHAR(10),""),IF(M69&lt;&gt;SUM(M71,M73,M75,M77,M79)," * F03-02 for Age "&amp;L6&amp;" "&amp;M7&amp;" is not equal to the sum of F03-04+F03-06+F03-08+F03-10+F03-12"&amp;CHAR(10),""),IF(N69&lt;&gt;SUM(N71,N73,N75,N77,N79)," * F03-02 for Age "&amp;N6&amp;" "&amp;N7&amp;" is not equal to the sum of (F03-04+F03-06+F03-08+F03-10+F03-12)"&amp;CHAR(10),""),IF(O69&lt;&gt;SUM(O71,O73,O75,O77,O79)," * F03-02 for Age "&amp;N6&amp;" "&amp;O7&amp;" is not equal to the sum of F03-04+F03-06+F03-08+F03-10+F03-12"&amp;CHAR(10),""),IF(P69&lt;&gt;SUM(P71,P73,P75,P77,P79)," * F03-02 for Age "&amp;P6&amp;" "&amp;P7&amp;" is not equal to the sum of (F03-04+F03-06+F03-08+F03-10+F03-12)"&amp;CHAR(10),""),IF(Q69&lt;&gt;SUM(Q71,Q73,Q75,Q77,Q79)," * F03-02 for Age "&amp;P6&amp;" "&amp;Q7&amp;" is not equal to the sum of F03-04+F03-06+F03-08+F03-10+F03-12"&amp;CHAR(10),""),IF(R69&lt;&gt;SUM(R71,R73,R75,R77,R79)," * F03-02 for Age "&amp;R6&amp;" "&amp;R7&amp;" is not equal to the sum of (F03-04+F03-06+F03-08+F03-10+F03-12)"&amp;CHAR(10),""),IF(S69&lt;&gt;SUM(S71,S73,S75,S77,S79)," * F03-02 for Age "&amp;R6&amp;" "&amp;S7&amp;" is not equal to the sum of F03-04+F03-06+F03-08+F03-10+F03-12"&amp;CHAR(10),""),IF(T69&lt;&gt;SUM(T71,T73,T75,T77,T79)," * F03-02 for Age "&amp;T6&amp;" "&amp;T7&amp;" is not equal to the sum of (F03-04+F03-06+F03-08+F03-10+F03-12)"&amp;CHAR(10),""),IF(U69&lt;&gt;SUM(U71,U73,U75,U77,U79)," * F03-02 for Age "&amp;T6&amp;" "&amp;U7&amp;" is not equal to the sum of F03-04+F03-06+F03-08+F03-10+F03-12"&amp;CHAR(10),""),IF(V69&lt;&gt;SUM(V71,V73,V75,V77,V79)," * F03-02 for Age "&amp;V6&amp;" "&amp;V7&amp;" is not equal to the sum of (F03-04+F03-06+F03-08+F03-10+F03-12)"&amp;CHAR(10),""),IF(W69&lt;&gt;SUM(W71,W73,W75,W77,W79)," * F03-02 for Age "&amp;V6&amp;" "&amp;W7&amp;" is not equal to the sum of F03-04+F03-06+F03-08+F03-10+F03-12"&amp;CHAR(10),""),IF(X69&lt;&gt;SUM(X71,X73,X75,X77,X79)," * F03-02 for Age "&amp;X6&amp;" "&amp;X7&amp;" is not equal to the sum of (F03-04+F03-06+F03-08+F03-10+F03-12)"&amp;CHAR(10),""),IF(Y69&lt;&gt;SUM(Y71,Y73,Y75,Y77,Y79)," * F03-02 for Age "&amp;X6&amp;" "&amp;Y7&amp;" is not equal to the sum of F03-04+F03-06+F03-08+F03-10+F03-12"&amp;CHAR(10),""),IF(Z69&lt;&gt;SUM(Z71,Z73,Z75,Z77,Z79)," * F03-02 for Age "&amp;Z6&amp;" "&amp;Z7&amp;" is not equal to the sum of (F03-04+F03-06+F03-08+F03-10+F03-12)"&amp;CHAR(10),""),IF(AA69&lt;&gt;SUM(AA71,AA73,AA75,AA77,AA79)," * F03-02 for Age "&amp;Z6&amp;" "&amp;AA7&amp;" is not equal to the sum of (F03-04+F03-06+F03-08+F03-10+F03-12)"&amp;CHAR(10),""),IF(AB69&lt;&gt;SUM(AB71,AB73,AB75,AB77,AB79)," * Total F03-02 is not equal to the sum of (F03-04+F03-06+F03-08+F03-10+F03-12)"&amp;CHAR(10),""))</f>
        <v/>
      </c>
      <c r="AD69" s="228"/>
      <c r="AE69" s="89"/>
      <c r="AF69" s="297"/>
    </row>
    <row r="70" spans="1:32" s="9" customFormat="1" ht="115.5" customHeight="1" x14ac:dyDescent="0.95">
      <c r="A70" s="251" t="s">
        <v>688</v>
      </c>
      <c r="B70" s="85" t="s">
        <v>649</v>
      </c>
      <c r="C70" s="86" t="s">
        <v>271</v>
      </c>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88">
        <f t="shared" si="6"/>
        <v>0</v>
      </c>
      <c r="AC70" s="98" t="str">
        <f>CONCATENATE(IF(D70&gt;D68," * F03-03 for Age "&amp;D6&amp;" "&amp;D7&amp;" is more than F03-01"&amp;CHAR(10),""),IF(E70&gt;E68," * F03-03 for Age "&amp;D6&amp;" "&amp;E7&amp;" is more than F03-01"&amp;CHAR(10),""),IF(F70&gt;F68," * F03-03 for Age "&amp;F6&amp;" "&amp;F7&amp;" is more than F03-01"&amp;CHAR(10),""),IF(G70&gt;G68," * F03-03 for Age "&amp;F6&amp;" "&amp;G7&amp;" is more than F03-01"&amp;CHAR(10),""),IF(H70&gt;H68," * F03-03 for Age "&amp;H6&amp;" "&amp;H7&amp;" is more than F03-01"&amp;CHAR(10),""),IF(I70&gt;I68," * F03-03 for Age "&amp;H6&amp;" "&amp;I7&amp;" is more than F03-01"&amp;CHAR(10),""),IF(J70&gt;J68," * F03-03 for Age "&amp;J6&amp;" "&amp;J7&amp;" is more than F03-01"&amp;CHAR(10),""),IF(K70&gt;K68," * F03-03 for Age "&amp;J6&amp;" "&amp;K7&amp;" is more than F03-01"&amp;CHAR(10),""),IF(L70&gt;L68," * F03-03 for Age "&amp;L6&amp;" "&amp;L7&amp;" is more than F03-01"&amp;CHAR(10),""),IF(M70&gt;M68," * F03-03 for Age "&amp;L6&amp;" "&amp;M7&amp;" is more than F03-01"&amp;CHAR(10),""),IF(N70&gt;N68," * F03-03 for Age "&amp;N6&amp;" "&amp;N7&amp;" is more than F03-01"&amp;CHAR(10),""),IF(O70&gt;O68," * F03-03 for Age "&amp;N6&amp;" "&amp;O7&amp;" is more than F03-01"&amp;CHAR(10),""),IF(P70&gt;P68," * F03-03 for Age "&amp;P6&amp;" "&amp;P7&amp;" is more than F03-01"&amp;CHAR(10),""),IF(Q70&gt;Q68," * F03-03 for Age "&amp;P6&amp;" "&amp;Q7&amp;" is more than F03-01"&amp;CHAR(10),""),IF(R70&gt;R68," * F03-03 for Age "&amp;R6&amp;" "&amp;R7&amp;" is more than F03-01"&amp;CHAR(10),""),IF(S70&gt;S68," * F03-03 for Age "&amp;R6&amp;" "&amp;S7&amp;" is more than F03-01"&amp;CHAR(10),""),IF(T70&gt;T68," * F03-03 for Age "&amp;T6&amp;" "&amp;T7&amp;" is more than F03-01"&amp;CHAR(10),""),IF(U70&gt;U68," * F03-03 for Age "&amp;T6&amp;" "&amp;U7&amp;" is more than F03-01"&amp;CHAR(10),""),IF(V70&gt;V68," * F03-03 for Age "&amp;V6&amp;" "&amp;V7&amp;" is more than F03-01"&amp;CHAR(10),""),IF(W70&gt;W68," * F03-03 for Age "&amp;V6&amp;" "&amp;W7&amp;" is more than F03-01"&amp;CHAR(10),""),IF(X70&gt;X68," * F03-03 for Age "&amp;X6&amp;" "&amp;X7&amp;" is more than F03-01"&amp;CHAR(10),""),IF(Y70&gt;Y68," * F03-03 for Age "&amp;X6&amp;" "&amp;Y7&amp;" is more than F03-01"&amp;CHAR(10),""),IF(Z70&gt;Z68," * F03-03 for Age "&amp;Z6&amp;" "&amp;Z7&amp;" is more than F03-01"&amp;CHAR(10),""),IF(AA70&gt;AA68," * F03-03 for Age "&amp;Z6&amp;" "&amp;AA7&amp;" is more than F03-01"&amp;CHAR(10),""),IF(AB70&gt;AB68," * Total F03-03 is more than Total F03-01"&amp;CHAR(10),""))</f>
        <v/>
      </c>
      <c r="AD70" s="228"/>
      <c r="AE70" s="89"/>
      <c r="AF70" s="297"/>
    </row>
    <row r="71" spans="1:32" s="9" customFormat="1" ht="111.75" customHeight="1" x14ac:dyDescent="0.95">
      <c r="A71" s="258"/>
      <c r="B71" s="85" t="s">
        <v>648</v>
      </c>
      <c r="C71" s="86" t="s">
        <v>272</v>
      </c>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88">
        <f t="shared" si="6"/>
        <v>0</v>
      </c>
      <c r="AC71" s="98" t="str">
        <f>CONCATENATE(IF(D71&gt;D69," * F03-04 for Age "&amp;D6&amp;" "&amp;D7&amp;" is more than F03-02"&amp;CHAR(10),""),IF(E71&gt;E69," * F03-04 for Age "&amp;D6&amp;" "&amp;E7&amp;" is more than F03-02"&amp;CHAR(10),""),IF(F71&gt;F69," * F03-04 for Age "&amp;F6&amp;" "&amp;F7&amp;" is more than F03-02"&amp;CHAR(10),""),IF(G71&gt;G69," * F03-04 for Age "&amp;F6&amp;" "&amp;G7&amp;" is more than F03-02"&amp;CHAR(10),""),IF(H71&gt;H69," * F03-04 for Age "&amp;H6&amp;" "&amp;H7&amp;" is more than F03-02"&amp;CHAR(10),""),IF(I71&gt;I69," * F03-04 for Age "&amp;H6&amp;" "&amp;I7&amp;" is more than F03-02"&amp;CHAR(10),""),IF(J71&gt;J69," * F03-04 for Age "&amp;J6&amp;" "&amp;J7&amp;" is more than F03-02"&amp;CHAR(10),""),IF(K71&gt;K69," * F03-04 for Age "&amp;J6&amp;" "&amp;K7&amp;" is more than F03-02"&amp;CHAR(10),""),IF(L71&gt;L69," * F03-04 for Age "&amp;L6&amp;" "&amp;L7&amp;" is more than F03-02"&amp;CHAR(10),""),IF(M71&gt;M69," * F03-04 for Age "&amp;L6&amp;" "&amp;M7&amp;" is more than F03-02"&amp;CHAR(10),""),IF(N71&gt;N69," * F03-04 for Age "&amp;N6&amp;" "&amp;N7&amp;" is more than F03-02"&amp;CHAR(10),""),IF(O71&gt;O69," * F03-04 for Age "&amp;N6&amp;" "&amp;O7&amp;" is more than F03-02"&amp;CHAR(10),""),IF(P71&gt;P69," * F03-04 for Age "&amp;P6&amp;" "&amp;P7&amp;" is more than F03-02"&amp;CHAR(10),""),IF(Q71&gt;Q69," * F03-04 for Age "&amp;P6&amp;" "&amp;Q7&amp;" is more than F03-02"&amp;CHAR(10),""),IF(R71&gt;R69," * F03-04 for Age "&amp;R6&amp;" "&amp;R7&amp;" is more than F03-02"&amp;CHAR(10),""),IF(S71&gt;S69," * F03-04 for Age "&amp;R6&amp;" "&amp;S7&amp;" is more than F03-02"&amp;CHAR(10),""),IF(T71&gt;T69," * F03-04 for Age "&amp;T6&amp;" "&amp;T7&amp;" is more than F03-02"&amp;CHAR(10),""),IF(U71&gt;U69," * F03-04 for Age "&amp;T6&amp;" "&amp;U7&amp;" is more than F03-02"&amp;CHAR(10),""),IF(V71&gt;V69," * F03-04 for Age "&amp;V6&amp;" "&amp;V7&amp;" is more than F03-02"&amp;CHAR(10),""),IF(W71&gt;W69," * F03-04 for Age "&amp;V6&amp;" "&amp;W7&amp;" is more than F03-02"&amp;CHAR(10),""),IF(X71&gt;X69," * F03-04 for Age "&amp;X6&amp;" "&amp;X7&amp;" is more than F03-02"&amp;CHAR(10),""),IF(Y71&gt;Y69," * F03-04 for Age "&amp;X6&amp;" "&amp;Y7&amp;" is more than F03-02"&amp;CHAR(10),""),IF(Z71&gt;Z69," * F03-04 for Age "&amp;Z6&amp;" "&amp;Z7&amp;" is more than F03-02"&amp;CHAR(10),""),IF(AA71&gt;AA69," * F03-04 for Age "&amp;Z6&amp;" "&amp;AA7&amp;" is more than F03-02"&amp;CHAR(10),""),IF(AB71&gt;AB69," * Total F03-04 is more than Total F03-02"&amp;CHAR(10),""))</f>
        <v/>
      </c>
      <c r="AD71" s="228"/>
      <c r="AE71" s="89"/>
      <c r="AF71" s="297"/>
    </row>
    <row r="72" spans="1:32" s="11" customFormat="1" ht="99.75" customHeight="1" x14ac:dyDescent="0.95">
      <c r="A72" s="257" t="s">
        <v>38</v>
      </c>
      <c r="B72" s="118" t="s">
        <v>510</v>
      </c>
      <c r="C72" s="119" t="s">
        <v>273</v>
      </c>
      <c r="D72" s="109"/>
      <c r="E72" s="109"/>
      <c r="F72" s="109"/>
      <c r="G72" s="109"/>
      <c r="H72" s="109"/>
      <c r="I72" s="109"/>
      <c r="J72" s="109"/>
      <c r="K72" s="109"/>
      <c r="L72" s="109"/>
      <c r="M72" s="109"/>
      <c r="N72" s="109"/>
      <c r="O72" s="109"/>
      <c r="P72" s="109"/>
      <c r="Q72" s="109"/>
      <c r="R72" s="109"/>
      <c r="S72" s="109"/>
      <c r="T72" s="109"/>
      <c r="U72" s="109"/>
      <c r="V72" s="109"/>
      <c r="W72" s="109"/>
      <c r="X72" s="109"/>
      <c r="Y72" s="109"/>
      <c r="Z72" s="109"/>
      <c r="AA72" s="109"/>
      <c r="AB72" s="88">
        <f t="shared" si="6"/>
        <v>0</v>
      </c>
      <c r="AC72" s="98"/>
      <c r="AD72" s="228"/>
      <c r="AE72" s="89"/>
      <c r="AF72" s="297"/>
    </row>
    <row r="73" spans="1:32" s="11" customFormat="1" ht="99.75" customHeight="1" x14ac:dyDescent="0.95">
      <c r="A73" s="257"/>
      <c r="B73" s="118" t="s">
        <v>511</v>
      </c>
      <c r="C73" s="119" t="s">
        <v>274</v>
      </c>
      <c r="D73" s="109"/>
      <c r="E73" s="109"/>
      <c r="F73" s="109"/>
      <c r="G73" s="109"/>
      <c r="H73" s="109"/>
      <c r="I73" s="109"/>
      <c r="J73" s="109"/>
      <c r="K73" s="109"/>
      <c r="L73" s="109"/>
      <c r="M73" s="109"/>
      <c r="N73" s="109"/>
      <c r="O73" s="109"/>
      <c r="P73" s="109"/>
      <c r="Q73" s="109"/>
      <c r="R73" s="109"/>
      <c r="S73" s="109"/>
      <c r="T73" s="109"/>
      <c r="U73" s="109"/>
      <c r="V73" s="109"/>
      <c r="W73" s="109"/>
      <c r="X73" s="109"/>
      <c r="Y73" s="109"/>
      <c r="Z73" s="109"/>
      <c r="AA73" s="109"/>
      <c r="AB73" s="88">
        <f t="shared" si="6"/>
        <v>0</v>
      </c>
      <c r="AC73" s="98"/>
      <c r="AD73" s="228"/>
      <c r="AE73" s="89"/>
      <c r="AF73" s="297"/>
    </row>
    <row r="74" spans="1:32" s="11" customFormat="1" ht="99.75" customHeight="1" x14ac:dyDescent="0.95">
      <c r="A74" s="257" t="s">
        <v>39</v>
      </c>
      <c r="B74" s="118" t="s">
        <v>510</v>
      </c>
      <c r="C74" s="119" t="s">
        <v>275</v>
      </c>
      <c r="D74" s="109"/>
      <c r="E74" s="109"/>
      <c r="F74" s="109"/>
      <c r="G74" s="109"/>
      <c r="H74" s="109"/>
      <c r="I74" s="109"/>
      <c r="J74" s="109"/>
      <c r="K74" s="109"/>
      <c r="L74" s="109"/>
      <c r="M74" s="109"/>
      <c r="N74" s="109"/>
      <c r="O74" s="109"/>
      <c r="P74" s="109"/>
      <c r="Q74" s="109"/>
      <c r="R74" s="109"/>
      <c r="S74" s="109"/>
      <c r="T74" s="109"/>
      <c r="U74" s="109"/>
      <c r="V74" s="109"/>
      <c r="W74" s="109"/>
      <c r="X74" s="109"/>
      <c r="Y74" s="109"/>
      <c r="Z74" s="109"/>
      <c r="AA74" s="109"/>
      <c r="AB74" s="88">
        <f t="shared" si="6"/>
        <v>0</v>
      </c>
      <c r="AC74" s="98"/>
      <c r="AD74" s="228"/>
      <c r="AE74" s="89"/>
      <c r="AF74" s="297"/>
    </row>
    <row r="75" spans="1:32" s="11" customFormat="1" ht="99.75" customHeight="1" x14ac:dyDescent="0.95">
      <c r="A75" s="257"/>
      <c r="B75" s="118" t="s">
        <v>650</v>
      </c>
      <c r="C75" s="119" t="s">
        <v>276</v>
      </c>
      <c r="D75" s="109"/>
      <c r="E75" s="109"/>
      <c r="F75" s="109"/>
      <c r="G75" s="109"/>
      <c r="H75" s="109"/>
      <c r="I75" s="109"/>
      <c r="J75" s="109"/>
      <c r="K75" s="109"/>
      <c r="L75" s="109"/>
      <c r="M75" s="109"/>
      <c r="N75" s="109"/>
      <c r="O75" s="109"/>
      <c r="P75" s="109"/>
      <c r="Q75" s="109"/>
      <c r="R75" s="109"/>
      <c r="S75" s="109"/>
      <c r="T75" s="109"/>
      <c r="U75" s="109"/>
      <c r="V75" s="109"/>
      <c r="W75" s="109"/>
      <c r="X75" s="109"/>
      <c r="Y75" s="109"/>
      <c r="Z75" s="109"/>
      <c r="AA75" s="109"/>
      <c r="AB75" s="88">
        <f t="shared" si="6"/>
        <v>0</v>
      </c>
      <c r="AC75" s="98"/>
      <c r="AD75" s="228"/>
      <c r="AE75" s="89"/>
      <c r="AF75" s="297"/>
    </row>
    <row r="76" spans="1:32" s="11" customFormat="1" ht="99.75" customHeight="1" x14ac:dyDescent="0.95">
      <c r="A76" s="257" t="s">
        <v>40</v>
      </c>
      <c r="B76" s="118" t="s">
        <v>510</v>
      </c>
      <c r="C76" s="119" t="s">
        <v>277</v>
      </c>
      <c r="D76" s="109"/>
      <c r="E76" s="109"/>
      <c r="F76" s="109"/>
      <c r="G76" s="109"/>
      <c r="H76" s="109"/>
      <c r="I76" s="109"/>
      <c r="J76" s="109"/>
      <c r="K76" s="109"/>
      <c r="L76" s="109"/>
      <c r="M76" s="109"/>
      <c r="N76" s="109"/>
      <c r="O76" s="109"/>
      <c r="P76" s="109"/>
      <c r="Q76" s="109"/>
      <c r="R76" s="109"/>
      <c r="S76" s="109"/>
      <c r="T76" s="109"/>
      <c r="U76" s="109"/>
      <c r="V76" s="109"/>
      <c r="W76" s="109"/>
      <c r="X76" s="109"/>
      <c r="Y76" s="109"/>
      <c r="Z76" s="109"/>
      <c r="AA76" s="109"/>
      <c r="AB76" s="88">
        <f t="shared" si="6"/>
        <v>0</v>
      </c>
      <c r="AC76" s="98"/>
      <c r="AD76" s="228"/>
      <c r="AE76" s="89"/>
      <c r="AF76" s="297"/>
    </row>
    <row r="77" spans="1:32" s="11" customFormat="1" ht="99.75" customHeight="1" x14ac:dyDescent="0.95">
      <c r="A77" s="257"/>
      <c r="B77" s="118" t="s">
        <v>651</v>
      </c>
      <c r="C77" s="119" t="s">
        <v>278</v>
      </c>
      <c r="D77" s="109"/>
      <c r="E77" s="109"/>
      <c r="F77" s="109"/>
      <c r="G77" s="109"/>
      <c r="H77" s="109"/>
      <c r="I77" s="109"/>
      <c r="J77" s="109"/>
      <c r="K77" s="109"/>
      <c r="L77" s="109"/>
      <c r="M77" s="109"/>
      <c r="N77" s="109"/>
      <c r="O77" s="109"/>
      <c r="P77" s="109"/>
      <c r="Q77" s="109"/>
      <c r="R77" s="109"/>
      <c r="S77" s="109"/>
      <c r="T77" s="109"/>
      <c r="U77" s="109"/>
      <c r="V77" s="109"/>
      <c r="W77" s="109"/>
      <c r="X77" s="109"/>
      <c r="Y77" s="109"/>
      <c r="Z77" s="109"/>
      <c r="AA77" s="109"/>
      <c r="AB77" s="88">
        <f t="shared" si="6"/>
        <v>0</v>
      </c>
      <c r="AC77" s="98"/>
      <c r="AD77" s="228"/>
      <c r="AE77" s="89"/>
      <c r="AF77" s="297"/>
    </row>
    <row r="78" spans="1:32" s="11" customFormat="1" ht="99.75" customHeight="1" x14ac:dyDescent="0.95">
      <c r="A78" s="257" t="s">
        <v>41</v>
      </c>
      <c r="B78" s="118" t="s">
        <v>510</v>
      </c>
      <c r="C78" s="119" t="s">
        <v>279</v>
      </c>
      <c r="D78" s="109"/>
      <c r="E78" s="109"/>
      <c r="F78" s="109"/>
      <c r="G78" s="109"/>
      <c r="H78" s="109"/>
      <c r="I78" s="109"/>
      <c r="J78" s="109"/>
      <c r="K78" s="109"/>
      <c r="L78" s="109"/>
      <c r="M78" s="109"/>
      <c r="N78" s="109"/>
      <c r="O78" s="109"/>
      <c r="P78" s="109"/>
      <c r="Q78" s="109"/>
      <c r="R78" s="109"/>
      <c r="S78" s="109"/>
      <c r="T78" s="109"/>
      <c r="U78" s="109"/>
      <c r="V78" s="109"/>
      <c r="W78" s="109"/>
      <c r="X78" s="109"/>
      <c r="Y78" s="109"/>
      <c r="Z78" s="109"/>
      <c r="AA78" s="109"/>
      <c r="AB78" s="88">
        <f t="shared" si="6"/>
        <v>0</v>
      </c>
      <c r="AC78" s="98"/>
      <c r="AD78" s="228"/>
      <c r="AE78" s="89"/>
      <c r="AF78" s="297"/>
    </row>
    <row r="79" spans="1:32" s="11" customFormat="1" ht="99.75" customHeight="1" x14ac:dyDescent="0.95">
      <c r="A79" s="270"/>
      <c r="B79" s="120" t="s">
        <v>512</v>
      </c>
      <c r="C79" s="121" t="s">
        <v>280</v>
      </c>
      <c r="D79" s="122"/>
      <c r="E79" s="122"/>
      <c r="F79" s="122"/>
      <c r="G79" s="122"/>
      <c r="H79" s="122"/>
      <c r="I79" s="122"/>
      <c r="J79" s="122"/>
      <c r="K79" s="122"/>
      <c r="L79" s="122"/>
      <c r="M79" s="122"/>
      <c r="N79" s="122"/>
      <c r="O79" s="122"/>
      <c r="P79" s="122"/>
      <c r="Q79" s="122"/>
      <c r="R79" s="122"/>
      <c r="S79" s="122"/>
      <c r="T79" s="122"/>
      <c r="U79" s="122"/>
      <c r="V79" s="122"/>
      <c r="W79" s="122"/>
      <c r="X79" s="122"/>
      <c r="Y79" s="122"/>
      <c r="Z79" s="122"/>
      <c r="AA79" s="122"/>
      <c r="AB79" s="95">
        <f t="shared" si="6"/>
        <v>0</v>
      </c>
      <c r="AC79" s="102"/>
      <c r="AD79" s="229"/>
      <c r="AE79" s="103"/>
      <c r="AF79" s="297"/>
    </row>
    <row r="80" spans="1:32" s="7" customFormat="1" ht="109.5" customHeight="1" x14ac:dyDescent="1.1000000000000001">
      <c r="A80" s="305" t="s">
        <v>147</v>
      </c>
      <c r="B80" s="305"/>
      <c r="C80" s="305"/>
      <c r="D80" s="305"/>
      <c r="E80" s="305"/>
      <c r="F80" s="305"/>
      <c r="G80" s="305"/>
      <c r="H80" s="305"/>
      <c r="I80" s="305"/>
      <c r="J80" s="305"/>
      <c r="K80" s="305"/>
      <c r="L80" s="305"/>
      <c r="M80" s="305"/>
      <c r="N80" s="305"/>
      <c r="O80" s="305"/>
      <c r="P80" s="305"/>
      <c r="Q80" s="305"/>
      <c r="R80" s="305"/>
      <c r="S80" s="305"/>
      <c r="T80" s="305"/>
      <c r="U80" s="305"/>
      <c r="V80" s="305"/>
      <c r="W80" s="305"/>
      <c r="X80" s="305"/>
      <c r="Y80" s="305"/>
      <c r="Z80" s="305"/>
      <c r="AA80" s="305"/>
      <c r="AB80" s="305"/>
      <c r="AC80" s="305"/>
      <c r="AD80" s="305"/>
      <c r="AE80" s="305"/>
      <c r="AF80" s="305"/>
    </row>
    <row r="81" spans="1:32" s="8" customFormat="1" ht="58.5" customHeight="1" x14ac:dyDescent="1.05">
      <c r="A81" s="232" t="s">
        <v>49</v>
      </c>
      <c r="B81" s="232" t="s">
        <v>528</v>
      </c>
      <c r="C81" s="234" t="s">
        <v>495</v>
      </c>
      <c r="D81" s="104"/>
      <c r="E81" s="105"/>
      <c r="F81" s="105"/>
      <c r="G81" s="105"/>
      <c r="H81" s="105"/>
      <c r="I81" s="105"/>
      <c r="J81" s="105"/>
      <c r="K81" s="106"/>
      <c r="L81" s="242" t="s">
        <v>8</v>
      </c>
      <c r="M81" s="224"/>
      <c r="N81" s="223" t="s">
        <v>9</v>
      </c>
      <c r="O81" s="224"/>
      <c r="P81" s="223" t="s">
        <v>10</v>
      </c>
      <c r="Q81" s="224"/>
      <c r="R81" s="223" t="s">
        <v>11</v>
      </c>
      <c r="S81" s="224"/>
      <c r="T81" s="223" t="s">
        <v>12</v>
      </c>
      <c r="U81" s="224"/>
      <c r="V81" s="223" t="s">
        <v>28</v>
      </c>
      <c r="W81" s="224"/>
      <c r="X81" s="223" t="s">
        <v>29</v>
      </c>
      <c r="Y81" s="224"/>
      <c r="Z81" s="223" t="s">
        <v>13</v>
      </c>
      <c r="AA81" s="224"/>
      <c r="AB81" s="225" t="s">
        <v>24</v>
      </c>
      <c r="AC81" s="227" t="s">
        <v>562</v>
      </c>
      <c r="AD81" s="227" t="s">
        <v>568</v>
      </c>
      <c r="AE81" s="222" t="s">
        <v>569</v>
      </c>
      <c r="AF81" s="222" t="s">
        <v>569</v>
      </c>
    </row>
    <row r="82" spans="1:32" s="8" customFormat="1" ht="58.5" customHeight="1" x14ac:dyDescent="1.05">
      <c r="A82" s="233"/>
      <c r="B82" s="233"/>
      <c r="C82" s="235"/>
      <c r="D82" s="123"/>
      <c r="E82" s="124"/>
      <c r="F82" s="124"/>
      <c r="G82" s="124"/>
      <c r="H82" s="124"/>
      <c r="I82" s="124"/>
      <c r="J82" s="124"/>
      <c r="K82" s="125"/>
      <c r="L82" s="83" t="s">
        <v>14</v>
      </c>
      <c r="M82" s="84" t="s">
        <v>15</v>
      </c>
      <c r="N82" s="83" t="s">
        <v>14</v>
      </c>
      <c r="O82" s="84" t="s">
        <v>15</v>
      </c>
      <c r="P82" s="83" t="s">
        <v>14</v>
      </c>
      <c r="Q82" s="84" t="s">
        <v>15</v>
      </c>
      <c r="R82" s="83" t="s">
        <v>14</v>
      </c>
      <c r="S82" s="84" t="s">
        <v>15</v>
      </c>
      <c r="T82" s="83" t="s">
        <v>14</v>
      </c>
      <c r="U82" s="84" t="s">
        <v>15</v>
      </c>
      <c r="V82" s="83" t="s">
        <v>14</v>
      </c>
      <c r="W82" s="84" t="s">
        <v>15</v>
      </c>
      <c r="X82" s="83" t="s">
        <v>14</v>
      </c>
      <c r="Y82" s="84" t="s">
        <v>15</v>
      </c>
      <c r="Z82" s="83" t="s">
        <v>14</v>
      </c>
      <c r="AA82" s="84" t="s">
        <v>15</v>
      </c>
      <c r="AB82" s="226"/>
      <c r="AC82" s="227"/>
      <c r="AD82" s="227"/>
      <c r="AE82" s="222"/>
      <c r="AF82" s="222"/>
    </row>
    <row r="83" spans="1:32" s="9" customFormat="1" ht="93.75" customHeight="1" x14ac:dyDescent="0.95">
      <c r="A83" s="251" t="s">
        <v>43</v>
      </c>
      <c r="B83" s="85" t="s">
        <v>652</v>
      </c>
      <c r="C83" s="126" t="s">
        <v>540</v>
      </c>
      <c r="D83" s="107"/>
      <c r="E83" s="107"/>
      <c r="F83" s="107"/>
      <c r="G83" s="107"/>
      <c r="H83" s="107"/>
      <c r="I83" s="107"/>
      <c r="J83" s="107"/>
      <c r="K83" s="107"/>
      <c r="L83" s="92"/>
      <c r="M83" s="87"/>
      <c r="N83" s="92"/>
      <c r="O83" s="87"/>
      <c r="P83" s="92"/>
      <c r="Q83" s="87"/>
      <c r="R83" s="92"/>
      <c r="S83" s="87"/>
      <c r="T83" s="92"/>
      <c r="U83" s="87"/>
      <c r="V83" s="92"/>
      <c r="W83" s="87"/>
      <c r="X83" s="92"/>
      <c r="Y83" s="87"/>
      <c r="Z83" s="92"/>
      <c r="AA83" s="87"/>
      <c r="AB83" s="88">
        <f>SUM(D83:AA83)</f>
        <v>0</v>
      </c>
      <c r="AC83" s="98"/>
      <c r="AD83" s="228" t="str">
        <f>CONCATENATE(AC83,AC84,AC85,AC86,AC87,AC88,AC89,AC90,AC91,AC92,AC93,AC94,AC95,AC96,AC97,AC98,AC99,AC100)</f>
        <v/>
      </c>
      <c r="AE83" s="89"/>
      <c r="AF83" s="297" t="str">
        <f>CONCATENATE(AE83,AE84,AE85,AE86,AE87,AE88,AE89,AE90,AE91,AE92,AE93,AE94,AE95,AE96,AE97,AE98,AE99,AE100)</f>
        <v/>
      </c>
    </row>
    <row r="84" spans="1:32" s="9" customFormat="1" ht="79.5" customHeight="1" x14ac:dyDescent="0.95">
      <c r="A84" s="258"/>
      <c r="B84" s="85" t="s">
        <v>283</v>
      </c>
      <c r="C84" s="127" t="s">
        <v>282</v>
      </c>
      <c r="D84" s="107"/>
      <c r="E84" s="107"/>
      <c r="F84" s="107"/>
      <c r="G84" s="107"/>
      <c r="H84" s="107"/>
      <c r="I84" s="107"/>
      <c r="J84" s="107"/>
      <c r="K84" s="107"/>
      <c r="L84" s="92"/>
      <c r="M84" s="87"/>
      <c r="N84" s="92"/>
      <c r="O84" s="87"/>
      <c r="P84" s="92"/>
      <c r="Q84" s="87"/>
      <c r="R84" s="92"/>
      <c r="S84" s="87"/>
      <c r="T84" s="92"/>
      <c r="U84" s="87"/>
      <c r="V84" s="92"/>
      <c r="W84" s="87"/>
      <c r="X84" s="92"/>
      <c r="Y84" s="87"/>
      <c r="Z84" s="92"/>
      <c r="AA84" s="87"/>
      <c r="AB84" s="88">
        <f t="shared" ref="AB84:AB100" si="7">SUM(D84:AA84)</f>
        <v>0</v>
      </c>
      <c r="AC84" s="98" t="str">
        <f>CONCATENATE(IF(D84&lt;&gt;SUM(D86,D87,D88)," * F04-02 for Age "&amp;D6&amp;" "&amp;D7&amp;" is not equal to the sum of (F04-04+F04-05+F04-06)"&amp;CHAR(10),""),IF(E84&lt;&gt;SUM(E86,E87,E88)," * F04-02 for Age "&amp;D6&amp;" "&amp;E7&amp;" is not equal to the sum of (F04-04+F04-05+F04-06)"&amp;CHAR(10),""),IF(F84&lt;&gt;SUM(F86,F87,F88)," * F04-02 for Age "&amp;F6&amp;" "&amp;F7&amp;" is not equal to the sum of (F04-04+F04-05+F04-06)"&amp;CHAR(10),""),IF(G84&lt;&gt;SUM(G86,G87,G88)," * F04-02 for Age "&amp;F6&amp;" "&amp;G7&amp;" is not equal to the sum of (F04-04+F04-05+F04-06)"&amp;CHAR(10),""),IF(H84&lt;&gt;SUM(H86,H87,H88)," * F04-02 for Age "&amp;H6&amp;" "&amp;H7&amp;" is not equal to the sum of (F04-04+F04-05+F04-06)"&amp;CHAR(10),""),IF(I84&lt;&gt;SUM(I86,I87,I88)," * F04-02 for Age "&amp;H6&amp;" "&amp;I7&amp;" is not equal to the sum of (F04-04+F04-05+F04-06)"&amp;CHAR(10),""),IF(J84&lt;&gt;SUM(J86,J87,J88)," * F04-02 for Age "&amp;J6&amp;" "&amp;J7&amp;" is not equal to the sum of (F04-04+F04-05+F04-06)"&amp;CHAR(10),""),IF(K84&lt;&gt;SUM(K86,K87,K88)," * F04-02 for Age "&amp;J6&amp;" "&amp;K7&amp;" is not equal to the sum of (F04-04+F04-05+F04-06)"&amp;CHAR(10),""),IF(L84&lt;&gt;SUM(L86,L87,L88)," * F04-02 for Age "&amp;L6&amp;" "&amp;L7&amp;" is not equal to the sum of (F04-04+F04-05+F04-06)"&amp;CHAR(10),""),IF(M84&lt;&gt;SUM(M86,M87,M88)," * F04-02 for Age "&amp;L6&amp;" "&amp;M7&amp;" is not equal to the sum of (F04-04+F04-05+F04-06)"&amp;CHAR(10),""),IF(N84&lt;&gt;SUM(N86,N87,N88)," * F04-02 for Age "&amp;N6&amp;" "&amp;N7&amp;" is not equal to the sum of (F04-04+F04-05+F04-06)"&amp;CHAR(10),""),IF(O84&lt;&gt;SUM(O86,O87,O88)," * F04-02 for Age "&amp;N6&amp;" "&amp;O7&amp;" is not equal to the sum of (F04-04+F04-05+F04-06)"&amp;CHAR(10),""),IF(P84&lt;&gt;SUM(P86,P87,P88)," * F04-02 for Age "&amp;P6&amp;" "&amp;P7&amp;" is not equal to the sum of (F04-04+F04-05+F04-06)"&amp;CHAR(10),""),IF(Q84&lt;&gt;SUM(Q86,Q87,Q88)," * F04-02 for Age "&amp;P6&amp;" "&amp;Q7&amp;" is not equal to the sum of (F04-04+F04-05+F04-06)"&amp;CHAR(10),""),IF(R84&lt;&gt;SUM(R86,R87,R88)," * F04-02 for Age "&amp;R6&amp;" "&amp;R7&amp;" is not equal to the sum of (F04-04+F04-05+F04-06)"&amp;CHAR(10),""),IF(S84&lt;&gt;SUM(S86,S87,S88)," * F04-02 for Age "&amp;R6&amp;" "&amp;S7&amp;" is not equal to the sum of (F04-04+F04-05+F04-06)"&amp;CHAR(10),""),IF(T84&lt;&gt;SUM(T86,T87,T88)," * F04-02 for Age "&amp;T6&amp;" "&amp;T7&amp;" is not equal to the sum of (F04-04+F04-05+F04-06)"&amp;CHAR(10),""),IF(U84&lt;&gt;SUM(U86,U87,U88)," * F04-02 for Age "&amp;T6&amp;" "&amp;U7&amp;" is not equal to the sum of (F04-04+F04-05+F04-06)"&amp;CHAR(10),""),IF(V84&lt;&gt;SUM(V86,V87,V88)," * F04-02 for Age "&amp;V6&amp;" "&amp;V7&amp;" is not equal to the sum of (F04-04+F04-05+F04-06)"&amp;CHAR(10),""),IF(W84&lt;&gt;SUM(W86,W87,W88)," * F04-02 for Age "&amp;V6&amp;" "&amp;W7&amp;" is not equal to the sum of (F04-04+F04-05+F04-06)"&amp;CHAR(10),""),IF(X84&lt;&gt;SUM(X86,X87,X88)," * F04-02 for Age "&amp;X6&amp;" "&amp;X7&amp;" is not equal to the sum of (F04-04+F04-05+F04-06)"&amp;CHAR(10),""),IF(Y84&lt;&gt;SUM(Y86,Y87,Y88)," * F04-02 for Age "&amp;X6&amp;" "&amp;Y7&amp;" is not equal to the sum of (F04-04+F04-05+F04-06)"&amp;CHAR(10),""),IF(Z84&lt;&gt;SUM(Z86,Z87,Z88)," * F04-02 for Age "&amp;Z6&amp;" "&amp;Z7&amp;" is not equal to the sum of (F04-04+F04-05+F04-06)"&amp;CHAR(10),""),IF(AA84&lt;&gt;SUM(AA86,AA87,AA88)," * F04-02 for Age "&amp;Z6&amp;" "&amp;AA7&amp;" is not equal to the sum of (F04-04+F04-05+F04-06)"&amp;CHAR(10),""),IF(AB84&lt;&gt;SUM(AB86,AB87,AB88)," * Total F04-02 is not equal to the sum of (F04-04+F04-05+F04-06)"&amp;CHAR(10),""))</f>
        <v/>
      </c>
      <c r="AD84" s="228"/>
      <c r="AE84" s="89"/>
      <c r="AF84" s="297"/>
    </row>
    <row r="85" spans="1:32" s="9" customFormat="1" ht="95.25" customHeight="1" x14ac:dyDescent="0.95">
      <c r="A85" s="258"/>
      <c r="B85" s="85" t="s">
        <v>653</v>
      </c>
      <c r="C85" s="127" t="s">
        <v>541</v>
      </c>
      <c r="D85" s="107"/>
      <c r="E85" s="107"/>
      <c r="F85" s="107"/>
      <c r="G85" s="107"/>
      <c r="H85" s="107"/>
      <c r="I85" s="107"/>
      <c r="J85" s="107"/>
      <c r="K85" s="107"/>
      <c r="L85" s="92"/>
      <c r="M85" s="87"/>
      <c r="N85" s="92"/>
      <c r="O85" s="87"/>
      <c r="P85" s="92"/>
      <c r="Q85" s="87"/>
      <c r="R85" s="92"/>
      <c r="S85" s="87"/>
      <c r="T85" s="92"/>
      <c r="U85" s="87"/>
      <c r="V85" s="92"/>
      <c r="W85" s="87"/>
      <c r="X85" s="92"/>
      <c r="Y85" s="87"/>
      <c r="Z85" s="92"/>
      <c r="AA85" s="87"/>
      <c r="AB85" s="88">
        <f t="shared" si="7"/>
        <v>0</v>
      </c>
      <c r="AC85" s="98"/>
      <c r="AD85" s="228"/>
      <c r="AE85" s="89"/>
      <c r="AF85" s="297"/>
    </row>
    <row r="86" spans="1:32" s="9" customFormat="1" ht="95.25" customHeight="1" x14ac:dyDescent="0.95">
      <c r="A86" s="258"/>
      <c r="B86" s="85" t="s">
        <v>654</v>
      </c>
      <c r="C86" s="127" t="s">
        <v>288</v>
      </c>
      <c r="D86" s="107"/>
      <c r="E86" s="107"/>
      <c r="F86" s="107"/>
      <c r="G86" s="107"/>
      <c r="H86" s="107"/>
      <c r="I86" s="107"/>
      <c r="J86" s="107"/>
      <c r="K86" s="107"/>
      <c r="L86" s="92"/>
      <c r="M86" s="87"/>
      <c r="N86" s="92"/>
      <c r="O86" s="87"/>
      <c r="P86" s="92"/>
      <c r="Q86" s="87"/>
      <c r="R86" s="92"/>
      <c r="S86" s="87"/>
      <c r="T86" s="92"/>
      <c r="U86" s="87"/>
      <c r="V86" s="92"/>
      <c r="W86" s="87"/>
      <c r="X86" s="92"/>
      <c r="Y86" s="87"/>
      <c r="Z86" s="92"/>
      <c r="AA86" s="87"/>
      <c r="AB86" s="88">
        <f t="shared" si="7"/>
        <v>0</v>
      </c>
      <c r="AC86" s="98"/>
      <c r="AD86" s="228"/>
      <c r="AE86" s="89"/>
      <c r="AF86" s="297"/>
    </row>
    <row r="87" spans="1:32" s="9" customFormat="1" ht="79.5" customHeight="1" x14ac:dyDescent="0.95">
      <c r="A87" s="258"/>
      <c r="B87" s="85" t="s">
        <v>655</v>
      </c>
      <c r="C87" s="127" t="s">
        <v>289</v>
      </c>
      <c r="D87" s="107"/>
      <c r="E87" s="107"/>
      <c r="F87" s="107"/>
      <c r="G87" s="107"/>
      <c r="H87" s="107"/>
      <c r="I87" s="107"/>
      <c r="J87" s="107"/>
      <c r="K87" s="107"/>
      <c r="L87" s="92"/>
      <c r="M87" s="87"/>
      <c r="N87" s="92"/>
      <c r="O87" s="87"/>
      <c r="P87" s="92"/>
      <c r="Q87" s="87"/>
      <c r="R87" s="92"/>
      <c r="S87" s="87"/>
      <c r="T87" s="92"/>
      <c r="U87" s="87"/>
      <c r="V87" s="92"/>
      <c r="W87" s="87"/>
      <c r="X87" s="92"/>
      <c r="Y87" s="87"/>
      <c r="Z87" s="92"/>
      <c r="AA87" s="87"/>
      <c r="AB87" s="88">
        <f t="shared" si="7"/>
        <v>0</v>
      </c>
      <c r="AC87" s="98"/>
      <c r="AD87" s="228"/>
      <c r="AE87" s="89"/>
      <c r="AF87" s="297"/>
    </row>
    <row r="88" spans="1:32" s="9" customFormat="1" ht="111" customHeight="1" x14ac:dyDescent="0.95">
      <c r="A88" s="252"/>
      <c r="B88" s="85" t="s">
        <v>656</v>
      </c>
      <c r="C88" s="127" t="s">
        <v>290</v>
      </c>
      <c r="D88" s="107"/>
      <c r="E88" s="107"/>
      <c r="F88" s="107"/>
      <c r="G88" s="107"/>
      <c r="H88" s="107"/>
      <c r="I88" s="107"/>
      <c r="J88" s="107"/>
      <c r="K88" s="107"/>
      <c r="L88" s="92"/>
      <c r="M88" s="87"/>
      <c r="N88" s="92"/>
      <c r="O88" s="87"/>
      <c r="P88" s="92"/>
      <c r="Q88" s="87"/>
      <c r="R88" s="92"/>
      <c r="S88" s="87"/>
      <c r="T88" s="92"/>
      <c r="U88" s="87"/>
      <c r="V88" s="92"/>
      <c r="W88" s="87"/>
      <c r="X88" s="92"/>
      <c r="Y88" s="87"/>
      <c r="Z88" s="92"/>
      <c r="AA88" s="87"/>
      <c r="AB88" s="88">
        <f t="shared" si="7"/>
        <v>0</v>
      </c>
      <c r="AC88" s="98"/>
      <c r="AD88" s="228"/>
      <c r="AE88" s="89"/>
      <c r="AF88" s="297"/>
    </row>
    <row r="89" spans="1:32" s="9" customFormat="1" ht="91.5" customHeight="1" x14ac:dyDescent="0.95">
      <c r="A89" s="251" t="s">
        <v>42</v>
      </c>
      <c r="B89" s="85" t="s">
        <v>297</v>
      </c>
      <c r="C89" s="127" t="s">
        <v>542</v>
      </c>
      <c r="D89" s="107"/>
      <c r="E89" s="107"/>
      <c r="F89" s="107"/>
      <c r="G89" s="107"/>
      <c r="H89" s="107"/>
      <c r="I89" s="107"/>
      <c r="J89" s="107"/>
      <c r="K89" s="107"/>
      <c r="L89" s="92"/>
      <c r="M89" s="87"/>
      <c r="N89" s="92"/>
      <c r="O89" s="87"/>
      <c r="P89" s="92"/>
      <c r="Q89" s="87"/>
      <c r="R89" s="92"/>
      <c r="S89" s="87"/>
      <c r="T89" s="92"/>
      <c r="U89" s="87"/>
      <c r="V89" s="92"/>
      <c r="W89" s="87"/>
      <c r="X89" s="92"/>
      <c r="Y89" s="87"/>
      <c r="Z89" s="92"/>
      <c r="AA89" s="87"/>
      <c r="AB89" s="88">
        <f t="shared" si="7"/>
        <v>0</v>
      </c>
      <c r="AC89" s="98"/>
      <c r="AD89" s="228"/>
      <c r="AE89" s="89"/>
      <c r="AF89" s="297"/>
    </row>
    <row r="90" spans="1:32" s="9" customFormat="1" ht="103.5" customHeight="1" x14ac:dyDescent="0.95">
      <c r="A90" s="258"/>
      <c r="B90" s="85" t="s">
        <v>657</v>
      </c>
      <c r="C90" s="127" t="s">
        <v>543</v>
      </c>
      <c r="D90" s="107"/>
      <c r="E90" s="107"/>
      <c r="F90" s="107"/>
      <c r="G90" s="107"/>
      <c r="H90" s="107"/>
      <c r="I90" s="107"/>
      <c r="J90" s="107"/>
      <c r="K90" s="107"/>
      <c r="L90" s="92"/>
      <c r="M90" s="87"/>
      <c r="N90" s="92"/>
      <c r="O90" s="87"/>
      <c r="P90" s="92"/>
      <c r="Q90" s="87"/>
      <c r="R90" s="92"/>
      <c r="S90" s="87"/>
      <c r="T90" s="92"/>
      <c r="U90" s="87"/>
      <c r="V90" s="92"/>
      <c r="W90" s="87"/>
      <c r="X90" s="92"/>
      <c r="Y90" s="87"/>
      <c r="Z90" s="92"/>
      <c r="AA90" s="87"/>
      <c r="AB90" s="88">
        <f t="shared" si="7"/>
        <v>0</v>
      </c>
      <c r="AC90" s="98" t="str">
        <f>CONCATENATE(IF(D90&lt;&gt;SUM(D92,D93,D94)," * F04-08 for Age "&amp;D6&amp;" "&amp;D7&amp;" is not equal to the sum of (F04-10+F04-11+F04-12)"&amp;CHAR(10),""),IF(E90&lt;&gt;SUM(E92,E93,E94)," * F04-08 for Age "&amp;D6&amp;" "&amp;E7&amp;" is not equal to the sum of (F04-10+F04-11+F04-12)"&amp;CHAR(10),""),IF(F90&lt;&gt;SUM(F92,F93,F94)," * F04-08 for Age "&amp;F6&amp;" "&amp;F7&amp;" is not equal to the sum of (F04-10+F04-11+F04-12)"&amp;CHAR(10),""),IF(G90&lt;&gt;SUM(G92,G93,G94)," * F04-08 for Age "&amp;F6&amp;" "&amp;G7&amp;" is not equal to the sum of (F04-10+F04-11+F04-12)"&amp;CHAR(10),""),IF(H90&lt;&gt;SUM(H92,H93,H94)," * F04-08 for Age "&amp;H6&amp;" "&amp;H7&amp;" is not equal to the sum of (F04-10+F04-11+F04-12)"&amp;CHAR(10),""),IF(I90&lt;&gt;SUM(I92,I93,I94)," * F04-08 for Age "&amp;H6&amp;" "&amp;I7&amp;" is not equal to the sum of (F04-10+F04-11+F04-12)"&amp;CHAR(10),""),IF(J90&lt;&gt;SUM(J92,J93,J94)," * F04-08 for Age "&amp;J6&amp;" "&amp;J7&amp;" is not equal to the sum of (F04-10+F04-11+F04-12)"&amp;CHAR(10),""),IF(K90&lt;&gt;SUM(K92,K93,K94)," * F04-08 for Age "&amp;J6&amp;" "&amp;K7&amp;" is not equal to the sum of (F04-10+F04-11+F04-12)"&amp;CHAR(10),""),IF(L90&lt;&gt;SUM(L92,L93,L94)," * F04-08 for Age "&amp;L6&amp;" "&amp;L7&amp;" is not equal to the sum of (F04-10+F04-11+F04-12)"&amp;CHAR(10),""),IF(M90&lt;&gt;SUM(M92,M93,M94)," * F04-08 for Age "&amp;L6&amp;" "&amp;M7&amp;" is not equal to the sum of (F04-10+F04-11+F04-12)"&amp;CHAR(10),""),IF(N90&lt;&gt;SUM(N92,N93,N94)," * F04-08 for Age "&amp;N6&amp;" "&amp;N7&amp;" is not equal to the sum of (F04-10+F04-11+F04-12)"&amp;CHAR(10),""),IF(O90&lt;&gt;SUM(O92,O93,O94)," * F04-08 for Age "&amp;N6&amp;" "&amp;O7&amp;" is not equal to the sum of (F04-10+F04-11+F04-12)"&amp;CHAR(10),""),IF(P90&lt;&gt;SUM(P92,P93,P94)," * F04-08 for Age "&amp;P6&amp;" "&amp;P7&amp;" is not equal to the sum of (F04-10+F04-11+F04-12)"&amp;CHAR(10),""),IF(Q90&lt;&gt;SUM(Q92,Q93,Q94)," * F04-08 for Age "&amp;P6&amp;" "&amp;Q7&amp;" is not equal to the sum of (F04-10+F04-11+F04-12)"&amp;CHAR(10),""),IF(R90&lt;&gt;SUM(R92,R93,R94)," * F04-08 for Age "&amp;R6&amp;" "&amp;R7&amp;" is not equal to the sum of (F04-10+F04-11+F04-12)"&amp;CHAR(10),""),IF(S90&lt;&gt;SUM(S92,S93,S94)," * F04-08 for Age "&amp;R6&amp;" "&amp;S7&amp;" is not equal to the sum of (F04-10+F04-11+F04-12)"&amp;CHAR(10),""),IF(T90&lt;&gt;SUM(T92,T93,T94)," * F04-08 for Age "&amp;T6&amp;" "&amp;T7&amp;" is not equal to the sum of (F04-10+F04-11+F04-12)"&amp;CHAR(10),""),IF(U90&lt;&gt;SUM(U92,U93,U94)," * F04-08 for Age "&amp;T6&amp;" "&amp;U7&amp;" is not equal to the sum of (F04-10+F04-11+F04-12)"&amp;CHAR(10),""),IF(V90&lt;&gt;SUM(V92,V93,V94)," * F04-08 for Age "&amp;V6&amp;" "&amp;V7&amp;" is not equal to the sum of (F04-10+F04-11+F04-12)"&amp;CHAR(10),""),IF(W90&lt;&gt;SUM(W92,W93,W94)," * F04-08 for Age "&amp;V6&amp;" "&amp;W7&amp;" is not equal to the sum of (F04-10+F04-11+F04-12)"&amp;CHAR(10),""),IF(X90&lt;&gt;SUM(X92,X93,X94)," * F04-08 for Age "&amp;X6&amp;" "&amp;X7&amp;" is not equal to the sum of (F04-10+F04-11+F04-12)"&amp;CHAR(10),""),IF(Y90&lt;&gt;SUM(Y92,Y93,Y94)," * F04-08 for Age "&amp;X6&amp;" "&amp;Y7&amp;" is not equal to the sum of (F04-10+F04-11+F04-12)"&amp;CHAR(10),""),IF(Z90&lt;&gt;SUM(Z92,Z93,Z94)," * F04-08 for Age "&amp;Z6&amp;" "&amp;Z7&amp;" is not equal to the sum of (F04-10+F04-11+F04-12)"&amp;CHAR(10),""),IF(AA90&lt;&gt;SUM(AA92,AA93,AA94)," * F04-08 for Age "&amp;Z6&amp;" "&amp;AA7&amp;" is not equal to the sum of (F04-10+F04-11+F04-12)"&amp;CHAR(10),""),IF(AB90&lt;&gt;SUM(AB92,AB93,AB94)," * Total F04-08 is not equal to the sum of (F04-10+F04-11+F04-12)"&amp;CHAR(10),""))</f>
        <v/>
      </c>
      <c r="AD90" s="228"/>
      <c r="AE90" s="89"/>
      <c r="AF90" s="297"/>
    </row>
    <row r="91" spans="1:32" s="9" customFormat="1" ht="91.5" customHeight="1" x14ac:dyDescent="0.95">
      <c r="A91" s="258"/>
      <c r="B91" s="85" t="s">
        <v>299</v>
      </c>
      <c r="C91" s="127" t="s">
        <v>300</v>
      </c>
      <c r="D91" s="107"/>
      <c r="E91" s="107"/>
      <c r="F91" s="107"/>
      <c r="G91" s="107"/>
      <c r="H91" s="107"/>
      <c r="I91" s="107"/>
      <c r="J91" s="107"/>
      <c r="K91" s="107"/>
      <c r="L91" s="92"/>
      <c r="M91" s="87"/>
      <c r="N91" s="92"/>
      <c r="O91" s="87"/>
      <c r="P91" s="92"/>
      <c r="Q91" s="87"/>
      <c r="R91" s="92"/>
      <c r="S91" s="87"/>
      <c r="T91" s="92"/>
      <c r="U91" s="87"/>
      <c r="V91" s="92"/>
      <c r="W91" s="87"/>
      <c r="X91" s="92"/>
      <c r="Y91" s="87"/>
      <c r="Z91" s="92"/>
      <c r="AA91" s="87"/>
      <c r="AB91" s="88">
        <f t="shared" si="7"/>
        <v>0</v>
      </c>
      <c r="AC91" s="98"/>
      <c r="AD91" s="228"/>
      <c r="AE91" s="89"/>
      <c r="AF91" s="297"/>
    </row>
    <row r="92" spans="1:32" s="9" customFormat="1" ht="79.5" customHeight="1" x14ac:dyDescent="0.95">
      <c r="A92" s="258"/>
      <c r="B92" s="85" t="s">
        <v>513</v>
      </c>
      <c r="C92" s="127" t="s">
        <v>302</v>
      </c>
      <c r="D92" s="107"/>
      <c r="E92" s="107"/>
      <c r="F92" s="107"/>
      <c r="G92" s="107"/>
      <c r="H92" s="107"/>
      <c r="I92" s="107"/>
      <c r="J92" s="107"/>
      <c r="K92" s="107"/>
      <c r="L92" s="92"/>
      <c r="M92" s="87"/>
      <c r="N92" s="92"/>
      <c r="O92" s="87"/>
      <c r="P92" s="92"/>
      <c r="Q92" s="87"/>
      <c r="R92" s="92"/>
      <c r="S92" s="87"/>
      <c r="T92" s="92"/>
      <c r="U92" s="87"/>
      <c r="V92" s="92"/>
      <c r="W92" s="87"/>
      <c r="X92" s="92"/>
      <c r="Y92" s="87"/>
      <c r="Z92" s="92"/>
      <c r="AA92" s="87"/>
      <c r="AB92" s="88">
        <f t="shared" si="7"/>
        <v>0</v>
      </c>
      <c r="AC92" s="98"/>
      <c r="AD92" s="228"/>
      <c r="AE92" s="89"/>
      <c r="AF92" s="297"/>
    </row>
    <row r="93" spans="1:32" s="9" customFormat="1" ht="79.5" customHeight="1" x14ac:dyDescent="0.95">
      <c r="A93" s="258"/>
      <c r="B93" s="85" t="s">
        <v>655</v>
      </c>
      <c r="C93" s="127" t="s">
        <v>544</v>
      </c>
      <c r="D93" s="107"/>
      <c r="E93" s="107"/>
      <c r="F93" s="107"/>
      <c r="G93" s="107"/>
      <c r="H93" s="107"/>
      <c r="I93" s="107"/>
      <c r="J93" s="107"/>
      <c r="K93" s="107"/>
      <c r="L93" s="92"/>
      <c r="M93" s="87"/>
      <c r="N93" s="92"/>
      <c r="O93" s="87"/>
      <c r="P93" s="92"/>
      <c r="Q93" s="87"/>
      <c r="R93" s="92"/>
      <c r="S93" s="87"/>
      <c r="T93" s="92"/>
      <c r="U93" s="87"/>
      <c r="V93" s="92"/>
      <c r="W93" s="87"/>
      <c r="X93" s="92"/>
      <c r="Y93" s="87"/>
      <c r="Z93" s="92"/>
      <c r="AA93" s="87"/>
      <c r="AB93" s="88">
        <f t="shared" si="7"/>
        <v>0</v>
      </c>
      <c r="AC93" s="98"/>
      <c r="AD93" s="228"/>
      <c r="AE93" s="89"/>
      <c r="AF93" s="297"/>
    </row>
    <row r="94" spans="1:32" s="9" customFormat="1" ht="79.5" customHeight="1" x14ac:dyDescent="0.95">
      <c r="A94" s="252"/>
      <c r="B94" s="85" t="s">
        <v>304</v>
      </c>
      <c r="C94" s="127" t="s">
        <v>305</v>
      </c>
      <c r="D94" s="107"/>
      <c r="E94" s="107"/>
      <c r="F94" s="107"/>
      <c r="G94" s="107"/>
      <c r="H94" s="107"/>
      <c r="I94" s="107"/>
      <c r="J94" s="107"/>
      <c r="K94" s="107"/>
      <c r="L94" s="92"/>
      <c r="M94" s="87"/>
      <c r="N94" s="92"/>
      <c r="O94" s="87"/>
      <c r="P94" s="92"/>
      <c r="Q94" s="87"/>
      <c r="R94" s="92"/>
      <c r="S94" s="87"/>
      <c r="T94" s="92"/>
      <c r="U94" s="87"/>
      <c r="V94" s="92"/>
      <c r="W94" s="87"/>
      <c r="X94" s="92"/>
      <c r="Y94" s="87"/>
      <c r="Z94" s="92"/>
      <c r="AA94" s="87"/>
      <c r="AB94" s="88">
        <f t="shared" si="7"/>
        <v>0</v>
      </c>
      <c r="AC94" s="98" t="str">
        <f>CONCATENATE(IF(D96&lt;&gt;SUM(D98,D99,D100)," F04-14 for Age "&amp;D6&amp;" "&amp;D7&amp;" is not equal to the sum of (F04-16+F04-17+F04-18)"&amp;CHAR(10),""),IF(E96&lt;&gt;SUM(E98,E99,E100)," F04-14 for Age "&amp;D6&amp;" "&amp;E7&amp;" is not equal to the sum of (F04-16+F04-17+F04-18)"&amp;CHAR(10),""),IF(F96&lt;&gt;SUM(F98,F99,F100)," F04-14 for Age "&amp;F6&amp;" "&amp;F7&amp;" is not equal to the sum of (F04-16+F04-17+F04-18)"&amp;CHAR(10),""),IF(G96&lt;&gt;SUM(G98,G99,G100)," F04-14 for Age "&amp;F6&amp;" "&amp;G7&amp;" is not equal to the sum of (F04-16+F04-17+F04-18)"&amp;CHAR(10),""),IF(H96&lt;&gt;SUM(H98,H99,H100)," F04-14 for Age "&amp;H6&amp;" "&amp;H7&amp;" is not equal to the sum of (F04-16+F04-17+F04-18)"&amp;CHAR(10),""),IF(I96&lt;&gt;SUM(I98,I99,I100)," F04-14 for Age "&amp;H6&amp;" "&amp;I7&amp;" is not equal to the sum of (F04-16+F04-17+F04-18)"&amp;CHAR(10),""),IF(J96&lt;&gt;SUM(J98,J99,J100)," F04-14 for Age "&amp;J6&amp;" "&amp;J7&amp;" is not equal to the sum of (F04-16+F04-17+F04-18)"&amp;CHAR(10),""),IF(K96&lt;&gt;SUM(K98,K99,K100)," F04-14 for Age "&amp;J6&amp;" "&amp;K7&amp;" is not equal to the sum of (F04-16+F04-17+F04-18)"&amp;CHAR(10),""),IF(L96&lt;&gt;SUM(L98,L99,L100)," F04-14 for Age "&amp;L6&amp;" "&amp;L7&amp;" is not equal to the sum of (F04-16+F04-17+F04-18)"&amp;CHAR(10),""),IF(M96&lt;&gt;SUM(M98,M99,M100)," F04-14 for Age "&amp;L6&amp;" "&amp;M7&amp;" is not equal to the sum of (F04-16+F04-17+F04-18)"&amp;CHAR(10),""),IF(N96&lt;&gt;SUM(N98,N99,N100)," F04-14 for Age "&amp;N6&amp;" "&amp;N7&amp;" is not equal to the sum of (F04-16+F04-17+F04-18)"&amp;CHAR(10),""),IF(O96&lt;&gt;SUM(O98,O99,O100)," F04-14 for Age "&amp;N6&amp;" "&amp;O7&amp;" is not equal to the sum of (F04-16+F04-17+F04-18)"&amp;CHAR(10),""),IF(P96&lt;&gt;SUM(P98,P99,P100)," F04-14 for Age "&amp;P6&amp;" "&amp;P7&amp;" is not equal to the sum of (F04-16+F04-17+F04-18)"&amp;CHAR(10),""),IF(Q96&lt;&gt;SUM(Q98,Q99,Q100)," F04-14 for Age "&amp;P6&amp;" "&amp;Q7&amp;" is not equal to the sum of (F04-16+F04-17+F04-18)"&amp;CHAR(10),""),IF(R96&lt;&gt;SUM(R98,R99,R100)," F04-14 for Age "&amp;R6&amp;" "&amp;R7&amp;" is not equal to the sum of (F04-16+F04-17+F04-18)"&amp;CHAR(10),""),IF(S96&lt;&gt;SUM(S98,S99,S100)," F04-14 for Age "&amp;R6&amp;" "&amp;S7&amp;" is not equal to the sum of (F04-16+F04-17+F04-18)"&amp;CHAR(10),""),IF(T96&lt;&gt;SUM(T98,T99,T100)," F04-14 for Age "&amp;T6&amp;" "&amp;T7&amp;" is not equal to the sum of (F04-16+F04-17+F04-18)"&amp;CHAR(10),""),IF(U96&lt;&gt;SUM(U98,U99,U100)," F04-14 for Age "&amp;T6&amp;" "&amp;U7&amp;" is not equal to the sum of (F04-16+F04-17+F04-18)"&amp;CHAR(10),""),IF(V96&lt;&gt;SUM(V98,V99,V100)," F04-14 for Age "&amp;V6&amp;" "&amp;V7&amp;" is not equal to the sum of (F04-16+F04-17+F04-18)"&amp;CHAR(10),""),IF(W96&lt;&gt;SUM(W98,W99,W100)," F04-14 for Age "&amp;V6&amp;" "&amp;W7&amp;" is not equal to the sum of (F04-16+F04-17+F04-18)"&amp;CHAR(10),""),IF(X96&lt;&gt;SUM(X98,X99,X100)," F04-14 for Age "&amp;X6&amp;" "&amp;X7&amp;" is not equal to the sum of (F04-16+F04-17+F04-18)"&amp;CHAR(10),""),IF(Y96&lt;&gt;SUM(Y98,Y99,Y100)," F04-14 for Age "&amp;X6&amp;" "&amp;Y7&amp;" is not equal to the sum of (F04-16+F04-17+F04-18)"&amp;CHAR(10),""),IF(Z96&lt;&gt;SUM(Z98,Z99,Z100)," F04-14 for Age "&amp;Z6&amp;" "&amp;Z7&amp;" is not equal to the sum of (F04-16+F04-17+F04-18)"&amp;CHAR(10),""),IF(AA96&lt;&gt;SUM(AA98,AA99,AA100)," F04-14 for Age "&amp;Z6&amp;" "&amp;AA7&amp;" is not equal to the sum of (F04-16+F04-17+F04-18)"&amp;CHAR(10),""),IF(AB96&lt;&gt;SUM(AB98,AB99,AB100)," Total F04-14 is not equal to the sum of (F04-16+F04-17+F04-18)"&amp;CHAR(10),""))</f>
        <v/>
      </c>
      <c r="AD94" s="228"/>
      <c r="AE94" s="89"/>
      <c r="AF94" s="297"/>
    </row>
    <row r="95" spans="1:32" s="9" customFormat="1" ht="79.5" customHeight="1" x14ac:dyDescent="0.95">
      <c r="A95" s="251" t="s">
        <v>33</v>
      </c>
      <c r="B95" s="85" t="s">
        <v>658</v>
      </c>
      <c r="C95" s="127" t="s">
        <v>545</v>
      </c>
      <c r="D95" s="107"/>
      <c r="E95" s="107"/>
      <c r="F95" s="107"/>
      <c r="G95" s="107"/>
      <c r="H95" s="107"/>
      <c r="I95" s="107"/>
      <c r="J95" s="107"/>
      <c r="K95" s="107"/>
      <c r="L95" s="92"/>
      <c r="M95" s="87"/>
      <c r="N95" s="92"/>
      <c r="O95" s="87"/>
      <c r="P95" s="92"/>
      <c r="Q95" s="87"/>
      <c r="R95" s="92"/>
      <c r="S95" s="87"/>
      <c r="T95" s="92"/>
      <c r="U95" s="87"/>
      <c r="V95" s="92"/>
      <c r="W95" s="87"/>
      <c r="X95" s="92"/>
      <c r="Y95" s="87"/>
      <c r="Z95" s="92"/>
      <c r="AA95" s="87"/>
      <c r="AB95" s="88">
        <f t="shared" si="7"/>
        <v>0</v>
      </c>
      <c r="AC95" s="98"/>
      <c r="AD95" s="228"/>
      <c r="AE95" s="89"/>
      <c r="AF95" s="297"/>
    </row>
    <row r="96" spans="1:32" s="9" customFormat="1" ht="103.5" customHeight="1" x14ac:dyDescent="0.95">
      <c r="A96" s="258"/>
      <c r="B96" s="85" t="s">
        <v>283</v>
      </c>
      <c r="C96" s="127" t="s">
        <v>546</v>
      </c>
      <c r="D96" s="107"/>
      <c r="E96" s="107"/>
      <c r="F96" s="107"/>
      <c r="G96" s="107"/>
      <c r="H96" s="107"/>
      <c r="I96" s="107"/>
      <c r="J96" s="107"/>
      <c r="K96" s="107"/>
      <c r="L96" s="92"/>
      <c r="M96" s="87"/>
      <c r="N96" s="92"/>
      <c r="O96" s="87"/>
      <c r="P96" s="92"/>
      <c r="Q96" s="87"/>
      <c r="R96" s="92"/>
      <c r="S96" s="87"/>
      <c r="T96" s="92"/>
      <c r="U96" s="87"/>
      <c r="V96" s="92"/>
      <c r="W96" s="87"/>
      <c r="X96" s="92"/>
      <c r="Y96" s="87"/>
      <c r="Z96" s="92"/>
      <c r="AA96" s="87"/>
      <c r="AB96" s="88">
        <f t="shared" si="7"/>
        <v>0</v>
      </c>
      <c r="AC96" s="98" t="str">
        <f>CONCATENATE(IF(D96&lt;&gt;SUM(D98,D99,D100)," * F04-14 for Age "&amp;D6&amp;" "&amp;D7&amp;" is not equal to the sum of (F04-16+F04-17+F04-18)"&amp;CHAR(10),""),IF(E96&lt;&gt;SUM(E98,E99,E100)," * F04-14 for Age "&amp;D6&amp;" "&amp;E7&amp;" is not equal to the sum of (F04-16+F04-17+F04-18)"&amp;CHAR(10),""),IF(F96&lt;&gt;SUM(F98,F99,F100)," * F04-14 for Age "&amp;F6&amp;" "&amp;F7&amp;" is not equal to the sum of (F04-16+F04-17+F04-18)"&amp;CHAR(10),""),IF(G96&lt;&gt;SUM(G98,G99,G100)," * F04-14 for Age "&amp;F6&amp;" "&amp;G7&amp;" is not equal to the sum of (F04-16+F04-17+F04-18)"&amp;CHAR(10),""),IF(H96&lt;&gt;SUM(H98,H99,H100)," * F04-14 for Age "&amp;H6&amp;" "&amp;H7&amp;" is not equal to the sum of (F04-16+F04-17+F04-18)"&amp;CHAR(10),""),IF(I96&lt;&gt;SUM(I98,I99,I100)," * F04-14 for Age "&amp;H6&amp;" "&amp;I7&amp;" is not equal to the sum of (F04-16+F04-17+F04-18)"&amp;CHAR(10),""),IF(J96&lt;&gt;SUM(J98,J99,J100)," * F04-14 for Age "&amp;J6&amp;" "&amp;J7&amp;" is not equal to the sum of (F04-16+F04-17+F04-18)"&amp;CHAR(10),""),IF(K96&lt;&gt;SUM(K98,K99,K100)," * F04-14 for Age "&amp;J6&amp;" "&amp;K7&amp;" is not equal to the sum of (F04-16+F04-17+F04-18)"&amp;CHAR(10),""),IF(L96&lt;&gt;SUM(L98,L99,L100)," * F04-14 for Age "&amp;L6&amp;" "&amp;L7&amp;" is not equal to the sum of (F04-16+F04-17+F04-18)"&amp;CHAR(10),""),IF(M96&lt;&gt;SUM(M98,M99,M100)," * F04-14 for Age "&amp;L6&amp;" "&amp;M7&amp;" is not equal to the sum of (F04-16+F04-17+F04-18)"&amp;CHAR(10),""),IF(N96&lt;&gt;SUM(N98,N99,N100)," * F04-14 for Age "&amp;N6&amp;" "&amp;N7&amp;" is not equal to the sum of (F04-16+F04-17+F04-18)"&amp;CHAR(10),""),IF(O96&lt;&gt;SUM(O98,O99,O100)," * F04-14 for Age "&amp;N6&amp;" "&amp;O7&amp;" is not equal to the sum of (F04-16+F04-17+F04-18)"&amp;CHAR(10),""),IF(P96&lt;&gt;SUM(P98,P99,P100)," * F04-14 for Age "&amp;P6&amp;" "&amp;P7&amp;" is not equal to the sum of (F04-16+F04-17+F04-18)"&amp;CHAR(10),""),IF(Q96&lt;&gt;SUM(Q98,Q99,Q100)," * F04-14 for Age "&amp;P6&amp;" "&amp;Q7&amp;" is not equal to the sum of (F04-16+F04-17+F04-18)"&amp;CHAR(10),""),IF(R96&lt;&gt;SUM(R98,R99,R100)," * F04-14 for Age "&amp;R6&amp;" "&amp;R7&amp;" is not equal to the sum of (F04-16+F04-17+F04-18)"&amp;CHAR(10),""),IF(S96&lt;&gt;SUM(S98,S99,S100)," * F04-14 for Age "&amp;R6&amp;" "&amp;S7&amp;" is not equal to the sum of (F04-16+F04-17+F04-18)"&amp;CHAR(10),""),IF(T96&lt;&gt;SUM(T98,T99,T100)," * F04-14 for Age "&amp;T6&amp;" "&amp;T7&amp;" is not equal to the sum of (F04-16+F04-17+F04-18)"&amp;CHAR(10),""),IF(U96&lt;&gt;SUM(U98,U99,U100)," * F04-14 for Age "&amp;T6&amp;" "&amp;U7&amp;" is not equal to the sum of (F04-16+F04-17+F04-18)"&amp;CHAR(10),""),IF(V96&lt;&gt;SUM(V98,V99,V100)," * F04-14 for Age "&amp;V6&amp;" "&amp;V7&amp;" is not equal to the sum of (F04-16+F04-17+F04-18)"&amp;CHAR(10),""),IF(W96&lt;&gt;SUM(W98,W99,W100)," * F04-14 for Age "&amp;V6&amp;" "&amp;W7&amp;" is not equal to the sum of (F04-16+F04-17+F04-18)"&amp;CHAR(10),""),IF(X96&lt;&gt;SUM(X98,X99,X100)," * F04-14 for Age "&amp;X6&amp;" "&amp;X7&amp;" is not equal to the sum of (F04-16+F04-17+F04-18)"&amp;CHAR(10),""),IF(Y96&lt;&gt;SUM(Y98,Y99,Y100)," * F04-14 for Age "&amp;X6&amp;" "&amp;Y7&amp;" is not equal to the sum of (F04-16+F04-17+F04-18)"&amp;CHAR(10),""),IF(Z96&lt;&gt;SUM(Z98,Z99,Z100)," * F04-14 for Age "&amp;Z6&amp;" "&amp;Z7&amp;" is not equal to the sum of (F04-16+F04-17+F04-18)"&amp;CHAR(10),""),IF(AA96&lt;&gt;SUM(AA98,AA99,AA100)," * F04-14 for Age "&amp;Z6&amp;" "&amp;AA7&amp;" is not equal to the sum of (F04-16+F04-17+F04-18)"&amp;CHAR(10),""),IF(AB96&lt;&gt;SUM(AB98,AB99,AB100)," * Total F04-14 is not equal to the sum of (F04-16+F04-17+F04-18)"&amp;CHAR(10),""))</f>
        <v/>
      </c>
      <c r="AD96" s="228"/>
      <c r="AE96" s="89"/>
      <c r="AF96" s="297"/>
    </row>
    <row r="97" spans="1:32" s="9" customFormat="1" ht="95.25" customHeight="1" x14ac:dyDescent="0.95">
      <c r="A97" s="258"/>
      <c r="B97" s="85" t="s">
        <v>299</v>
      </c>
      <c r="C97" s="127" t="s">
        <v>547</v>
      </c>
      <c r="D97" s="107"/>
      <c r="E97" s="107"/>
      <c r="F97" s="107"/>
      <c r="G97" s="107"/>
      <c r="H97" s="107"/>
      <c r="I97" s="107"/>
      <c r="J97" s="107"/>
      <c r="K97" s="107"/>
      <c r="L97" s="92"/>
      <c r="M97" s="87"/>
      <c r="N97" s="92"/>
      <c r="O97" s="87"/>
      <c r="P97" s="92"/>
      <c r="Q97" s="87"/>
      <c r="R97" s="92"/>
      <c r="S97" s="87"/>
      <c r="T97" s="92"/>
      <c r="U97" s="87"/>
      <c r="V97" s="92"/>
      <c r="W97" s="87"/>
      <c r="X97" s="92"/>
      <c r="Y97" s="87"/>
      <c r="Z97" s="92"/>
      <c r="AA97" s="87"/>
      <c r="AB97" s="88">
        <f t="shared" si="7"/>
        <v>0</v>
      </c>
      <c r="AC97" s="98"/>
      <c r="AD97" s="228"/>
      <c r="AE97" s="89"/>
      <c r="AF97" s="297"/>
    </row>
    <row r="98" spans="1:32" s="9" customFormat="1" ht="79.5" customHeight="1" x14ac:dyDescent="0.95">
      <c r="A98" s="258"/>
      <c r="B98" s="85" t="s">
        <v>654</v>
      </c>
      <c r="C98" s="127" t="s">
        <v>316</v>
      </c>
      <c r="D98" s="107"/>
      <c r="E98" s="107"/>
      <c r="F98" s="107"/>
      <c r="G98" s="107"/>
      <c r="H98" s="107"/>
      <c r="I98" s="107"/>
      <c r="J98" s="107"/>
      <c r="K98" s="107"/>
      <c r="L98" s="92"/>
      <c r="M98" s="87"/>
      <c r="N98" s="92"/>
      <c r="O98" s="87"/>
      <c r="P98" s="92"/>
      <c r="Q98" s="87"/>
      <c r="R98" s="92"/>
      <c r="S98" s="87"/>
      <c r="T98" s="92"/>
      <c r="U98" s="87"/>
      <c r="V98" s="92"/>
      <c r="W98" s="87"/>
      <c r="X98" s="92"/>
      <c r="Y98" s="87"/>
      <c r="Z98" s="92"/>
      <c r="AA98" s="87"/>
      <c r="AB98" s="88">
        <f t="shared" si="7"/>
        <v>0</v>
      </c>
      <c r="AC98" s="98"/>
      <c r="AD98" s="228"/>
      <c r="AE98" s="89"/>
      <c r="AF98" s="297"/>
    </row>
    <row r="99" spans="1:32" s="9" customFormat="1" ht="79.5" customHeight="1" x14ac:dyDescent="0.95">
      <c r="A99" s="258"/>
      <c r="B99" s="85" t="s">
        <v>655</v>
      </c>
      <c r="C99" s="127" t="s">
        <v>548</v>
      </c>
      <c r="D99" s="107"/>
      <c r="E99" s="107"/>
      <c r="F99" s="107"/>
      <c r="G99" s="107"/>
      <c r="H99" s="107"/>
      <c r="I99" s="107"/>
      <c r="J99" s="107"/>
      <c r="K99" s="107"/>
      <c r="L99" s="92"/>
      <c r="M99" s="87"/>
      <c r="N99" s="92"/>
      <c r="O99" s="87"/>
      <c r="P99" s="92"/>
      <c r="Q99" s="87"/>
      <c r="R99" s="92"/>
      <c r="S99" s="87"/>
      <c r="T99" s="92"/>
      <c r="U99" s="87"/>
      <c r="V99" s="92"/>
      <c r="W99" s="87"/>
      <c r="X99" s="92"/>
      <c r="Y99" s="87"/>
      <c r="Z99" s="92"/>
      <c r="AA99" s="87"/>
      <c r="AB99" s="88">
        <f t="shared" si="7"/>
        <v>0</v>
      </c>
      <c r="AC99" s="98"/>
      <c r="AD99" s="228"/>
      <c r="AE99" s="89"/>
      <c r="AF99" s="297"/>
    </row>
    <row r="100" spans="1:32" s="9" customFormat="1" ht="79.5" customHeight="1" x14ac:dyDescent="0.95">
      <c r="A100" s="258"/>
      <c r="B100" s="99" t="s">
        <v>304</v>
      </c>
      <c r="C100" s="127" t="s">
        <v>549</v>
      </c>
      <c r="D100" s="114"/>
      <c r="E100" s="114"/>
      <c r="F100" s="114"/>
      <c r="G100" s="114"/>
      <c r="H100" s="114"/>
      <c r="I100" s="114"/>
      <c r="J100" s="114"/>
      <c r="K100" s="114"/>
      <c r="L100" s="115"/>
      <c r="M100" s="101"/>
      <c r="N100" s="115"/>
      <c r="O100" s="101"/>
      <c r="P100" s="115"/>
      <c r="Q100" s="101"/>
      <c r="R100" s="115"/>
      <c r="S100" s="101"/>
      <c r="T100" s="115"/>
      <c r="U100" s="101"/>
      <c r="V100" s="115"/>
      <c r="W100" s="101"/>
      <c r="X100" s="115"/>
      <c r="Y100" s="101"/>
      <c r="Z100" s="115"/>
      <c r="AA100" s="101"/>
      <c r="AB100" s="95">
        <f t="shared" si="7"/>
        <v>0</v>
      </c>
      <c r="AC100" s="102"/>
      <c r="AD100" s="228"/>
      <c r="AE100" s="89"/>
      <c r="AF100" s="297"/>
    </row>
    <row r="101" spans="1:32" s="7" customFormat="1" ht="76.5" x14ac:dyDescent="1.1000000000000001">
      <c r="A101" s="305" t="s">
        <v>148</v>
      </c>
      <c r="B101" s="305"/>
      <c r="C101" s="305"/>
      <c r="D101" s="305"/>
      <c r="E101" s="305"/>
      <c r="F101" s="305"/>
      <c r="G101" s="305"/>
      <c r="H101" s="305"/>
      <c r="I101" s="305"/>
      <c r="J101" s="305"/>
      <c r="K101" s="305"/>
      <c r="L101" s="305"/>
      <c r="M101" s="305"/>
      <c r="N101" s="305"/>
      <c r="O101" s="305"/>
      <c r="P101" s="305"/>
      <c r="Q101" s="305"/>
      <c r="R101" s="305"/>
      <c r="S101" s="305"/>
      <c r="T101" s="305"/>
      <c r="U101" s="305"/>
      <c r="V101" s="305"/>
      <c r="W101" s="305"/>
      <c r="X101" s="305"/>
      <c r="Y101" s="305"/>
      <c r="Z101" s="305"/>
      <c r="AA101" s="305"/>
      <c r="AB101" s="305"/>
      <c r="AC101" s="305"/>
      <c r="AD101" s="305"/>
      <c r="AE101" s="305"/>
      <c r="AF101" s="305"/>
    </row>
    <row r="102" spans="1:32" s="8" customFormat="1" ht="58.5" customHeight="1" x14ac:dyDescent="1.05">
      <c r="A102" s="232" t="s">
        <v>49</v>
      </c>
      <c r="B102" s="232" t="s">
        <v>528</v>
      </c>
      <c r="C102" s="234" t="s">
        <v>495</v>
      </c>
      <c r="D102" s="242" t="s">
        <v>4</v>
      </c>
      <c r="E102" s="224"/>
      <c r="F102" s="223" t="s">
        <v>5</v>
      </c>
      <c r="G102" s="224"/>
      <c r="H102" s="223" t="s">
        <v>6</v>
      </c>
      <c r="I102" s="224"/>
      <c r="J102" s="223" t="s">
        <v>7</v>
      </c>
      <c r="K102" s="224"/>
      <c r="L102" s="223" t="s">
        <v>8</v>
      </c>
      <c r="M102" s="224"/>
      <c r="N102" s="223" t="s">
        <v>9</v>
      </c>
      <c r="O102" s="224"/>
      <c r="P102" s="223" t="s">
        <v>10</v>
      </c>
      <c r="Q102" s="224"/>
      <c r="R102" s="223" t="s">
        <v>11</v>
      </c>
      <c r="S102" s="224"/>
      <c r="T102" s="223" t="s">
        <v>12</v>
      </c>
      <c r="U102" s="224"/>
      <c r="V102" s="223" t="s">
        <v>28</v>
      </c>
      <c r="W102" s="224"/>
      <c r="X102" s="223" t="s">
        <v>29</v>
      </c>
      <c r="Y102" s="224"/>
      <c r="Z102" s="223" t="s">
        <v>13</v>
      </c>
      <c r="AA102" s="224"/>
      <c r="AB102" s="225" t="s">
        <v>24</v>
      </c>
      <c r="AC102" s="227" t="s">
        <v>562</v>
      </c>
      <c r="AD102" s="227" t="s">
        <v>568</v>
      </c>
      <c r="AE102" s="222" t="s">
        <v>569</v>
      </c>
      <c r="AF102" s="222" t="s">
        <v>569</v>
      </c>
    </row>
    <row r="103" spans="1:32" s="8" customFormat="1" ht="58.5" customHeight="1" x14ac:dyDescent="1.05">
      <c r="A103" s="233"/>
      <c r="B103" s="233"/>
      <c r="C103" s="235"/>
      <c r="D103" s="84" t="s">
        <v>14</v>
      </c>
      <c r="E103" s="84" t="s">
        <v>15</v>
      </c>
      <c r="F103" s="84" t="s">
        <v>14</v>
      </c>
      <c r="G103" s="84" t="s">
        <v>15</v>
      </c>
      <c r="H103" s="84" t="s">
        <v>14</v>
      </c>
      <c r="I103" s="84" t="s">
        <v>15</v>
      </c>
      <c r="J103" s="84" t="s">
        <v>14</v>
      </c>
      <c r="K103" s="84" t="s">
        <v>15</v>
      </c>
      <c r="L103" s="83" t="s">
        <v>14</v>
      </c>
      <c r="M103" s="84" t="s">
        <v>15</v>
      </c>
      <c r="N103" s="83" t="s">
        <v>14</v>
      </c>
      <c r="O103" s="84" t="s">
        <v>15</v>
      </c>
      <c r="P103" s="83" t="s">
        <v>14</v>
      </c>
      <c r="Q103" s="84" t="s">
        <v>15</v>
      </c>
      <c r="R103" s="83" t="s">
        <v>14</v>
      </c>
      <c r="S103" s="84" t="s">
        <v>15</v>
      </c>
      <c r="T103" s="83" t="s">
        <v>14</v>
      </c>
      <c r="U103" s="84" t="s">
        <v>15</v>
      </c>
      <c r="V103" s="83" t="s">
        <v>14</v>
      </c>
      <c r="W103" s="84" t="s">
        <v>15</v>
      </c>
      <c r="X103" s="83" t="s">
        <v>14</v>
      </c>
      <c r="Y103" s="84" t="s">
        <v>15</v>
      </c>
      <c r="Z103" s="83" t="s">
        <v>14</v>
      </c>
      <c r="AA103" s="84" t="s">
        <v>15</v>
      </c>
      <c r="AB103" s="226"/>
      <c r="AC103" s="227"/>
      <c r="AD103" s="227"/>
      <c r="AE103" s="222"/>
      <c r="AF103" s="222"/>
    </row>
    <row r="104" spans="1:32" s="9" customFormat="1" ht="78.95" customHeight="1" x14ac:dyDescent="0.95">
      <c r="A104" s="251" t="s">
        <v>44</v>
      </c>
      <c r="B104" s="85" t="s">
        <v>226</v>
      </c>
      <c r="C104" s="86" t="s">
        <v>228</v>
      </c>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c r="AB104" s="88">
        <f>SUM(D104:AA104)</f>
        <v>0</v>
      </c>
      <c r="AC104" s="261" t="str">
        <f>CONCATENATE(IF(D105&gt;D104," * F05-02 for Age "&amp;D6&amp;" "&amp;D7&amp;" is more than F05-01"&amp;CHAR(10),""),IF(E105&gt;E104," * F05-02 for Age "&amp;D6&amp;" "&amp;E7&amp;" is more than F05-01"&amp;CHAR(10),""),IF(F105&gt;F104," * F05-02 for Age "&amp;F6&amp;" "&amp;F7&amp;" is more than F05-01"&amp;CHAR(10),""),IF(G105&gt;G104," * F05-02 for Age "&amp;F6&amp;" "&amp;G7&amp;" is more than F05-01"&amp;CHAR(10),""),IF(H105&gt;H104," * F05-02 for Age "&amp;H6&amp;" "&amp;H7&amp;" is more than F05-01"&amp;CHAR(10),""),IF(I105&gt;I104," * F05-02 for Age "&amp;H6&amp;" "&amp;I7&amp;" is more than F05-01"&amp;CHAR(10),""),IF(J105&gt;J104," * F05-02 for Age "&amp;J6&amp;" "&amp;J7&amp;" is more than F05-01"&amp;CHAR(10),""),IF(K105&gt;K104," * F05-02 for Age "&amp;J6&amp;" "&amp;K7&amp;" is more than F05-01"&amp;CHAR(10),""),IF(L105&gt;L104," * F05-02 for Age "&amp;L6&amp;" "&amp;L7&amp;" is more than F05-01"&amp;CHAR(10),""),IF(M105&gt;M104," * F05-02 for Age "&amp;L6&amp;" "&amp;M7&amp;" is more than F05-01"&amp;CHAR(10),""),IF(N105&gt;N104," * F05-02 for Age "&amp;N6&amp;" "&amp;N7&amp;" is more than F05-01"&amp;CHAR(10),""),IF(O105&gt;O104," * F05-02 for Age "&amp;N6&amp;" "&amp;O7&amp;" is more than F05-01"&amp;CHAR(10),""),IF(P105&gt;P104," * F05-02 for Age "&amp;P6&amp;" "&amp;P7&amp;" is more than F05-01"&amp;CHAR(10),""),IF(Q105&gt;Q104," * F05-02 for Age "&amp;P6&amp;" "&amp;Q7&amp;" is more than F05-01"&amp;CHAR(10),""),IF(R105&gt;R104," * F05-02 for Age "&amp;R6&amp;" "&amp;R7&amp;" is more than F05-01"&amp;CHAR(10),""),IF(S105&gt;S104," * F05-02 for Age "&amp;R6&amp;" "&amp;S7&amp;" is more than F05-01"&amp;CHAR(10),""),IF(T105&gt;T104," * F05-02 for Age "&amp;T6&amp;" "&amp;T7&amp;" is more than F05-01"&amp;CHAR(10),""),IF(U105&gt;U104," * F05-02 for Age "&amp;T6&amp;" "&amp;U7&amp;" is more than F05-01"&amp;CHAR(10),""),IF(V105&gt;V104," * F05-02 for Age "&amp;V6&amp;" "&amp;V7&amp;" is more than F05-01"&amp;CHAR(10),""),IF(W105&gt;W104," * F05-02 for Age "&amp;V6&amp;" "&amp;W7&amp;" is more than F05-01"&amp;CHAR(10),""),IF(X105&gt;X104," * F05-02 for Age "&amp;X6&amp;" "&amp;X7&amp;" is more than F05-01"&amp;CHAR(10),""),IF(Y105&gt;Y104," * F05-02 for Age "&amp;X6&amp;" "&amp;Y7&amp;" is more than F05-01"&amp;CHAR(10),""),IF(Z105&gt;Z104," * F05-02 for Age "&amp;Z6&amp;" "&amp;Z7&amp;" is more than F05-01"&amp;CHAR(10),""),IF(AA105&gt;AA104," * F05-02 for Age "&amp;Z6&amp;" "&amp;AA7&amp;" is more than F05-01"&amp;CHAR(10),""),IF(AB105&gt;AB104," * Total F05-02 is more than Total F05-01"&amp;CHAR(10),""))</f>
        <v/>
      </c>
      <c r="AD104" s="228" t="str">
        <f>CONCATENATE(AC104,AC106,AC107,AC108,AC109,AC111,AC113,AC115,AC117,AC118)</f>
        <v/>
      </c>
      <c r="AE104" s="89"/>
      <c r="AF104" s="297" t="str">
        <f>CONCATENATE(AE104,AE105,AE106,AE107,AE108,AE109,AE110,AE111,AE112,AE113,AE114,AE115,AE116,AE117,AE118)</f>
        <v/>
      </c>
    </row>
    <row r="105" spans="1:32" s="9" customFormat="1" ht="78.95" customHeight="1" x14ac:dyDescent="0.95">
      <c r="A105" s="252"/>
      <c r="B105" s="85" t="s">
        <v>659</v>
      </c>
      <c r="C105" s="86" t="s">
        <v>227</v>
      </c>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c r="AB105" s="88">
        <f t="shared" ref="AB105:AB118" si="8">SUM(D105:AA105)</f>
        <v>0</v>
      </c>
      <c r="AC105" s="262"/>
      <c r="AD105" s="228"/>
      <c r="AE105" s="89"/>
      <c r="AF105" s="297"/>
    </row>
    <row r="106" spans="1:32" s="9" customFormat="1" ht="78.95" customHeight="1" x14ac:dyDescent="0.95">
      <c r="A106" s="251" t="s">
        <v>45</v>
      </c>
      <c r="B106" s="85" t="s">
        <v>660</v>
      </c>
      <c r="C106" s="86" t="s">
        <v>319</v>
      </c>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c r="AB106" s="88">
        <f t="shared" si="8"/>
        <v>0</v>
      </c>
      <c r="AC106" s="98" t="str">
        <f>CONCATENATE(IF(D107&gt;D106," * F05-04 for Age "&amp;D6&amp;" "&amp;D7&amp;" is more than F05-03"&amp;CHAR(10),""),IF(E107&gt;E106," * F05-04 for Age "&amp;D6&amp;" "&amp;E7&amp;" is more than F05-03"&amp;CHAR(10),""),IF(F107&gt;F106," * F05-04 for Age "&amp;F6&amp;" "&amp;F7&amp;" is more than F05-03"&amp;CHAR(10),""),IF(G107&gt;G106," * F05-04 for Age "&amp;F6&amp;" "&amp;G7&amp;" is more than F05-03"&amp;CHAR(10),""),IF(H107&gt;H106," * F05-04 for Age "&amp;H6&amp;" "&amp;H7&amp;" is more than F05-03"&amp;CHAR(10),""),IF(I107&gt;I106," * F05-04 for Age "&amp;H6&amp;" "&amp;I7&amp;" is more than F05-03"&amp;CHAR(10),""),IF(J107&gt;J106," * F05-04 for Age "&amp;J6&amp;" "&amp;J7&amp;" is more than F05-03"&amp;CHAR(10),""),IF(K107&gt;K106," * F05-04 for Age "&amp;J6&amp;" "&amp;K7&amp;" is more than F05-03"&amp;CHAR(10),""),IF(L107&gt;L106," * F05-04 for Age "&amp;L6&amp;" "&amp;L7&amp;" is more than F05-03"&amp;CHAR(10),""),IF(M107&gt;M106," * F05-04 for Age "&amp;L6&amp;" "&amp;M7&amp;" is more than F05-03"&amp;CHAR(10),""),IF(N107&gt;N106," * F05-04 for Age "&amp;N6&amp;" "&amp;N7&amp;" is more than F05-03"&amp;CHAR(10),""),IF(O107&gt;O106," * F05-04 for Age "&amp;N6&amp;" "&amp;O7&amp;" is more than F05-03"&amp;CHAR(10),""),IF(P107&gt;P106," * F05-04 for Age "&amp;P6&amp;" "&amp;P7&amp;" is more than F05-03"&amp;CHAR(10),""),IF(Q107&gt;Q106," * F05-04 for Age "&amp;P6&amp;" "&amp;Q7&amp;" is more than F05-03"&amp;CHAR(10),""),IF(R107&gt;R106," * F05-04 for Age "&amp;R6&amp;" "&amp;R7&amp;" is more than F05-03"&amp;CHAR(10),""),IF(S107&gt;S106," * F05-04 for Age "&amp;R6&amp;" "&amp;S7&amp;" is more than F05-03"&amp;CHAR(10),""),IF(T107&gt;T106," * F05-04 for Age "&amp;T6&amp;" "&amp;T7&amp;" is more than F05-03"&amp;CHAR(10),""),IF(U107&gt;U106," * F05-04 for Age "&amp;T6&amp;" "&amp;U7&amp;" is more than F05-03"&amp;CHAR(10),""),IF(V107&gt;V106," * F05-04 for Age "&amp;V6&amp;" "&amp;V7&amp;" is more than F05-03"&amp;CHAR(10),""),IF(W107&gt;W106," * F05-04 for Age "&amp;V6&amp;" "&amp;W7&amp;" is more than F05-03"&amp;CHAR(10),""),IF(X107&gt;X106," * F05-04 for Age "&amp;X6&amp;" "&amp;X7&amp;" is more than F05-03"&amp;CHAR(10),""),IF(Y107&gt;Y106," * F05-04 for Age "&amp;X6&amp;" "&amp;Y7&amp;" is more than F05-03"&amp;CHAR(10),""),IF(Z107&gt;Z106," * F05-04 for Age "&amp;Z6&amp;" "&amp;Z7&amp;" is more than F05-03"&amp;CHAR(10),""),IF(AA107&gt;AA106," * F05-04 for Age "&amp;Z6&amp;" "&amp;AA7&amp;" is more than F05-03"&amp;CHAR(10),""),IF(AB107&gt;AB106," * Total F05-04 is more than Total F05-03"&amp;CHAR(10),""))</f>
        <v/>
      </c>
      <c r="AD106" s="228"/>
      <c r="AE106" s="89"/>
      <c r="AF106" s="297"/>
    </row>
    <row r="107" spans="1:32" s="9" customFormat="1" ht="78.95" customHeight="1" x14ac:dyDescent="0.95">
      <c r="A107" s="252"/>
      <c r="B107" s="85" t="s">
        <v>322</v>
      </c>
      <c r="C107" s="86" t="s">
        <v>324</v>
      </c>
      <c r="D107" s="87"/>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8">
        <f t="shared" si="8"/>
        <v>0</v>
      </c>
      <c r="AC107" s="98"/>
      <c r="AD107" s="228"/>
      <c r="AE107" s="89"/>
      <c r="AF107" s="297"/>
    </row>
    <row r="108" spans="1:32" s="11" customFormat="1" ht="78.95" customHeight="1" x14ac:dyDescent="0.95">
      <c r="A108" s="249" t="s">
        <v>34</v>
      </c>
      <c r="B108" s="111" t="s">
        <v>661</v>
      </c>
      <c r="C108" s="86" t="s">
        <v>325</v>
      </c>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c r="AB108" s="88">
        <f t="shared" si="8"/>
        <v>0</v>
      </c>
      <c r="AC108" s="98" t="str">
        <f>CONCATENATE(IF(D109&gt;D108," * F05-06 for Age "&amp;D6&amp;" "&amp;D7&amp;" is more than F05-05"&amp;CHAR(10),""),IF(E109&gt;E108," * F05-06 for Age "&amp;D6&amp;" "&amp;E7&amp;" is more than F05-05"&amp;CHAR(10),""),IF(F109&gt;F108," * F05-06 for Age "&amp;F6&amp;" "&amp;F7&amp;" is more than F05-05"&amp;CHAR(10),""),IF(G109&gt;G108," * F05-06 for Age "&amp;F6&amp;" "&amp;G7&amp;" is more than F05-05"&amp;CHAR(10),""),IF(H109&gt;H108," * F05-06 for Age "&amp;H6&amp;" "&amp;H7&amp;" is more than F05-05"&amp;CHAR(10),""),IF(I109&gt;I108," * F05-06 for Age "&amp;H6&amp;" "&amp;I7&amp;" is more than F05-05"&amp;CHAR(10),""),IF(J109&gt;J108," * F05-06 for Age "&amp;J6&amp;" "&amp;J7&amp;" is more than F05-05"&amp;CHAR(10),""),IF(K109&gt;K108," * F05-06 for Age "&amp;J6&amp;" "&amp;K7&amp;" is more than F05-05"&amp;CHAR(10),""),IF(L109&gt;L108," * F05-06 for Age "&amp;L6&amp;" "&amp;L7&amp;" is more than F05-05"&amp;CHAR(10),""),IF(M109&gt;M108," * F05-06 for Age "&amp;L6&amp;" "&amp;M7&amp;" is more than F05-05"&amp;CHAR(10),""),IF(N109&gt;N108," * F05-06 for Age "&amp;N6&amp;" "&amp;N7&amp;" is more than F05-05"&amp;CHAR(10),""),IF(O109&gt;O108," * F05-06 for Age "&amp;N6&amp;" "&amp;O7&amp;" is more than F05-05"&amp;CHAR(10),""),IF(P109&gt;P108," * F05-06 for Age "&amp;P6&amp;" "&amp;P7&amp;" is more than F05-05"&amp;CHAR(10),""),IF(Q109&gt;Q108," * F05-06 for Age "&amp;P6&amp;" "&amp;Q7&amp;" is more than F05-05"&amp;CHAR(10),""),IF(R109&gt;R108," * F05-06 for Age "&amp;R6&amp;" "&amp;R7&amp;" is more than F05-05"&amp;CHAR(10),""),IF(S109&gt;S108," * F05-06 for Age "&amp;R6&amp;" "&amp;S7&amp;" is more than F05-05"&amp;CHAR(10),""),IF(T109&gt;T108," * F05-06 for Age "&amp;T6&amp;" "&amp;T7&amp;" is more than F05-05"&amp;CHAR(10),""),IF(U109&gt;U108," * F05-06 for Age "&amp;T6&amp;" "&amp;U7&amp;" is more than F05-05"&amp;CHAR(10),""),IF(V109&gt;V108," * F05-06 for Age "&amp;V6&amp;" "&amp;V7&amp;" is more than F05-05"&amp;CHAR(10),""),IF(W109&gt;W108," * F05-06 for Age "&amp;V6&amp;" "&amp;W7&amp;" is more than F05-05"&amp;CHAR(10),""),IF(X109&gt;X108," * F05-06 for Age "&amp;X6&amp;" "&amp;X7&amp;" is more than F05-05"&amp;CHAR(10),""),IF(Y109&gt;Y108," * F05-06 for Age "&amp;X6&amp;" "&amp;Y7&amp;" is more than F05-05"&amp;CHAR(10),""),IF(Z109&gt;Z108," * F05-06 for Age "&amp;Z6&amp;" "&amp;Z7&amp;" is more than F05-05"&amp;CHAR(10),""),IF(AA109&gt;AA108," * F05-06 for Age "&amp;Z6&amp;" "&amp;AA7&amp;" is more than F05-05"&amp;CHAR(10),""),IF(AB109&gt;AB108," * Total F05-06 is more than Total F05-05"&amp;CHAR(10),""))</f>
        <v/>
      </c>
      <c r="AD108" s="228"/>
      <c r="AE108" s="89"/>
      <c r="AF108" s="297"/>
    </row>
    <row r="109" spans="1:32" s="11" customFormat="1" ht="78.95" customHeight="1" x14ac:dyDescent="0.95">
      <c r="A109" s="250"/>
      <c r="B109" s="111" t="s">
        <v>514</v>
      </c>
      <c r="C109" s="86" t="s">
        <v>326</v>
      </c>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c r="AB109" s="88">
        <f t="shared" si="8"/>
        <v>0</v>
      </c>
      <c r="AC109" s="261" t="str">
        <f>CONCATENATE(IF(D110&gt;D109," * F05-07 for Age "&amp;D6&amp;" "&amp;D7&amp;" is more than F05-06"&amp;CHAR(10),""),IF(E110&gt;E109," * F05-07 for Age "&amp;D6&amp;" "&amp;E7&amp;" is more than F05-06"&amp;CHAR(10),""),IF(F110&gt;F109," * F05-07 for Age "&amp;F6&amp;" "&amp;F7&amp;" is more than F05-06"&amp;CHAR(10),""),IF(G110&gt;G109," * F05-07 for Age "&amp;F6&amp;" "&amp;G7&amp;" is more than F05-06"&amp;CHAR(10),""),IF(H110&gt;H109," * F05-07 for Age "&amp;H6&amp;" "&amp;H7&amp;" is more than F05-06"&amp;CHAR(10),""),IF(I110&gt;I109," * F05-07 for Age "&amp;H6&amp;" "&amp;I7&amp;" is more than F05-06"&amp;CHAR(10),""),IF(J110&gt;J109," * F05-07 for Age "&amp;J6&amp;" "&amp;J7&amp;" is more than F05-06"&amp;CHAR(10),""),IF(K110&gt;K109," * F05-07 for Age "&amp;J6&amp;" "&amp;K7&amp;" is more than F05-06"&amp;CHAR(10),""),IF(L110&gt;L109," * F05-07 for Age "&amp;L6&amp;" "&amp;L7&amp;" is more than F05-06"&amp;CHAR(10),""),IF(M110&gt;M109," * F05-07 for Age "&amp;L6&amp;" "&amp;M7&amp;" is more than F05-06"&amp;CHAR(10),""),IF(N110&gt;N109," * F05-07 for Age "&amp;N6&amp;" "&amp;N7&amp;" is more than F05-06"&amp;CHAR(10),""),IF(O110&gt;O109," * F05-07 for Age "&amp;N6&amp;" "&amp;O7&amp;" is more than F05-06"&amp;CHAR(10),""),IF(P110&gt;P109," * F05-07 for Age "&amp;P6&amp;" "&amp;P7&amp;" is more than F05-06"&amp;CHAR(10),""),IF(Q110&gt;Q109," * F05-07 for Age "&amp;P6&amp;" "&amp;Q7&amp;" is more than F05-06"&amp;CHAR(10),""),IF(R110&gt;R109," * F05-07 for Age "&amp;R6&amp;" "&amp;R7&amp;" is more than F05-06"&amp;CHAR(10),""),IF(S110&gt;S109," * F05-07 for Age "&amp;R6&amp;" "&amp;S7&amp;" is more than F05-06"&amp;CHAR(10),""),IF(T110&gt;T109," * F05-07 for Age "&amp;T6&amp;" "&amp;T7&amp;" is more than F05-06"&amp;CHAR(10),""),IF(U110&gt;U109," * F05-07 for Age "&amp;T6&amp;" "&amp;U7&amp;" is more than F05-06"&amp;CHAR(10),""),IF(V110&gt;V109," * F05-07 for Age "&amp;V6&amp;" "&amp;V7&amp;" is more than F05-06"&amp;CHAR(10),""),IF(W110&gt;W109," * F05-07 for Age "&amp;V6&amp;" "&amp;W7&amp;" is more than F05-06"&amp;CHAR(10),""),IF(X110&gt;X109," * F05-07 for Age "&amp;X6&amp;" "&amp;X7&amp;" is more than F05-06"&amp;CHAR(10),""),IF(Y110&gt;Y109," * F05-07 for Age "&amp;X6&amp;" "&amp;Y7&amp;" is more than F05-06"&amp;CHAR(10),""),IF(Z110&gt;Z109," * F05-07 for Age "&amp;Z6&amp;" "&amp;Z7&amp;" is more than F05-06"&amp;CHAR(10),""),IF(AA110&gt;AA109," * F05-07 for Age "&amp;Z6&amp;" "&amp;AA7&amp;" is more than F05-06"&amp;CHAR(10),""),IF(AB110&gt;AB109," * Total F05-07 is more than Total F05-06"&amp;CHAR(10),""))</f>
        <v/>
      </c>
      <c r="AD109" s="228"/>
      <c r="AE109" s="89"/>
      <c r="AF109" s="297"/>
    </row>
    <row r="110" spans="1:32" s="11" customFormat="1" ht="78.599999999999994" customHeight="1" x14ac:dyDescent="0.95">
      <c r="A110" s="250"/>
      <c r="B110" s="111" t="s">
        <v>662</v>
      </c>
      <c r="C110" s="86" t="s">
        <v>327</v>
      </c>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c r="AA110" s="109"/>
      <c r="AB110" s="88">
        <f t="shared" si="8"/>
        <v>0</v>
      </c>
      <c r="AC110" s="262"/>
      <c r="AD110" s="228"/>
      <c r="AE110" s="89"/>
      <c r="AF110" s="297"/>
    </row>
    <row r="111" spans="1:32" s="11" customFormat="1" ht="78.95" customHeight="1" x14ac:dyDescent="0.95">
      <c r="A111" s="250"/>
      <c r="B111" s="111" t="s">
        <v>515</v>
      </c>
      <c r="C111" s="86" t="s">
        <v>328</v>
      </c>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c r="AB111" s="88">
        <f t="shared" si="8"/>
        <v>0</v>
      </c>
      <c r="AC111" s="261" t="str">
        <f>CONCATENATE(IF(D112&gt;D111," * F05-09 for Age "&amp;D6&amp;" "&amp;D7&amp;" is more than F05-08"&amp;CHAR(10),""),IF(E112&gt;E111," * F05-09 for Age "&amp;D6&amp;" "&amp;E7&amp;" is more than F05-08"&amp;CHAR(10),""),IF(F112&gt;F111," * F05-09 for Age "&amp;F6&amp;" "&amp;F7&amp;" is more than F05-08"&amp;CHAR(10),""),IF(G112&gt;G111," * F05-09 for Age "&amp;F6&amp;" "&amp;G7&amp;" is more than F05-08"&amp;CHAR(10),""),IF(H112&gt;H111," * F05-09 for Age "&amp;H6&amp;" "&amp;H7&amp;" is more than F05-08"&amp;CHAR(10),""),IF(I112&gt;I111," * F05-09 for Age "&amp;H6&amp;" "&amp;I7&amp;" is more than F05-08"&amp;CHAR(10),""),IF(J112&gt;J111," * F05-09 for Age "&amp;J6&amp;" "&amp;J7&amp;" is more than F05-08"&amp;CHAR(10),""),IF(K112&gt;K111," * F05-09 for Age "&amp;J6&amp;" "&amp;K7&amp;" is more than F05-08"&amp;CHAR(10),""),IF(L112&gt;L111," * F05-09 for Age "&amp;L6&amp;" "&amp;L7&amp;" is more than F05-08"&amp;CHAR(10),""),IF(M112&gt;M111," * F05-09 for Age "&amp;L6&amp;" "&amp;M7&amp;" is more than F05-08"&amp;CHAR(10),""),IF(N112&gt;N111," * F05-09 for Age "&amp;N6&amp;" "&amp;N7&amp;" is more than F05-08"&amp;CHAR(10),""),IF(O112&gt;O111," * F05-09 for Age "&amp;N6&amp;" "&amp;O7&amp;" is more than F05-08"&amp;CHAR(10),""),IF(P112&gt;P111," * F05-09 for Age "&amp;P6&amp;" "&amp;P7&amp;" is more than F05-08"&amp;CHAR(10),""),IF(Q112&gt;Q111," * F05-09 for Age "&amp;P6&amp;" "&amp;Q7&amp;" is more than F05-08"&amp;CHAR(10),""),IF(R112&gt;R111," * F05-09 for Age "&amp;R6&amp;" "&amp;R7&amp;" is more than F05-08"&amp;CHAR(10),""),IF(S112&gt;S111," * F05-09 for Age "&amp;R6&amp;" "&amp;S7&amp;" is more than F05-08"&amp;CHAR(10),""),IF(T112&gt;T111," * F05-09 for Age "&amp;T6&amp;" "&amp;T7&amp;" is more than F05-08"&amp;CHAR(10),""),IF(U112&gt;U111," * F05-09 for Age "&amp;T6&amp;" "&amp;U7&amp;" is more than F05-08"&amp;CHAR(10),""),IF(V112&gt;V111," * F05-09 for Age "&amp;V6&amp;" "&amp;V7&amp;" is more than F05-08"&amp;CHAR(10),""),IF(W112&gt;W111," * F05-09 for Age "&amp;V6&amp;" "&amp;W7&amp;" is more than F05-08"&amp;CHAR(10),""),IF(X112&gt;X111," * F05-09 for Age "&amp;X6&amp;" "&amp;X7&amp;" is more than F05-08"&amp;CHAR(10),""),IF(Y112&gt;Y111," * F05-09 for Age "&amp;X6&amp;" "&amp;Y7&amp;" is more than F05-08"&amp;CHAR(10),""),IF(Z112&gt;Z111," * F05-09 for Age "&amp;Z6&amp;" "&amp;Z7&amp;" is more than F05-08"&amp;CHAR(10),""),IF(AA112&gt;AA111," * F05-09 for Age "&amp;Z6&amp;" "&amp;AA7&amp;" is more than F05-08"&amp;CHAR(10),""),IF(AB112&gt;AB111," * Total F05-09 is more than Total F05-08"&amp;CHAR(10),""))</f>
        <v/>
      </c>
      <c r="AD111" s="228"/>
      <c r="AE111" s="89"/>
      <c r="AF111" s="297"/>
    </row>
    <row r="112" spans="1:32" s="11" customFormat="1" ht="78.95" customHeight="1" x14ac:dyDescent="0.95">
      <c r="A112" s="250"/>
      <c r="B112" s="111" t="s">
        <v>516</v>
      </c>
      <c r="C112" s="86" t="s">
        <v>329</v>
      </c>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c r="AA112" s="109"/>
      <c r="AB112" s="88">
        <f t="shared" si="8"/>
        <v>0</v>
      </c>
      <c r="AC112" s="262"/>
      <c r="AD112" s="228"/>
      <c r="AE112" s="89"/>
      <c r="AF112" s="297"/>
    </row>
    <row r="113" spans="1:32" s="11" customFormat="1" ht="90" customHeight="1" x14ac:dyDescent="0.95">
      <c r="A113" s="250"/>
      <c r="B113" s="111" t="s">
        <v>663</v>
      </c>
      <c r="C113" s="86" t="s">
        <v>330</v>
      </c>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c r="AB113" s="88">
        <f t="shared" si="8"/>
        <v>0</v>
      </c>
      <c r="AC113" s="261" t="str">
        <f>CONCATENATE(IF(D114&gt;D113," * F05-11 for Age "&amp;D6&amp;" "&amp;D7&amp;" is more than F05-10"&amp;CHAR(10),""),IF(E114&gt;E113," * F05-11 for Age "&amp;D6&amp;" "&amp;E7&amp;" is more than F05-10"&amp;CHAR(10),""),IF(F114&gt;F113," * F05-11 for Age "&amp;F6&amp;" "&amp;F7&amp;" is more than F05-10"&amp;CHAR(10),""),IF(G114&gt;G113," * F05-11 for Age "&amp;F6&amp;" "&amp;G7&amp;" is more than F05-10"&amp;CHAR(10),""),IF(H114&gt;H113," * F05-11 for Age "&amp;H6&amp;" "&amp;H7&amp;" is more than F05-10"&amp;CHAR(10),""),IF(I114&gt;I113," * F05-11 for Age "&amp;H6&amp;" "&amp;I7&amp;" is more than F05-10"&amp;CHAR(10),""),IF(J114&gt;J113," * F05-11 for Age "&amp;J6&amp;" "&amp;J7&amp;" is more than F05-10"&amp;CHAR(10),""),IF(K114&gt;K113," * F05-11 for Age "&amp;J6&amp;" "&amp;K7&amp;" is more than F05-10"&amp;CHAR(10),""),IF(L114&gt;L113," * F05-11 for Age "&amp;L6&amp;" "&amp;L7&amp;" is more than F05-10"&amp;CHAR(10),""),IF(M114&gt;M113," * F05-11 for Age "&amp;L6&amp;" "&amp;M7&amp;" is more than F05-10"&amp;CHAR(10),""),IF(N114&gt;N113," * F05-11 for Age "&amp;N6&amp;" "&amp;N7&amp;" is more than F05-10"&amp;CHAR(10),""),IF(O114&gt;O113," * F05-11 for Age "&amp;N6&amp;" "&amp;O7&amp;" is more than F05-10"&amp;CHAR(10),""),IF(P114&gt;P113," * F05-11 for Age "&amp;P6&amp;" "&amp;P7&amp;" is more than F05-10"&amp;CHAR(10),""),IF(Q114&gt;Q113," * F05-11 for Age "&amp;P6&amp;" "&amp;Q7&amp;" is more than F05-10"&amp;CHAR(10),""),IF(R114&gt;R113," * F05-11 for Age "&amp;R6&amp;" "&amp;R7&amp;" is more than F05-10"&amp;CHAR(10),""),IF(S114&gt;S113," * F05-11 for Age "&amp;R6&amp;" "&amp;S7&amp;" is more than F05-10"&amp;CHAR(10),""),IF(T114&gt;T113," * F05-11 for Age "&amp;T6&amp;" "&amp;T7&amp;" is more than F05-10"&amp;CHAR(10),""),IF(U114&gt;U113," * F05-11 for Age "&amp;T6&amp;" "&amp;U7&amp;" is more than F05-10"&amp;CHAR(10),""),IF(V114&gt;V113," * F05-11 for Age "&amp;V6&amp;" "&amp;V7&amp;" is more than F05-10"&amp;CHAR(10),""),IF(W114&gt;W113," * F05-11 for Age "&amp;V6&amp;" "&amp;W7&amp;" is more than F05-10"&amp;CHAR(10),""),IF(X114&gt;X113," * F05-11 for Age "&amp;X6&amp;" "&amp;X7&amp;" is more than F05-10"&amp;CHAR(10),""),IF(Y114&gt;Y113," * F05-11 for Age "&amp;X6&amp;" "&amp;Y7&amp;" is more than F05-10"&amp;CHAR(10),""),IF(Z114&gt;Z113," * F05-11 for Age "&amp;Z6&amp;" "&amp;Z7&amp;" is more than F05-10"&amp;CHAR(10),""),IF(AA114&gt;AA113," * F05-11 for Age "&amp;Z6&amp;" "&amp;AA7&amp;" is more than F05-10"&amp;CHAR(10),""),IF(AB114&gt;AB113," * Total F05-11 is more than Total F05-10"&amp;CHAR(10),""))</f>
        <v/>
      </c>
      <c r="AD113" s="228"/>
      <c r="AE113" s="89"/>
      <c r="AF113" s="297"/>
    </row>
    <row r="114" spans="1:32" s="11" customFormat="1" ht="90" customHeight="1" x14ac:dyDescent="0.95">
      <c r="A114" s="253"/>
      <c r="B114" s="111" t="s">
        <v>664</v>
      </c>
      <c r="C114" s="86" t="s">
        <v>331</v>
      </c>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c r="AA114" s="109"/>
      <c r="AB114" s="88">
        <f t="shared" si="8"/>
        <v>0</v>
      </c>
      <c r="AC114" s="262"/>
      <c r="AD114" s="228"/>
      <c r="AE114" s="89"/>
      <c r="AF114" s="297"/>
    </row>
    <row r="115" spans="1:32" s="11" customFormat="1" ht="83.45" customHeight="1" x14ac:dyDescent="0.95">
      <c r="A115" s="249" t="s">
        <v>128</v>
      </c>
      <c r="B115" s="111" t="s">
        <v>345</v>
      </c>
      <c r="C115" s="86" t="s">
        <v>332</v>
      </c>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c r="AB115" s="88">
        <f t="shared" si="8"/>
        <v>0</v>
      </c>
      <c r="AC115" s="261" t="str">
        <f>CONCATENATE(IF(D116&gt;D115," * F05-13 for Age "&amp;D6&amp;" "&amp;D7&amp;" is more than F05-12"&amp;CHAR(10),""),IF(E116&gt;E115," * F05-13 for Age "&amp;D6&amp;" "&amp;E7&amp;" is more than F05-12"&amp;CHAR(10),""),IF(F116&gt;F115," * F05-13 for Age "&amp;F6&amp;" "&amp;F7&amp;" is more than F05-12"&amp;CHAR(10),""),IF(G116&gt;G115," * F05-13 for Age "&amp;F6&amp;" "&amp;G7&amp;" is more than F05-12"&amp;CHAR(10),""),IF(H116&gt;H115," * F05-13 for Age "&amp;H6&amp;" "&amp;H7&amp;" is more than F05-12"&amp;CHAR(10),""),IF(I116&gt;I115," * F05-13 for Age "&amp;H6&amp;" "&amp;I7&amp;" is more than F05-12"&amp;CHAR(10),""),IF(J116&gt;J115," * F05-13 for Age "&amp;J6&amp;" "&amp;J7&amp;" is more than F05-12"&amp;CHAR(10),""),IF(K116&gt;K115," * F05-13 for Age "&amp;J6&amp;" "&amp;K7&amp;" is more than F05-12"&amp;CHAR(10),""),IF(L116&gt;L115," * F05-13 for Age "&amp;L6&amp;" "&amp;L7&amp;" is more than F05-12"&amp;CHAR(10),""),IF(M116&gt;M115," * F05-13 for Age "&amp;L6&amp;" "&amp;M7&amp;" is more than F05-12"&amp;CHAR(10),""),IF(N116&gt;N115," * F05-13 for Age "&amp;N6&amp;" "&amp;N7&amp;" is more than F05-12"&amp;CHAR(10),""),IF(O116&gt;O115," * F05-13 for Age "&amp;N6&amp;" "&amp;O7&amp;" is more than F05-12"&amp;CHAR(10),""),IF(P116&gt;P115," * F05-13 for Age "&amp;P6&amp;" "&amp;P7&amp;" is more than F05-12"&amp;CHAR(10),""),IF(Q116&gt;Q115," * F05-13 for Age "&amp;P6&amp;" "&amp;Q7&amp;" is more than F05-12"&amp;CHAR(10),""),IF(R116&gt;R115," * F05-13 for Age "&amp;R6&amp;" "&amp;R7&amp;" is more than F05-12"&amp;CHAR(10),""),IF(S116&gt;S115," * F05-13 for Age "&amp;R6&amp;" "&amp;S7&amp;" is more than F05-12"&amp;CHAR(10),""),IF(T116&gt;T115," * F05-13 for Age "&amp;T6&amp;" "&amp;T7&amp;" is more than F05-12"&amp;CHAR(10),""),IF(U116&gt;U115," * F05-13 for Age "&amp;T6&amp;" "&amp;U7&amp;" is more than F05-12"&amp;CHAR(10),""),IF(V116&gt;V115," * F05-13 for Age "&amp;V6&amp;" "&amp;V7&amp;" is more than F05-12"&amp;CHAR(10),""),IF(W116&gt;W115," * F05-13 for Age "&amp;V6&amp;" "&amp;W7&amp;" is more than F05-12"&amp;CHAR(10),""),IF(X116&gt;X115," * F05-13 for Age "&amp;X6&amp;" "&amp;X7&amp;" is more than F05-12"&amp;CHAR(10),""),IF(Y116&gt;Y115," * F05-13 for Age "&amp;X6&amp;" "&amp;Y7&amp;" is more than F05-12"&amp;CHAR(10),""),IF(Z116&gt;Z115," * F05-13 for Age "&amp;Z6&amp;" "&amp;Z7&amp;" is more than F05-12"&amp;CHAR(10),""),IF(AA116&gt;AA115," * F05-13 for Age "&amp;Z6&amp;" "&amp;AA7&amp;" is more than F05-12"&amp;CHAR(10),""),IF(AB116&gt;AB115," * Total F05-13 is more than Total F05-12"&amp;CHAR(10),""))</f>
        <v/>
      </c>
      <c r="AD115" s="228"/>
      <c r="AE115" s="89"/>
      <c r="AF115" s="297"/>
    </row>
    <row r="116" spans="1:32" s="11" customFormat="1" ht="73.5" customHeight="1" x14ac:dyDescent="0.95">
      <c r="A116" s="250"/>
      <c r="B116" s="111" t="s">
        <v>346</v>
      </c>
      <c r="C116" s="86" t="s">
        <v>333</v>
      </c>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c r="AB116" s="88">
        <f t="shared" si="8"/>
        <v>0</v>
      </c>
      <c r="AC116" s="262"/>
      <c r="AD116" s="228"/>
      <c r="AE116" s="89"/>
      <c r="AF116" s="297"/>
    </row>
    <row r="117" spans="1:32" s="11" customFormat="1" ht="73.5" customHeight="1" x14ac:dyDescent="0.95">
      <c r="A117" s="250"/>
      <c r="B117" s="111" t="s">
        <v>665</v>
      </c>
      <c r="C117" s="86" t="s">
        <v>431</v>
      </c>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c r="AA117" s="109"/>
      <c r="AB117" s="88">
        <f t="shared" si="8"/>
        <v>0</v>
      </c>
      <c r="AC117" s="98" t="str">
        <f>CONCATENATE(IF(D117&gt;D115," * F05-14 for Age "&amp;D6&amp;" "&amp;D7&amp;" is more than F05-12"&amp;CHAR(10),""),IF(E117&gt;E115," * F05-14 for Age "&amp;D6&amp;" "&amp;E7&amp;" is more than F05-12"&amp;CHAR(10),""),IF(F117&gt;F115," * F05-14 for Age "&amp;F6&amp;" "&amp;F7&amp;" is more than F05-12"&amp;CHAR(10),""),IF(G117&gt;G115," * F05-14 for Age "&amp;F6&amp;" "&amp;G7&amp;" is more than F05-12"&amp;CHAR(10),""),IF(H117&gt;H115," * F05-14 for Age "&amp;H6&amp;" "&amp;H7&amp;" is more than F05-12"&amp;CHAR(10),""),IF(I117&gt;I115," * F05-14 for Age "&amp;H6&amp;" "&amp;I7&amp;" is more than F05-12"&amp;CHAR(10),""),IF(J117&gt;J115," * F05-14 for Age "&amp;J6&amp;" "&amp;J7&amp;" is more than F05-12"&amp;CHAR(10),""),IF(K117&gt;K115," * F05-14 for Age "&amp;J6&amp;" "&amp;K7&amp;" is more than F05-12"&amp;CHAR(10),""),IF(L117&gt;L115," * F05-14 for Age "&amp;L6&amp;" "&amp;L7&amp;" is more than F05-12"&amp;CHAR(10),""),IF(M117&gt;M115," * F05-14 for Age "&amp;L6&amp;" "&amp;M7&amp;" is more than F05-12"&amp;CHAR(10),""),IF(N117&gt;N115," * F05-14 for Age "&amp;N6&amp;" "&amp;N7&amp;" is more than F05-12"&amp;CHAR(10),""),IF(O117&gt;O115," * F05-14 for Age "&amp;N6&amp;" "&amp;O7&amp;" is more than F05-12"&amp;CHAR(10),""),IF(P117&gt;P115," * F05-14 for Age "&amp;P6&amp;" "&amp;P7&amp;" is more than F05-12"&amp;CHAR(10),""),IF(Q117&gt;Q115," * F05-14 for Age "&amp;P6&amp;" "&amp;Q7&amp;" is more than F05-12"&amp;CHAR(10),""),IF(R117&gt;R115," * F05-14 for Age "&amp;R6&amp;" "&amp;R7&amp;" is more than F05-12"&amp;CHAR(10),""),IF(S117&gt;S115," * F05-14 for Age "&amp;R6&amp;" "&amp;S7&amp;" is more than F05-12"&amp;CHAR(10),""),IF(T117&gt;T115," * F05-14 for Age "&amp;T6&amp;" "&amp;T7&amp;" is more than F05-12"&amp;CHAR(10),""),IF(U117&gt;U115," * F05-14 for Age "&amp;T6&amp;" "&amp;U7&amp;" is more than F05-12"&amp;CHAR(10),""),IF(V117&gt;V115," * F05-14 for Age "&amp;V6&amp;" "&amp;V7&amp;" is more than F05-12"&amp;CHAR(10),""),IF(W117&gt;W115," * F05-14 for Age "&amp;V6&amp;" "&amp;W7&amp;" is more than F05-12"&amp;CHAR(10),""),IF(X117&gt;X115," * F05-14 for Age "&amp;X6&amp;" "&amp;X7&amp;" is more than F05-12"&amp;CHAR(10),""),IF(Y117&gt;Y115," * F05-14 for Age "&amp;X6&amp;" "&amp;Y7&amp;" is more than F05-12"&amp;CHAR(10),""),IF(Z117&gt;Z115," * F05-14 for Age "&amp;Z6&amp;" "&amp;Z7&amp;" is more than F05-12"&amp;CHAR(10),""),IF(AA117&gt;AA115," * F05-14 for Age "&amp;Z6&amp;" "&amp;AA7&amp;" is more than F05-12"&amp;CHAR(10),""),IF(AB117&gt;AB115," * Total F05-14 is more than Total F05-12"&amp;CHAR(10),""))</f>
        <v/>
      </c>
      <c r="AD117" s="228"/>
      <c r="AE117" s="89"/>
      <c r="AF117" s="297"/>
    </row>
    <row r="118" spans="1:32" s="11" customFormat="1" ht="73.5" customHeight="1" x14ac:dyDescent="0.95">
      <c r="A118" s="250"/>
      <c r="B118" s="113" t="s">
        <v>666</v>
      </c>
      <c r="C118" s="94" t="s">
        <v>432</v>
      </c>
      <c r="D118" s="319"/>
      <c r="E118" s="319"/>
      <c r="F118" s="319"/>
      <c r="G118" s="319"/>
      <c r="H118" s="319"/>
      <c r="I118" s="319"/>
      <c r="J118" s="318"/>
      <c r="K118" s="318"/>
      <c r="L118" s="318"/>
      <c r="M118" s="318"/>
      <c r="N118" s="318"/>
      <c r="O118" s="318"/>
      <c r="P118" s="318"/>
      <c r="Q118" s="318"/>
      <c r="R118" s="318"/>
      <c r="S118" s="318"/>
      <c r="T118" s="318"/>
      <c r="U118" s="318"/>
      <c r="V118" s="318"/>
      <c r="W118" s="318"/>
      <c r="X118" s="318"/>
      <c r="Y118" s="318"/>
      <c r="Z118" s="318"/>
      <c r="AA118" s="318"/>
      <c r="AB118" s="95">
        <f t="shared" si="8"/>
        <v>0</v>
      </c>
      <c r="AC118" s="102" t="str">
        <f>CONCATENATE(IF(D118&gt;D115," * F05-15 for Age "&amp;D6&amp;" "&amp;D7&amp;" is more than F05-12"&amp;CHAR(10),""),IF(E118&gt;E115," * F05-15 for Age "&amp;D6&amp;" "&amp;E7&amp;" is more than F05-12"&amp;CHAR(10),""),IF(F118&gt;F115," * F05-15 for Age "&amp;F6&amp;" "&amp;F7&amp;" is more than F05-12"&amp;CHAR(10),""),IF(G118&gt;G115," * F05-15 for Age "&amp;F6&amp;" "&amp;G7&amp;" is more than F05-12"&amp;CHAR(10),""),IF(H118&gt;H115," * F05-15 for Age "&amp;H6&amp;" "&amp;H7&amp;" is more than F05-12"&amp;CHAR(10),""),IF(I118&gt;I115," * F05-15 for Age "&amp;H6&amp;" "&amp;I7&amp;" is more than F05-12"&amp;CHAR(10),""),IF(J118&gt;J115," * F05-15 for Age "&amp;J6&amp;" "&amp;J7&amp;" is more than F05-12"&amp;CHAR(10),""),IF(K118&gt;K115," * F05-15 for Age "&amp;J6&amp;" "&amp;K7&amp;" is more than F05-12"&amp;CHAR(10),""),IF(L118&gt;L115," * F05-15 for Age "&amp;L6&amp;" "&amp;L7&amp;" is more than F05-12"&amp;CHAR(10),""),IF(M118&gt;M115," * F05-15 for Age "&amp;L6&amp;" "&amp;M7&amp;" is more than F05-12"&amp;CHAR(10),""),IF(N118&gt;N115," * F05-15 for Age "&amp;N6&amp;" "&amp;N7&amp;" is more than F05-12"&amp;CHAR(10),""),IF(O118&gt;O115," * F05-15 for Age "&amp;N6&amp;" "&amp;O7&amp;" is more than F05-12"&amp;CHAR(10),""),IF(P118&gt;P115," * F05-15 for Age "&amp;P6&amp;" "&amp;P7&amp;" is more than F05-12"&amp;CHAR(10),""),IF(Q118&gt;Q115," * F05-15 for Age "&amp;P6&amp;" "&amp;Q7&amp;" is more than F05-12"&amp;CHAR(10),""),IF(R118&gt;R115," * F05-15 for Age "&amp;R6&amp;" "&amp;R7&amp;" is more than F05-12"&amp;CHAR(10),""),IF(S118&gt;S115," * F05-15 for Age "&amp;R6&amp;" "&amp;S7&amp;" is more than F05-12"&amp;CHAR(10),""),IF(T118&gt;T115," * F05-15 for Age "&amp;T6&amp;" "&amp;T7&amp;" is more than F05-12"&amp;CHAR(10),""),IF(U118&gt;U115," * F05-15 for Age "&amp;T6&amp;" "&amp;U7&amp;" is more than F05-12"&amp;CHAR(10),""),IF(V118&gt;V115," * F05-15 for Age "&amp;V6&amp;" "&amp;V7&amp;" is more than F05-12"&amp;CHAR(10),""),IF(W118&gt;W115," * F05-15 for Age "&amp;V6&amp;" "&amp;W7&amp;" is more than F05-12"&amp;CHAR(10),""),IF(X118&gt;X115," * F05-15 for Age "&amp;X6&amp;" "&amp;X7&amp;" is more than F05-12"&amp;CHAR(10),""),IF(Y118&gt;Y115," * F05-15 for Age "&amp;X6&amp;" "&amp;Y7&amp;" is more than F05-12"&amp;CHAR(10),""),IF(Z118&gt;Z115," * F05-15 for Age "&amp;Z6&amp;" "&amp;Z7&amp;" is more than F05-12"&amp;CHAR(10),""),IF(AA118&gt;AA115," * F05-15 for Age "&amp;Z6&amp;" "&amp;AA7&amp;" is more than F05-12"&amp;CHAR(10),""),IF(AB118&gt;AB115," * Total F05-12 is more than Total F05-12"&amp;CHAR(10),""))</f>
        <v/>
      </c>
      <c r="AD118" s="229"/>
      <c r="AE118" s="103"/>
      <c r="AF118" s="297"/>
    </row>
    <row r="119" spans="1:32" s="7" customFormat="1" ht="76.5" x14ac:dyDescent="1.1000000000000001">
      <c r="A119" s="305" t="s">
        <v>150</v>
      </c>
      <c r="B119" s="305"/>
      <c r="C119" s="305"/>
      <c r="D119" s="305"/>
      <c r="E119" s="305"/>
      <c r="F119" s="305"/>
      <c r="G119" s="305"/>
      <c r="H119" s="305"/>
      <c r="I119" s="305"/>
      <c r="J119" s="305"/>
      <c r="K119" s="305"/>
      <c r="L119" s="305"/>
      <c r="M119" s="305"/>
      <c r="N119" s="305"/>
      <c r="O119" s="305"/>
      <c r="P119" s="305"/>
      <c r="Q119" s="305"/>
      <c r="R119" s="305"/>
      <c r="S119" s="305"/>
      <c r="T119" s="305"/>
      <c r="U119" s="305"/>
      <c r="V119" s="305"/>
      <c r="W119" s="305"/>
      <c r="X119" s="305"/>
      <c r="Y119" s="305"/>
      <c r="Z119" s="305"/>
      <c r="AA119" s="305"/>
      <c r="AB119" s="305"/>
      <c r="AC119" s="305"/>
      <c r="AD119" s="305"/>
      <c r="AE119" s="305"/>
      <c r="AF119" s="305"/>
    </row>
    <row r="120" spans="1:32" s="8" customFormat="1" ht="58.5" customHeight="1" x14ac:dyDescent="1.05">
      <c r="A120" s="232" t="s">
        <v>49</v>
      </c>
      <c r="B120" s="232" t="s">
        <v>528</v>
      </c>
      <c r="C120" s="234" t="s">
        <v>495</v>
      </c>
      <c r="D120" s="242" t="s">
        <v>4</v>
      </c>
      <c r="E120" s="224"/>
      <c r="F120" s="223" t="s">
        <v>5</v>
      </c>
      <c r="G120" s="224"/>
      <c r="H120" s="223" t="s">
        <v>6</v>
      </c>
      <c r="I120" s="224"/>
      <c r="J120" s="223" t="s">
        <v>7</v>
      </c>
      <c r="K120" s="224"/>
      <c r="L120" s="223" t="s">
        <v>8</v>
      </c>
      <c r="M120" s="224"/>
      <c r="N120" s="223" t="s">
        <v>9</v>
      </c>
      <c r="O120" s="224"/>
      <c r="P120" s="223" t="s">
        <v>10</v>
      </c>
      <c r="Q120" s="224"/>
      <c r="R120" s="223" t="s">
        <v>11</v>
      </c>
      <c r="S120" s="224"/>
      <c r="T120" s="223" t="s">
        <v>12</v>
      </c>
      <c r="U120" s="224"/>
      <c r="V120" s="223" t="s">
        <v>28</v>
      </c>
      <c r="W120" s="224"/>
      <c r="X120" s="223" t="s">
        <v>29</v>
      </c>
      <c r="Y120" s="224"/>
      <c r="Z120" s="223" t="s">
        <v>13</v>
      </c>
      <c r="AA120" s="224"/>
      <c r="AB120" s="225" t="s">
        <v>24</v>
      </c>
      <c r="AC120" s="227" t="s">
        <v>562</v>
      </c>
      <c r="AD120" s="227" t="s">
        <v>568</v>
      </c>
      <c r="AE120" s="222" t="s">
        <v>569</v>
      </c>
      <c r="AF120" s="222" t="s">
        <v>569</v>
      </c>
    </row>
    <row r="121" spans="1:32" s="8" customFormat="1" ht="58.5" customHeight="1" x14ac:dyDescent="1.05">
      <c r="A121" s="233"/>
      <c r="B121" s="233"/>
      <c r="C121" s="235"/>
      <c r="D121" s="84" t="s">
        <v>14</v>
      </c>
      <c r="E121" s="84" t="s">
        <v>15</v>
      </c>
      <c r="F121" s="84" t="s">
        <v>14</v>
      </c>
      <c r="G121" s="84" t="s">
        <v>15</v>
      </c>
      <c r="H121" s="84" t="s">
        <v>14</v>
      </c>
      <c r="I121" s="84" t="s">
        <v>15</v>
      </c>
      <c r="J121" s="84" t="s">
        <v>14</v>
      </c>
      <c r="K121" s="84" t="s">
        <v>15</v>
      </c>
      <c r="L121" s="83" t="s">
        <v>14</v>
      </c>
      <c r="M121" s="84" t="s">
        <v>15</v>
      </c>
      <c r="N121" s="83" t="s">
        <v>14</v>
      </c>
      <c r="O121" s="84" t="s">
        <v>15</v>
      </c>
      <c r="P121" s="83" t="s">
        <v>14</v>
      </c>
      <c r="Q121" s="84" t="s">
        <v>15</v>
      </c>
      <c r="R121" s="83" t="s">
        <v>14</v>
      </c>
      <c r="S121" s="84" t="s">
        <v>15</v>
      </c>
      <c r="T121" s="83" t="s">
        <v>14</v>
      </c>
      <c r="U121" s="84" t="s">
        <v>15</v>
      </c>
      <c r="V121" s="83" t="s">
        <v>14</v>
      </c>
      <c r="W121" s="84" t="s">
        <v>15</v>
      </c>
      <c r="X121" s="83" t="s">
        <v>14</v>
      </c>
      <c r="Y121" s="84" t="s">
        <v>15</v>
      </c>
      <c r="Z121" s="83" t="s">
        <v>14</v>
      </c>
      <c r="AA121" s="84" t="s">
        <v>15</v>
      </c>
      <c r="AB121" s="226"/>
      <c r="AC121" s="227"/>
      <c r="AD121" s="227"/>
      <c r="AE121" s="222"/>
      <c r="AF121" s="222"/>
    </row>
    <row r="122" spans="1:32" s="9" customFormat="1" ht="79.5" customHeight="1" x14ac:dyDescent="0.95">
      <c r="A122" s="154" t="s">
        <v>132</v>
      </c>
      <c r="B122" s="85" t="s">
        <v>667</v>
      </c>
      <c r="C122" s="86" t="s">
        <v>550</v>
      </c>
      <c r="D122" s="128"/>
      <c r="E122" s="128"/>
      <c r="F122" s="128"/>
      <c r="G122" s="128"/>
      <c r="H122" s="128"/>
      <c r="I122" s="128"/>
      <c r="J122" s="92"/>
      <c r="K122" s="109"/>
      <c r="L122" s="92"/>
      <c r="M122" s="109"/>
      <c r="N122" s="92"/>
      <c r="O122" s="109"/>
      <c r="P122" s="92"/>
      <c r="Q122" s="109"/>
      <c r="R122" s="92"/>
      <c r="S122" s="109"/>
      <c r="T122" s="92"/>
      <c r="U122" s="109"/>
      <c r="V122" s="92"/>
      <c r="W122" s="109"/>
      <c r="X122" s="92"/>
      <c r="Y122" s="109"/>
      <c r="Z122" s="92"/>
      <c r="AA122" s="92"/>
      <c r="AB122" s="129">
        <f>SUM(D122:AA122)</f>
        <v>0</v>
      </c>
      <c r="AC122" s="98" t="str">
        <f>CONCATENATE(IF(D122&lt;SUM(D123,D124)," * Sum of (F06-02+F06-03) for Age "&amp;D6&amp;" "&amp;D7&amp;" is more than F06-01"&amp;CHAR(10),""),IF(E122&lt;SUM(E123,E124,E100)," * Sum of (F06-02+F06-03) for Age "&amp;D6&amp;" "&amp;E7&amp;" is more than F06-01"&amp;CHAR(10),""),IF(F122&lt;SUM(F123,F124)," * Sum of (F06-02+F06-03) for Age "&amp;F6&amp;" "&amp;F7&amp;" is more than F06-01"&amp;CHAR(10),""),IF(G122&lt;SUM(G123,G124,G100)," * Sum of (F06-02+F06-03) for Age "&amp;F6&amp;" "&amp;G7&amp;" is more than F06-01"&amp;CHAR(10),""),IF(H122&lt;SUM(H123,H124)," * Sum of (F06-02+F06-03) for Age "&amp;H6&amp;" "&amp;H7&amp;" is more than F06-01"&amp;CHAR(10),""),IF(I122&lt;SUM(I123,I124,I100)," * Sum of (F06-02+F06-03) for Age "&amp;H6&amp;" "&amp;I7&amp;" is more than F06-01"&amp;CHAR(10),""),IF(J122&lt;SUM(J123,J124)," * Sum of (F06-02+F06-03) for Age "&amp;J6&amp;" "&amp;J7&amp;" is more than F06-01"&amp;CHAR(10),""),IF(K122&lt;SUM(K123,K124,K100)," * Sum of (F06-02+F06-03) for Age "&amp;J6&amp;" "&amp;K7&amp;" is more than F06-01"&amp;CHAR(10),""),IF(L122&lt;SUM(L123,L124)," * Sum of (F06-02+F06-03) for Age "&amp;L6&amp;" "&amp;L7&amp;" is more than F06-01"&amp;CHAR(10),""),IF(M122&lt;SUM(M123,M124,M100)," * Sum of (F06-02+F06-03) for Age "&amp;L6&amp;" "&amp;M7&amp;" is more than F06-01"&amp;CHAR(10),""),IF(N122&lt;SUM(N123,N124)," * Sum of (F06-02+F06-03) for Age "&amp;N6&amp;" "&amp;N7&amp;" is more than F06-01"&amp;CHAR(10),""),IF(O122&lt;SUM(O123,O124,O100)," * Sum of (F06-02+F06-03) for Age "&amp;N6&amp;" "&amp;O7&amp;" is more than F06-01"&amp;CHAR(10),""),IF(P122&lt;SUM(P123,P124)," * Sum of (F06-02+F06-03) for Age "&amp;P6&amp;" "&amp;P7&amp;" is more than F06-01"&amp;CHAR(10),""),IF(Q122&lt;SUM(Q123,Q124,Q100)," * Sum of (F06-02+F06-03) for Age "&amp;P6&amp;" "&amp;Q7&amp;" is more than F06-01"&amp;CHAR(10),""),IF(R122&lt;SUM(R123,R124)," * Sum of (F06-02+F06-03) for Age "&amp;R6&amp;" "&amp;R7&amp;" is more than F06-01"&amp;CHAR(10),""),IF(S122&lt;SUM(S123,S124,S100)," * Sum of (F06-02+F06-03) for Age "&amp;R6&amp;" "&amp;S7&amp;" is more than F06-01"&amp;CHAR(10),""),IF(T122&lt;SUM(T123,T124)," * Sum of (F06-02+F06-03) for Age "&amp;T6&amp;" "&amp;T7&amp;" is more than F06-01"&amp;CHAR(10),""),IF(U122&lt;SUM(U123,U124,U100)," * Sum of (F06-02+F06-03) for Age "&amp;T6&amp;" "&amp;U7&amp;" is more than F06-01"&amp;CHAR(10),""),IF(V122&lt;SUM(V123,V124)," * Sum of (F06-02+F06-03) for Age "&amp;V6&amp;" "&amp;V7&amp;" is more than F06-01"&amp;CHAR(10),""),IF(W122&lt;SUM(W123,W124,W100)," * Sum of (F06-02+F06-03) for Age "&amp;V6&amp;" "&amp;W7&amp;" is more than F06-01"&amp;CHAR(10),""),IF(X122&lt;SUM(X123,X124)," * Sum of (F06-02+F06-03) for Age "&amp;X6&amp;" "&amp;X7&amp;" is more than F06-01"&amp;CHAR(10),""),IF(Y122&lt;SUM(Y123,Y124,Y100)," * Sum of (F06-02+F06-03) for Age "&amp;X6&amp;" "&amp;Y7&amp;" is more than F06-01"&amp;CHAR(10),""),IF(Z122&lt;SUM(Z123,Z124)," * Sum of (F06-02+F06-03) for Age "&amp;Z6&amp;" "&amp;Z7&amp;" is more than F06-01"&amp;CHAR(10),""),IF(AA122&lt;SUM(AA123,AA124,AA100)," * Sum of (F06-02+F06-03) for Age "&amp;Z6&amp;" "&amp;AA7&amp;" is more than F06-01"&amp;CHAR(10),""),IF(AB122&lt;SUM(AB123,AB124)," * Total Sum of (F06-02+F06-03) is more than F06-01"&amp;CHAR(10),""))</f>
        <v/>
      </c>
      <c r="AD122" s="229" t="str">
        <f>CONCATENATE(AC122,AC123,AC124,AC125,AC126,AC128,AC130,AC132)</f>
        <v/>
      </c>
      <c r="AE122" s="130"/>
      <c r="AF122" s="297" t="str">
        <f>CONCATENATE(AE122,AE123,AE124,AE125,AE126,AE127,AE128,AE129,AE130,AE131,AE132,AE133)</f>
        <v/>
      </c>
    </row>
    <row r="123" spans="1:32" s="9" customFormat="1" ht="79.5" customHeight="1" x14ac:dyDescent="0.95">
      <c r="A123" s="251" t="s">
        <v>46</v>
      </c>
      <c r="B123" s="85" t="s">
        <v>668</v>
      </c>
      <c r="C123" s="86" t="s">
        <v>349</v>
      </c>
      <c r="D123" s="128"/>
      <c r="E123" s="128"/>
      <c r="F123" s="128"/>
      <c r="G123" s="128"/>
      <c r="H123" s="128"/>
      <c r="I123" s="128"/>
      <c r="J123" s="92"/>
      <c r="K123" s="87"/>
      <c r="L123" s="92"/>
      <c r="M123" s="87"/>
      <c r="N123" s="92"/>
      <c r="O123" s="87"/>
      <c r="P123" s="92"/>
      <c r="Q123" s="87"/>
      <c r="R123" s="92"/>
      <c r="S123" s="87"/>
      <c r="T123" s="92"/>
      <c r="U123" s="87"/>
      <c r="V123" s="92"/>
      <c r="W123" s="87"/>
      <c r="X123" s="92"/>
      <c r="Y123" s="87"/>
      <c r="Z123" s="92"/>
      <c r="AA123" s="92"/>
      <c r="AB123" s="129">
        <f t="shared" ref="AB123:AB133" si="9">SUM(D123:AA123)</f>
        <v>0</v>
      </c>
      <c r="AC123" s="98" t="str">
        <f>CONCATENATE(IF(D137&gt;D123," * F06-13 for Age "&amp;D6&amp;" "&amp;D7&amp;" is more than F06-02"&amp;CHAR(10),""),IF(E137&gt;E123," * F06-13 for Age "&amp;D6&amp;" "&amp;E7&amp;" is more than F06-02"&amp;CHAR(10),""),IF(F137&gt;F123," * F06-13 for Age "&amp;F6&amp;" "&amp;F7&amp;" is more than F06-02"&amp;CHAR(10),""),IF(G137&gt;G123," * F06-13 for Age "&amp;F6&amp;" "&amp;G7&amp;" is more than F06-02"&amp;CHAR(10),""),IF(H137&gt;H123," * F06-13 for Age "&amp;H6&amp;" "&amp;H7&amp;" is more than F06-02"&amp;CHAR(10),""),IF(I137&gt;I123," * F06-13 for Age "&amp;H6&amp;" "&amp;I7&amp;" is more than F06-02"&amp;CHAR(10),""),IF(J137&gt;J123," * F06-13 for Age "&amp;J6&amp;" "&amp;J7&amp;" is more than F06-02"&amp;CHAR(10),""),IF(K137&gt;K123," * F06-13 for Age "&amp;J6&amp;" "&amp;K7&amp;" is more than F06-02"&amp;CHAR(10),""),IF(L137&gt;L123," * F06-13 for Age "&amp;L6&amp;" "&amp;L7&amp;" is more than F06-02"&amp;CHAR(10),""),IF(M137&gt;M123," * F06-13 for Age "&amp;L6&amp;" "&amp;M7&amp;" is more than F06-02"&amp;CHAR(10),""),IF(N137&gt;N123," * F06-13 for Age "&amp;N6&amp;" "&amp;N7&amp;" is more than F06-02"&amp;CHAR(10),""),IF(O137&gt;O123," * F06-13 for Age "&amp;N6&amp;" "&amp;O7&amp;" is more than F06-02"&amp;CHAR(10),""),IF(P137&gt;P123," * F06-13 for Age "&amp;P6&amp;" "&amp;P7&amp;" is more than F06-02"&amp;CHAR(10),""),IF(Q137&gt;Q123," * F06-13 for Age "&amp;P6&amp;" "&amp;Q7&amp;" is more than F06-02"&amp;CHAR(10),""),IF(R137&gt;R123," * F06-13 for Age "&amp;R6&amp;" "&amp;R7&amp;" is more than F06-02"&amp;CHAR(10),""),IF(S137&gt;S123," * F06-13 for Age "&amp;R6&amp;" "&amp;S7&amp;" is more than F06-02"&amp;CHAR(10),""),IF(T137&gt;T123," * F06-13 for Age "&amp;T6&amp;" "&amp;T7&amp;" is more than F06-02"&amp;CHAR(10),""),IF(U137&gt;U123," * F06-13 for Age "&amp;T6&amp;" "&amp;U7&amp;" is more than F06-02"&amp;CHAR(10),""),IF(V137&gt;V123," * F06-13 for Age "&amp;V6&amp;" "&amp;V7&amp;" is more than F06-02"&amp;CHAR(10),""),IF(W137&gt;W123," * F06-13 for Age "&amp;V6&amp;" "&amp;W7&amp;" is more than F06-02"&amp;CHAR(10),""),IF(X137&gt;X123," * F06-13 for Age "&amp;X6&amp;" "&amp;X7&amp;" is more than F06-02"&amp;CHAR(10),""),IF(Y137&gt;Y123," * F06-13 for Age "&amp;X6&amp;" "&amp;Y7&amp;" is more than F06-02"&amp;CHAR(10),""),IF(Z137&gt;Z123," * F06-13 for Age "&amp;Z6&amp;" "&amp;Z7&amp;" is more than F06-02"&amp;CHAR(10),""),IF(AA137&gt;AA123," * F06-13 for Age "&amp;Z6&amp;" "&amp;AA7&amp;" is more than F06-02"&amp;CHAR(10),""),IF(AB137&gt;AB123," * Total F06-13 is more than Total F06-02"&amp;CHAR(10),""))</f>
        <v/>
      </c>
      <c r="AD123" s="245"/>
      <c r="AE123" s="130" t="str">
        <f>CONCATENATE(IF(D122&gt;SUM(D123,D124)," * Sum of (F06-02+F06-03) for Age "&amp;D6&amp;" "&amp;D7&amp;" is less than F06-01"&amp;CHAR(10),""),IF(E122&gt;SUM(E123,E124,E100)," * Sum of (F06-02+F06-03) for Age "&amp;D6&amp;" "&amp;E7&amp;" is less than F06-01"&amp;CHAR(10),""),IF(F122&gt;SUM(F123,F124)," * Sum of (F06-02+F06-03) for Age "&amp;F6&amp;" "&amp;F7&amp;" is less than F06-01"&amp;CHAR(10),""),IF(G122&gt;SUM(G123,G124,G100)," * Sum of (F06-02+F06-03) for Age "&amp;F6&amp;" "&amp;G7&amp;" is less than F06-01"&amp;CHAR(10),""),IF(H122&gt;SUM(H123,H124)," * Sum of (F06-02+F06-03) for Age "&amp;H6&amp;" "&amp;H7&amp;" is less than F06-01"&amp;CHAR(10),""),IF(I122&gt;SUM(I123,I124,I100)," * Sum of (F06-02+F06-03) for Age "&amp;H6&amp;" "&amp;I7&amp;" is less than F06-01"&amp;CHAR(10),""),IF(J122&gt;SUM(J123,J124)," * Sum of (F06-02+F06-03) for Age "&amp;J6&amp;" "&amp;J7&amp;" is less than F06-01"&amp;CHAR(10),""),IF(K122&gt;SUM(K123,K124,K100)," * Sum of (F06-02+F06-03) for Age "&amp;J6&amp;" "&amp;K7&amp;" is less than F06-01"&amp;CHAR(10),""),IF(L122&gt;SUM(L123,L124)," * Sum of (F06-02+F06-03) for Age "&amp;L6&amp;" "&amp;L7&amp;" is less than F06-01"&amp;CHAR(10),""),IF(M122&gt;SUM(M123,M124,M100)," * Sum of (F06-02+F06-03) for Age "&amp;L6&amp;" "&amp;M7&amp;" is less than F06-01"&amp;CHAR(10),""),IF(N122&gt;SUM(N123,N124)," * Sum of (F06-02+F06-03) for Age "&amp;N6&amp;" "&amp;N7&amp;" is less than F06-01"&amp;CHAR(10),""),IF(O122&gt;SUM(O123,O124,O100)," * Sum of (F06-02+F06-03) for Age "&amp;N6&amp;" "&amp;O7&amp;" is less than F06-01"&amp;CHAR(10),""),IF(P122&gt;SUM(P123,P124)," * Sum of (F06-02+F06-03) for Age "&amp;P6&amp;" "&amp;P7&amp;" is less than F06-01"&amp;CHAR(10),""),IF(Q122&gt;SUM(Q123,Q124,Q100)," * Sum of (F06-02+F06-03) for Age "&amp;P6&amp;" "&amp;Q7&amp;" is less than F06-01"&amp;CHAR(10),""),IF(R122&gt;SUM(R123,R124)," * Sum of (F06-02+F06-03) for Age "&amp;R6&amp;" "&amp;R7&amp;" is less than F06-01"&amp;CHAR(10),""),IF(S122&gt;SUM(S123,S124,S100)," * Sum of (F06-02+F06-03) for Age "&amp;R6&amp;" "&amp;S7&amp;" is less than F06-01"&amp;CHAR(10),""),IF(T122&gt;SUM(T123,T124)," * Sum of (F06-02+F06-03) for Age "&amp;T6&amp;" "&amp;T7&amp;" is less than F06-01"&amp;CHAR(10),""),IF(U122&gt;SUM(U123,U124,U100)," * Sum of (F06-02+F06-03) for Age "&amp;T6&amp;" "&amp;U7&amp;" is less than F06-01"&amp;CHAR(10),""),IF(V122&gt;SUM(V123,V124)," * Sum of (F06-02+F06-03) for Age "&amp;V6&amp;" "&amp;V7&amp;" is less than F06-01"&amp;CHAR(10),""),IF(W122&gt;SUM(W123,W124,W100)," * Sum of (F06-02+F06-03) for Age "&amp;V6&amp;" "&amp;W7&amp;" is less than F06-01"&amp;CHAR(10),""),IF(X122&gt;SUM(X123,X124)," * Sum of (F06-02+F06-03) for Age "&amp;X6&amp;" "&amp;X7&amp;" is less than F06-01"&amp;CHAR(10),""),IF(Y122&gt;SUM(Y123,Y124,Y100)," * Sum of (F06-02+F06-03) for Age "&amp;X6&amp;" "&amp;Y7&amp;" is less than F06-01"&amp;CHAR(10),""),IF(Z122&gt;SUM(Z123,Z124)," * Sum of (F06-02+F06-03) for Age "&amp;Z6&amp;" "&amp;Z7&amp;" is less than F06-01"&amp;CHAR(10),""),IF(AA122&gt;SUM(AA123,AA124,AA100)," * Sum of (F06-02+F06-03) for Age "&amp;Z6&amp;" "&amp;AA7&amp;" is less than F06-01"&amp;CHAR(10),""),IF(AB122&gt;SUM(AB123,AB124)," * Total Sum of (F06-02+F06-03) is less than F06-01"&amp;CHAR(10),""))</f>
        <v/>
      </c>
      <c r="AF123" s="297"/>
    </row>
    <row r="124" spans="1:32" s="9" customFormat="1" ht="79.5" customHeight="1" x14ac:dyDescent="0.95">
      <c r="A124" s="258"/>
      <c r="B124" s="85" t="s">
        <v>669</v>
      </c>
      <c r="C124" s="86" t="s">
        <v>352</v>
      </c>
      <c r="D124" s="128"/>
      <c r="E124" s="128"/>
      <c r="F124" s="128"/>
      <c r="G124" s="128"/>
      <c r="H124" s="128"/>
      <c r="I124" s="128"/>
      <c r="J124" s="92"/>
      <c r="K124" s="87"/>
      <c r="L124" s="92"/>
      <c r="M124" s="87"/>
      <c r="N124" s="92"/>
      <c r="O124" s="87"/>
      <c r="P124" s="92"/>
      <c r="Q124" s="87"/>
      <c r="R124" s="92"/>
      <c r="S124" s="87"/>
      <c r="T124" s="92"/>
      <c r="U124" s="87"/>
      <c r="V124" s="92"/>
      <c r="W124" s="87"/>
      <c r="X124" s="92"/>
      <c r="Y124" s="87"/>
      <c r="Z124" s="92"/>
      <c r="AA124" s="92"/>
      <c r="AB124" s="129">
        <f t="shared" si="9"/>
        <v>0</v>
      </c>
      <c r="AC124" s="98" t="str">
        <f>CONCATENATE(IF(D124&gt;D122," * F06-03 for Age "&amp;D6&amp;" "&amp;D7&amp;" is more than F06-01"&amp;CHAR(10),""),IF(E124&gt;E122," * F06-03 for Age "&amp;D6&amp;" "&amp;E7&amp;" is more than F06-01"&amp;CHAR(10),""),IF(F124&gt;F122," * F06-03 for Age "&amp;F6&amp;" "&amp;F7&amp;" is more than F06-01"&amp;CHAR(10),""),IF(G124&gt;G122," * F06-03 for Age "&amp;F6&amp;" "&amp;G7&amp;" is more than F06-01"&amp;CHAR(10),""),IF(H124&gt;H122," * F06-03 for Age "&amp;H6&amp;" "&amp;H7&amp;" is more than F06-01"&amp;CHAR(10),""),IF(I124&gt;I122," * F06-03 for Age "&amp;H6&amp;" "&amp;I7&amp;" is more than F06-01"&amp;CHAR(10),""),IF(J124&gt;J122," * F06-03 for Age "&amp;J6&amp;" "&amp;J7&amp;" is more than F06-01"&amp;CHAR(10),""),IF(K124&gt;K122," * F06-03 for Age "&amp;J6&amp;" "&amp;K7&amp;" is more than F06-01"&amp;CHAR(10),""),IF(L124&gt;L122," * F06-03 for Age "&amp;L6&amp;" "&amp;L7&amp;" is more than F06-01"&amp;CHAR(10),""),IF(M124&gt;M122," * F06-03 for Age "&amp;L6&amp;" "&amp;M7&amp;" is more than F06-01"&amp;CHAR(10),""),IF(N124&gt;N122," * F06-03 for Age "&amp;N6&amp;" "&amp;N7&amp;" is more than F06-01"&amp;CHAR(10),""),IF(O124&gt;O122," * F06-03 for Age "&amp;N6&amp;" "&amp;O7&amp;" is more than F06-01"&amp;CHAR(10),""),IF(P124&gt;P122," * F06-03 for Age "&amp;P6&amp;" "&amp;P7&amp;" is more than F06-01"&amp;CHAR(10),""),IF(Q124&gt;Q122," * F06-03 for Age "&amp;P6&amp;" "&amp;Q7&amp;" is more than F06-01"&amp;CHAR(10),""),IF(R124&gt;R122," * F06-03 for Age "&amp;R6&amp;" "&amp;R7&amp;" is more than F06-01"&amp;CHAR(10),""),IF(S124&gt;S122," * F06-03 for Age "&amp;R6&amp;" "&amp;S7&amp;" is more than F06-01"&amp;CHAR(10),""),IF(T124&gt;T122," * F06-03 for Age "&amp;T6&amp;" "&amp;T7&amp;" is more than F06-01"&amp;CHAR(10),""),IF(U124&gt;U122," * F06-03 for Age "&amp;T6&amp;" "&amp;U7&amp;" is more than F06-01"&amp;CHAR(10),""),IF(V124&gt;V122," * F06-03 for Age "&amp;V6&amp;" "&amp;V7&amp;" is more than F06-01"&amp;CHAR(10),""),IF(W124&gt;W122," * F06-03 for Age "&amp;V6&amp;" "&amp;W7&amp;" is more than F06-01"&amp;CHAR(10),""),IF(X124&gt;X122," * F06-03 for Age "&amp;X6&amp;" "&amp;X7&amp;" is more than F06-01"&amp;CHAR(10),""),IF(Y124&gt;Y122," * F06-03 for Age "&amp;X6&amp;" "&amp;Y7&amp;" is more than F06-01"&amp;CHAR(10),""),IF(Z124&gt;Z122," * F06-03 for Age "&amp;Z6&amp;" "&amp;Z7&amp;" is more than F06-01"&amp;CHAR(10),""),IF(AA124&gt;AA122," * F06-03 for Age "&amp;Z6&amp;" "&amp;AA7&amp;" is more than F06-01"&amp;CHAR(10),""),IF(AB124&gt;AB122," * Total F06-03 is more than Total F06-01"&amp;CHAR(10),""))</f>
        <v/>
      </c>
      <c r="AD124" s="245"/>
      <c r="AE124" s="89"/>
      <c r="AF124" s="297"/>
    </row>
    <row r="125" spans="1:32" s="9" customFormat="1" ht="79.5" customHeight="1" x14ac:dyDescent="0.95">
      <c r="A125" s="258"/>
      <c r="B125" s="85" t="s">
        <v>517</v>
      </c>
      <c r="C125" s="86" t="s">
        <v>551</v>
      </c>
      <c r="D125" s="128"/>
      <c r="E125" s="128"/>
      <c r="F125" s="128"/>
      <c r="G125" s="128"/>
      <c r="H125" s="128"/>
      <c r="I125" s="128"/>
      <c r="J125" s="92"/>
      <c r="K125" s="87"/>
      <c r="L125" s="92"/>
      <c r="M125" s="87"/>
      <c r="N125" s="92"/>
      <c r="O125" s="87"/>
      <c r="P125" s="92"/>
      <c r="Q125" s="87"/>
      <c r="R125" s="92"/>
      <c r="S125" s="87"/>
      <c r="T125" s="92"/>
      <c r="U125" s="87"/>
      <c r="V125" s="92"/>
      <c r="W125" s="87"/>
      <c r="X125" s="92"/>
      <c r="Y125" s="87"/>
      <c r="Z125" s="92"/>
      <c r="AA125" s="92"/>
      <c r="AB125" s="129">
        <f t="shared" si="9"/>
        <v>0</v>
      </c>
      <c r="AC125" s="98" t="str">
        <f>CONCATENATE(IF(D125&gt;D124," * F06-04 for Age "&amp;D6&amp;" "&amp;D7&amp;" is more than F06-03"&amp;CHAR(10),""),IF(E125&gt;E124," * F06-04 for Age "&amp;D6&amp;" "&amp;E7&amp;" is more than F06-03"&amp;CHAR(10),""),IF(F125&gt;F124," * F06-04 for Age "&amp;F6&amp;" "&amp;F7&amp;" is more than F06-03"&amp;CHAR(10),""),IF(G125&gt;G124," * F06-04 for Age "&amp;F6&amp;" "&amp;G7&amp;" is more than F06-03"&amp;CHAR(10),""),IF(H125&gt;H124," * F06-04 for Age "&amp;H6&amp;" "&amp;H7&amp;" is more than F06-03"&amp;CHAR(10),""),IF(I125&gt;I124," * F06-04 for Age "&amp;H6&amp;" "&amp;I7&amp;" is more than F06-03"&amp;CHAR(10),""),IF(J125&gt;J124," * F06-04 for Age "&amp;J6&amp;" "&amp;J7&amp;" is more than F06-03"&amp;CHAR(10),""),IF(K125&gt;K124," * F06-04 for Age "&amp;J6&amp;" "&amp;K7&amp;" is more than F06-03"&amp;CHAR(10),""),IF(L125&gt;L124," * F06-04 for Age "&amp;L6&amp;" "&amp;L7&amp;" is more than F06-03"&amp;CHAR(10),""),IF(M125&gt;M124," * F06-04 for Age "&amp;L6&amp;" "&amp;M7&amp;" is more than F06-03"&amp;CHAR(10),""),IF(N125&gt;N124," * F06-04 for Age "&amp;N6&amp;" "&amp;N7&amp;" is more than F06-03"&amp;CHAR(10),""),IF(O125&gt;O124," * F06-04 for Age "&amp;N6&amp;" "&amp;O7&amp;" is more than F06-03"&amp;CHAR(10),""),IF(P125&gt;P124," * F06-04 for Age "&amp;P6&amp;" "&amp;P7&amp;" is more than F06-03"&amp;CHAR(10),""),IF(Q125&gt;Q124," * F06-04 for Age "&amp;P6&amp;" "&amp;Q7&amp;" is more than F06-03"&amp;CHAR(10),""),IF(R125&gt;R124," * F06-04 for Age "&amp;R6&amp;" "&amp;R7&amp;" is more than F06-03"&amp;CHAR(10),""),IF(S125&gt;S124," * F06-04 for Age "&amp;R6&amp;" "&amp;S7&amp;" is more than F06-03"&amp;CHAR(10),""),IF(T125&gt;T124," * F06-04 for Age "&amp;T6&amp;" "&amp;T7&amp;" is more than F06-03"&amp;CHAR(10),""),IF(U125&gt;U124," * F06-04 for Age "&amp;T6&amp;" "&amp;U7&amp;" is more than F06-03"&amp;CHAR(10),""),IF(V125&gt;V124," * F06-04 for Age "&amp;V6&amp;" "&amp;V7&amp;" is more than F06-03"&amp;CHAR(10),""),IF(W125&gt;W124," * F06-04 for Age "&amp;V6&amp;" "&amp;W7&amp;" is more than F06-03"&amp;CHAR(10),""),IF(X125&gt;X124," * F06-04 for Age "&amp;X6&amp;" "&amp;X7&amp;" is more than F06-03"&amp;CHAR(10),""),IF(Y125&gt;Y124," * F06-04 for Age "&amp;X6&amp;" "&amp;Y7&amp;" is more than F06-03"&amp;CHAR(10),""),IF(Z125&gt;Z124," * F06-04 for Age "&amp;Z6&amp;" "&amp;Z7&amp;" is more than F06-03"&amp;CHAR(10),""),IF(AA125&gt;AA124," * F06-04 for Age "&amp;Z6&amp;" "&amp;AA7&amp;" is more than F06-03"&amp;CHAR(10),""),IF(AB125&gt;AB124," * Total F06-04 is more than Total F06-03"&amp;CHAR(10),""))</f>
        <v/>
      </c>
      <c r="AD125" s="245"/>
      <c r="AE125" s="89"/>
      <c r="AF125" s="297"/>
    </row>
    <row r="126" spans="1:32" s="9" customFormat="1" ht="79.5" customHeight="1" x14ac:dyDescent="0.95">
      <c r="A126" s="258"/>
      <c r="B126" s="85" t="s">
        <v>670</v>
      </c>
      <c r="C126" s="86" t="s">
        <v>361</v>
      </c>
      <c r="D126" s="128"/>
      <c r="E126" s="128"/>
      <c r="F126" s="128"/>
      <c r="G126" s="128"/>
      <c r="H126" s="128"/>
      <c r="I126" s="128"/>
      <c r="J126" s="92"/>
      <c r="K126" s="87"/>
      <c r="L126" s="92"/>
      <c r="M126" s="87"/>
      <c r="N126" s="92"/>
      <c r="O126" s="87"/>
      <c r="P126" s="92"/>
      <c r="Q126" s="87"/>
      <c r="R126" s="92"/>
      <c r="S126" s="87"/>
      <c r="T126" s="92"/>
      <c r="U126" s="87"/>
      <c r="V126" s="92"/>
      <c r="W126" s="87"/>
      <c r="X126" s="92"/>
      <c r="Y126" s="87"/>
      <c r="Z126" s="92"/>
      <c r="AA126" s="92"/>
      <c r="AB126" s="129">
        <f t="shared" si="9"/>
        <v>0</v>
      </c>
      <c r="AC126" s="261" t="str">
        <f>CONCATENATE(IF(D127&gt;D126," * F06-06 for Age "&amp;D6&amp;" "&amp;D7&amp;" is more than F06-05"&amp;CHAR(10),""),IF(E127&gt;E126," * F06-06 for Age "&amp;D6&amp;" "&amp;E7&amp;" is more than F06-05"&amp;CHAR(10),""),IF(F127&gt;F126," * F06-06 for Age "&amp;F6&amp;" "&amp;F7&amp;" is more than F06-05"&amp;CHAR(10),""),IF(G127&gt;G126," * F06-06 for Age "&amp;F6&amp;" "&amp;G7&amp;" is more than F06-05"&amp;CHAR(10),""),IF(H127&gt;H126," * F06-06 for Age "&amp;H6&amp;" "&amp;H7&amp;" is more than F06-05"&amp;CHAR(10),""),IF(I127&gt;I126," * F06-06 for Age "&amp;H6&amp;" "&amp;I7&amp;" is more than F06-05"&amp;CHAR(10),""),IF(J127&gt;J126," * F06-06 for Age "&amp;J6&amp;" "&amp;J7&amp;" is more than F06-05"&amp;CHAR(10),""),IF(K127&gt;K126," * F06-06 for Age "&amp;J6&amp;" "&amp;K7&amp;" is more than F06-05"&amp;CHAR(10),""),IF(L127&gt;L126," * F06-06 for Age "&amp;L6&amp;" "&amp;L7&amp;" is more than F06-05"&amp;CHAR(10),""),IF(M127&gt;M126," * F06-06 for Age "&amp;L6&amp;" "&amp;M7&amp;" is more than F06-05"&amp;CHAR(10),""),IF(N127&gt;N126," * F06-06 for Age "&amp;N6&amp;" "&amp;N7&amp;" is more than F06-05"&amp;CHAR(10),""),IF(O127&gt;O126," * F06-06 for Age "&amp;N6&amp;" "&amp;O7&amp;" is more than F06-05"&amp;CHAR(10),""),IF(P127&gt;P126," * F06-06 for Age "&amp;P6&amp;" "&amp;P7&amp;" is more than F06-05"&amp;CHAR(10),""),IF(Q127&gt;Q126," * F06-06 for Age "&amp;P6&amp;" "&amp;Q7&amp;" is more than F06-05"&amp;CHAR(10),""),IF(R127&gt;R126," * F06-06 for Age "&amp;R6&amp;" "&amp;R7&amp;" is more than F06-05"&amp;CHAR(10),""),IF(S127&gt;S126," * F06-06 for Age "&amp;R6&amp;" "&amp;S7&amp;" is more than F06-05"&amp;CHAR(10),""),IF(T127&gt;T126," * F06-06 for Age "&amp;T6&amp;" "&amp;T7&amp;" is more than F06-05"&amp;CHAR(10),""),IF(U127&gt;U126," * F06-06 for Age "&amp;T6&amp;" "&amp;U7&amp;" is more than F06-05"&amp;CHAR(10),""),IF(V127&gt;V126," * F06-06 for Age "&amp;V6&amp;" "&amp;V7&amp;" is more than F06-05"&amp;CHAR(10),""),IF(W127&gt;W126," * F06-06 for Age "&amp;V6&amp;" "&amp;W7&amp;" is more than F06-05"&amp;CHAR(10),""),IF(X127&gt;X126," * F06-06 for Age "&amp;X6&amp;" "&amp;X7&amp;" is more than F06-05"&amp;CHAR(10),""),IF(Y127&gt;Y126," * F06-06 for Age "&amp;X6&amp;" "&amp;Y7&amp;" is more than F06-05"&amp;CHAR(10),""),IF(Z127&gt;Z126," * F06-06 for Age "&amp;Z6&amp;" "&amp;Z7&amp;" is more than F06-05"&amp;CHAR(10),""),IF(AA127&gt;AA126," * F06-06 for Age "&amp;Z6&amp;" "&amp;AA7&amp;" is more than F06-05"&amp;CHAR(10),""),IF(AB127&gt;AB126," * Total F06-06 is more than Total F06-05"&amp;CHAR(10),""))</f>
        <v/>
      </c>
      <c r="AD126" s="245"/>
      <c r="AE126" s="89"/>
      <c r="AF126" s="297"/>
    </row>
    <row r="127" spans="1:32" s="9" customFormat="1" ht="118.5" customHeight="1" x14ac:dyDescent="0.95">
      <c r="A127" s="258"/>
      <c r="B127" s="85" t="s">
        <v>693</v>
      </c>
      <c r="C127" s="86" t="s">
        <v>362</v>
      </c>
      <c r="D127" s="128"/>
      <c r="E127" s="128"/>
      <c r="F127" s="128"/>
      <c r="G127" s="128"/>
      <c r="H127" s="128"/>
      <c r="I127" s="128"/>
      <c r="J127" s="92"/>
      <c r="K127" s="87"/>
      <c r="L127" s="92"/>
      <c r="M127" s="87"/>
      <c r="N127" s="92"/>
      <c r="O127" s="87"/>
      <c r="P127" s="92"/>
      <c r="Q127" s="87"/>
      <c r="R127" s="92"/>
      <c r="S127" s="87"/>
      <c r="T127" s="92"/>
      <c r="U127" s="87"/>
      <c r="V127" s="92"/>
      <c r="W127" s="87"/>
      <c r="X127" s="92"/>
      <c r="Y127" s="87"/>
      <c r="Z127" s="92"/>
      <c r="AA127" s="92"/>
      <c r="AB127" s="129">
        <f t="shared" si="9"/>
        <v>0</v>
      </c>
      <c r="AC127" s="262"/>
      <c r="AD127" s="245"/>
      <c r="AE127" s="89"/>
      <c r="AF127" s="297"/>
    </row>
    <row r="128" spans="1:32" s="9" customFormat="1" ht="79.5" customHeight="1" x14ac:dyDescent="0.95">
      <c r="A128" s="258"/>
      <c r="B128" s="85" t="s">
        <v>518</v>
      </c>
      <c r="C128" s="86" t="s">
        <v>552</v>
      </c>
      <c r="D128" s="128"/>
      <c r="E128" s="128"/>
      <c r="F128" s="128"/>
      <c r="G128" s="128"/>
      <c r="H128" s="128"/>
      <c r="I128" s="128"/>
      <c r="J128" s="92"/>
      <c r="K128" s="87"/>
      <c r="L128" s="92"/>
      <c r="M128" s="87"/>
      <c r="N128" s="92"/>
      <c r="O128" s="87"/>
      <c r="P128" s="92"/>
      <c r="Q128" s="87"/>
      <c r="R128" s="92"/>
      <c r="S128" s="87"/>
      <c r="T128" s="92"/>
      <c r="U128" s="87"/>
      <c r="V128" s="92"/>
      <c r="W128" s="87"/>
      <c r="X128" s="92"/>
      <c r="Y128" s="87"/>
      <c r="Z128" s="92"/>
      <c r="AA128" s="92"/>
      <c r="AB128" s="129">
        <f t="shared" si="9"/>
        <v>0</v>
      </c>
      <c r="AC128" s="261" t="str">
        <f>CONCATENATE(IF(D129&gt;D128," * F06-08 for Age "&amp;D6&amp;" "&amp;D7&amp;" is more than F06-07"&amp;CHAR(10),""),IF(E129&gt;E128," * F06-08 for Age "&amp;D6&amp;" "&amp;E7&amp;" is more than F06-07"&amp;CHAR(10),""),IF(F129&gt;F128," * F06-08 for Age "&amp;F6&amp;" "&amp;F7&amp;" is more than F06-07"&amp;CHAR(10),""),IF(G129&gt;G128," * F06-08 for Age "&amp;F6&amp;" "&amp;G7&amp;" is more than F06-07"&amp;CHAR(10),""),IF(H129&gt;H128," * F06-08 for Age "&amp;H6&amp;" "&amp;H7&amp;" is more than F06-07"&amp;CHAR(10),""),IF(I129&gt;I128," * F06-08 for Age "&amp;H6&amp;" "&amp;I7&amp;" is more than F06-07"&amp;CHAR(10),""),IF(J129&gt;J128," * F06-08 for Age "&amp;J6&amp;" "&amp;J7&amp;" is more than F06-07"&amp;CHAR(10),""),IF(K129&gt;K128," * F06-08 for Age "&amp;J6&amp;" "&amp;K7&amp;" is more than F06-07"&amp;CHAR(10),""),IF(L129&gt;L128," * F06-08 for Age "&amp;L6&amp;" "&amp;L7&amp;" is more than F06-07"&amp;CHAR(10),""),IF(M129&gt;M128," * F06-08 for Age "&amp;L6&amp;" "&amp;M7&amp;" is more than F06-07"&amp;CHAR(10),""),IF(N129&gt;N128," * F06-08 for Age "&amp;N6&amp;" "&amp;N7&amp;" is more than F06-07"&amp;CHAR(10),""),IF(O129&gt;O128," * F06-08 for Age "&amp;N6&amp;" "&amp;O7&amp;" is more than F06-07"&amp;CHAR(10),""),IF(P129&gt;P128," * F06-08 for Age "&amp;P6&amp;" "&amp;P7&amp;" is more than F06-07"&amp;CHAR(10),""),IF(Q129&gt;Q128," * F06-08 for Age "&amp;P6&amp;" "&amp;Q7&amp;" is more than F06-07"&amp;CHAR(10),""),IF(R129&gt;R128," * F06-08 for Age "&amp;R6&amp;" "&amp;R7&amp;" is more than F06-07"&amp;CHAR(10),""),IF(S129&gt;S128," * F06-08 for Age "&amp;R6&amp;" "&amp;S7&amp;" is more than F06-07"&amp;CHAR(10),""),IF(T129&gt;T128," * F06-08 for Age "&amp;T6&amp;" "&amp;T7&amp;" is more than F06-07"&amp;CHAR(10),""),IF(U129&gt;U128," * F06-08 for Age "&amp;T6&amp;" "&amp;U7&amp;" is more than F06-07"&amp;CHAR(10),""),IF(V129&gt;V128," * F06-08 for Age "&amp;V6&amp;" "&amp;V7&amp;" is more than F06-07"&amp;CHAR(10),""),IF(W129&gt;W128," * F06-08 for Age "&amp;V6&amp;" "&amp;W7&amp;" is more than F06-07"&amp;CHAR(10),""),IF(X129&gt;X128," * F06-08 for Age "&amp;X6&amp;" "&amp;X7&amp;" is more than F06-07"&amp;CHAR(10),""),IF(Y129&gt;Y128," * F06-08 for Age "&amp;X6&amp;" "&amp;Y7&amp;" is more than F06-07"&amp;CHAR(10),""),IF(Z129&gt;Z128," * F06-08 for Age "&amp;Z6&amp;" "&amp;Z7&amp;" is more than F06-07"&amp;CHAR(10),""),IF(AA129&gt;AA128," * F06-08 for Age "&amp;Z6&amp;" "&amp;AA7&amp;" is more than F06-07"&amp;CHAR(10),""),IF(AB129&gt;AB128," * Total F06-08 is more than Total F06-07"&amp;CHAR(10),""))</f>
        <v/>
      </c>
      <c r="AD128" s="245"/>
      <c r="AE128" s="89"/>
      <c r="AF128" s="297"/>
    </row>
    <row r="129" spans="1:32" s="9" customFormat="1" ht="79.5" customHeight="1" x14ac:dyDescent="0.95">
      <c r="A129" s="258"/>
      <c r="B129" s="85" t="s">
        <v>671</v>
      </c>
      <c r="C129" s="86" t="s">
        <v>553</v>
      </c>
      <c r="D129" s="128"/>
      <c r="E129" s="128"/>
      <c r="F129" s="128"/>
      <c r="G129" s="128"/>
      <c r="H129" s="128"/>
      <c r="I129" s="128"/>
      <c r="J129" s="92"/>
      <c r="K129" s="87"/>
      <c r="L129" s="92"/>
      <c r="M129" s="87"/>
      <c r="N129" s="92"/>
      <c r="O129" s="87"/>
      <c r="P129" s="92"/>
      <c r="Q129" s="87"/>
      <c r="R129" s="92"/>
      <c r="S129" s="87"/>
      <c r="T129" s="92"/>
      <c r="U129" s="87"/>
      <c r="V129" s="92"/>
      <c r="W129" s="87"/>
      <c r="X129" s="92"/>
      <c r="Y129" s="87"/>
      <c r="Z129" s="92"/>
      <c r="AA129" s="92"/>
      <c r="AB129" s="129">
        <f t="shared" si="9"/>
        <v>0</v>
      </c>
      <c r="AC129" s="262"/>
      <c r="AD129" s="245"/>
      <c r="AE129" s="89"/>
      <c r="AF129" s="297"/>
    </row>
    <row r="130" spans="1:32" s="9" customFormat="1" ht="79.5" customHeight="1" x14ac:dyDescent="0.95">
      <c r="A130" s="258"/>
      <c r="B130" s="85" t="s">
        <v>519</v>
      </c>
      <c r="C130" s="86" t="s">
        <v>368</v>
      </c>
      <c r="D130" s="128"/>
      <c r="E130" s="128"/>
      <c r="F130" s="128"/>
      <c r="G130" s="128"/>
      <c r="H130" s="128"/>
      <c r="I130" s="128"/>
      <c r="J130" s="92"/>
      <c r="K130" s="87"/>
      <c r="L130" s="92"/>
      <c r="M130" s="87"/>
      <c r="N130" s="92"/>
      <c r="O130" s="87"/>
      <c r="P130" s="92"/>
      <c r="Q130" s="87"/>
      <c r="R130" s="92"/>
      <c r="S130" s="87"/>
      <c r="T130" s="92"/>
      <c r="U130" s="87"/>
      <c r="V130" s="92"/>
      <c r="W130" s="87"/>
      <c r="X130" s="92"/>
      <c r="Y130" s="87"/>
      <c r="Z130" s="92"/>
      <c r="AA130" s="92"/>
      <c r="AB130" s="129">
        <f t="shared" si="9"/>
        <v>0</v>
      </c>
      <c r="AC130" s="261" t="str">
        <f>CONCATENATE(IF(D131&gt;D130," * F06-10 for Age "&amp;D6&amp;" "&amp;D7&amp;" is more than F06-09"&amp;CHAR(10),""),IF(E131&gt;E130," * F06-10 for Age "&amp;D6&amp;" "&amp;E7&amp;" is more than F06-09"&amp;CHAR(10),""),IF(F131&gt;F130," * F06-10 for Age "&amp;F6&amp;" "&amp;F7&amp;" is more than F06-09"&amp;CHAR(10),""),IF(G131&gt;G130," * F06-10 for Age "&amp;F6&amp;" "&amp;G7&amp;" is more than F06-09"&amp;CHAR(10),""),IF(H131&gt;H130," * F06-10 for Age "&amp;H6&amp;" "&amp;H7&amp;" is more than F06-09"&amp;CHAR(10),""),IF(I131&gt;I130," * F06-10 for Age "&amp;H6&amp;" "&amp;I7&amp;" is more than F06-09"&amp;CHAR(10),""),IF(J131&gt;J130," * F06-10 for Age "&amp;J6&amp;" "&amp;J7&amp;" is more than F06-09"&amp;CHAR(10),""),IF(K131&gt;K130," * F06-10 for Age "&amp;J6&amp;" "&amp;K7&amp;" is more than F06-09"&amp;CHAR(10),""),IF(L131&gt;L130," * F06-10 for Age "&amp;L6&amp;" "&amp;L7&amp;" is more than F06-09"&amp;CHAR(10),""),IF(M131&gt;M130," * F06-10 for Age "&amp;L6&amp;" "&amp;M7&amp;" is more than F06-09"&amp;CHAR(10),""),IF(N131&gt;N130," * F06-10 for Age "&amp;N6&amp;" "&amp;N7&amp;" is more than F06-09"&amp;CHAR(10),""),IF(O131&gt;O130," * F06-10 for Age "&amp;N6&amp;" "&amp;O7&amp;" is more than F06-09"&amp;CHAR(10),""),IF(P131&gt;P130," * F06-10 for Age "&amp;P6&amp;" "&amp;P7&amp;" is more than F06-09"&amp;CHAR(10),""),IF(Q131&gt;Q130," * F06-10 for Age "&amp;P6&amp;" "&amp;Q7&amp;" is more than F06-09"&amp;CHAR(10),""),IF(R131&gt;R130," * F06-10 for Age "&amp;R6&amp;" "&amp;R7&amp;" is more than F06-09"&amp;CHAR(10),""),IF(S131&gt;S130," * F06-10 for Age "&amp;R6&amp;" "&amp;S7&amp;" is more than F06-09"&amp;CHAR(10),""),IF(T131&gt;T130," * F06-10 for Age "&amp;T6&amp;" "&amp;T7&amp;" is more than F06-09"&amp;CHAR(10),""),IF(U131&gt;U130," * F06-10 for Age "&amp;T6&amp;" "&amp;U7&amp;" is more than F06-09"&amp;CHAR(10),""),IF(V131&gt;V130," * F06-10 for Age "&amp;V6&amp;" "&amp;V7&amp;" is more than F06-09"&amp;CHAR(10),""),IF(W131&gt;W130," * F06-10 for Age "&amp;V6&amp;" "&amp;W7&amp;" is more than F06-09"&amp;CHAR(10),""),IF(X131&gt;X130," * F06-10 for Age "&amp;X6&amp;" "&amp;X7&amp;" is more than F06-09"&amp;CHAR(10),""),IF(Y131&gt;Y130," * F06-10 for Age "&amp;X6&amp;" "&amp;Y7&amp;" is more than F06-09"&amp;CHAR(10),""),IF(Z131&gt;Z130," * F06-10 for Age "&amp;Z6&amp;" "&amp;Z7&amp;" is more than F06-09"&amp;CHAR(10),""),IF(AA131&gt;AA130," * F06-10 for Age "&amp;Z6&amp;" "&amp;AA7&amp;" is more than F06-09"&amp;CHAR(10),""),IF(AB131&gt;AB130," Total * F06-10 is more than Total F06-09"&amp;CHAR(10),""))</f>
        <v/>
      </c>
      <c r="AD130" s="245"/>
      <c r="AE130" s="89"/>
      <c r="AF130" s="297"/>
    </row>
    <row r="131" spans="1:32" s="9" customFormat="1" ht="79.5" customHeight="1" x14ac:dyDescent="0.95">
      <c r="A131" s="258"/>
      <c r="B131" s="85" t="s">
        <v>672</v>
      </c>
      <c r="C131" s="86" t="s">
        <v>372</v>
      </c>
      <c r="D131" s="128"/>
      <c r="E131" s="128"/>
      <c r="F131" s="128"/>
      <c r="G131" s="128"/>
      <c r="H131" s="128"/>
      <c r="I131" s="128"/>
      <c r="J131" s="92"/>
      <c r="K131" s="87"/>
      <c r="L131" s="92"/>
      <c r="M131" s="87"/>
      <c r="N131" s="92"/>
      <c r="O131" s="87"/>
      <c r="P131" s="92"/>
      <c r="Q131" s="87"/>
      <c r="R131" s="92"/>
      <c r="S131" s="87"/>
      <c r="T131" s="92"/>
      <c r="U131" s="87"/>
      <c r="V131" s="92"/>
      <c r="W131" s="87"/>
      <c r="X131" s="92"/>
      <c r="Y131" s="87"/>
      <c r="Z131" s="92"/>
      <c r="AA131" s="92"/>
      <c r="AB131" s="129">
        <f t="shared" si="9"/>
        <v>0</v>
      </c>
      <c r="AC131" s="262"/>
      <c r="AD131" s="245"/>
      <c r="AE131" s="89"/>
      <c r="AF131" s="297"/>
    </row>
    <row r="132" spans="1:32" s="9" customFormat="1" ht="85.5" customHeight="1" x14ac:dyDescent="0.95">
      <c r="A132" s="255" t="s">
        <v>144</v>
      </c>
      <c r="B132" s="85" t="s">
        <v>673</v>
      </c>
      <c r="C132" s="86" t="s">
        <v>373</v>
      </c>
      <c r="D132" s="131"/>
      <c r="E132" s="131"/>
      <c r="F132" s="131"/>
      <c r="G132" s="131"/>
      <c r="H132" s="131"/>
      <c r="I132" s="131"/>
      <c r="J132" s="87"/>
      <c r="K132" s="92"/>
      <c r="L132" s="87"/>
      <c r="M132" s="92"/>
      <c r="N132" s="87"/>
      <c r="O132" s="92"/>
      <c r="P132" s="87"/>
      <c r="Q132" s="92"/>
      <c r="R132" s="87"/>
      <c r="S132" s="92"/>
      <c r="T132" s="87"/>
      <c r="U132" s="92"/>
      <c r="V132" s="87"/>
      <c r="W132" s="92"/>
      <c r="X132" s="87"/>
      <c r="Y132" s="92"/>
      <c r="Z132" s="87"/>
      <c r="AA132" s="92"/>
      <c r="AB132" s="129">
        <f t="shared" si="9"/>
        <v>0</v>
      </c>
      <c r="AC132" s="261" t="str">
        <f>CONCATENATE(IF(D133&gt;D132," * F06-12 for Age "&amp;D6&amp;" "&amp;D7&amp;" is more than F06-11"&amp;CHAR(10),""),IF(E133&gt;E132," * F06-12 for Age "&amp;D6&amp;" "&amp;E7&amp;" is more than F06-11"&amp;CHAR(10),""),IF(F133&gt;F132," * F06-12 for Age "&amp;F6&amp;" "&amp;F7&amp;" is more than F06-11"&amp;CHAR(10),""),IF(G133&gt;G132," * F06-12 for Age "&amp;F6&amp;" "&amp;G7&amp;" is more than F06-11"&amp;CHAR(10),""),IF(H133&gt;H132," * F06-12 for Age "&amp;H6&amp;" "&amp;H7&amp;" is more than F06-11"&amp;CHAR(10),""),IF(I133&gt;I132," * F06-12 for Age "&amp;H6&amp;" "&amp;I7&amp;" is more than F06-11"&amp;CHAR(10),""),IF(J133&gt;J132," * F06-12 for Age "&amp;J6&amp;" "&amp;J7&amp;" is more than F06-11"&amp;CHAR(10),""),IF(K133&gt;K132," * F06-12 for Age "&amp;J6&amp;" "&amp;K7&amp;" is more than F06-11"&amp;CHAR(10),""),IF(L133&gt;L132," * F06-12 for Age "&amp;L6&amp;" "&amp;L7&amp;" is more than F06-11"&amp;CHAR(10),""),IF(M133&gt;M132," * F06-12 for Age "&amp;L6&amp;" "&amp;M7&amp;" is more than F06-11"&amp;CHAR(10),""),IF(N133&gt;N132," * F06-12 for Age "&amp;N6&amp;" "&amp;N7&amp;" is more than F06-11"&amp;CHAR(10),""),IF(O133&gt;O132," * F06-12 for Age "&amp;N6&amp;" "&amp;O7&amp;" is more than F06-11"&amp;CHAR(10),""),IF(P133&gt;P132," * F06-12 for Age "&amp;P6&amp;" "&amp;P7&amp;" is more than F06-11"&amp;CHAR(10),""),IF(Q133&gt;Q132," * F06-12 for Age "&amp;P6&amp;" "&amp;Q7&amp;" is more than F06-11"&amp;CHAR(10),""),IF(R133&gt;R132," * F06-12 for Age "&amp;R6&amp;" "&amp;R7&amp;" is more than F06-11"&amp;CHAR(10),""),IF(S133&gt;S132," * F06-12 for Age "&amp;R6&amp;" "&amp;S7&amp;" is more than F06-11"&amp;CHAR(10),""),IF(T133&gt;T132," * F06-12 for Age "&amp;T6&amp;" "&amp;T7&amp;" is more than F06-11"&amp;CHAR(10),""),IF(U133&gt;U132," * F06-12 for Age "&amp;T6&amp;" "&amp;U7&amp;" is more than F06-11"&amp;CHAR(10),""),IF(V133&gt;V132," * F06-12 for Age "&amp;V6&amp;" "&amp;V7&amp;" is more than F06-11"&amp;CHAR(10),""),IF(W133&gt;W132," * F06-12 for Age "&amp;V6&amp;" "&amp;W7&amp;" is more than F06-11"&amp;CHAR(10),""),IF(X133&gt;X132," * F06-12 for Age "&amp;X6&amp;" "&amp;X7&amp;" is more than F06-11"&amp;CHAR(10),""),IF(Y133&gt;Y132," * F06-12 for Age "&amp;X6&amp;" "&amp;Y7&amp;" is more than F06-11"&amp;CHAR(10),""),IF(Z133&gt;Z132," * F06-12 for Age "&amp;Z6&amp;" "&amp;Z7&amp;" is more than F06-11"&amp;CHAR(10),""),IF(AA133&gt;AA132," * F06-12 for Age "&amp;Z6&amp;" "&amp;AA7&amp;" is more than F06-11"&amp;CHAR(10),""),IF(AB133&gt;AB132," * Total F06-12 is more than Total F06-11"&amp;CHAR(10),""))</f>
        <v/>
      </c>
      <c r="AD132" s="245"/>
      <c r="AE132" s="89"/>
      <c r="AF132" s="297"/>
    </row>
    <row r="133" spans="1:32" s="9" customFormat="1" ht="85.5" customHeight="1" x14ac:dyDescent="0.95">
      <c r="A133" s="256"/>
      <c r="B133" s="99" t="s">
        <v>520</v>
      </c>
      <c r="C133" s="94" t="s">
        <v>374</v>
      </c>
      <c r="D133" s="132"/>
      <c r="E133" s="132"/>
      <c r="F133" s="132"/>
      <c r="G133" s="132"/>
      <c r="H133" s="132"/>
      <c r="I133" s="132"/>
      <c r="J133" s="122"/>
      <c r="K133" s="115"/>
      <c r="L133" s="122"/>
      <c r="M133" s="115"/>
      <c r="N133" s="122"/>
      <c r="O133" s="115"/>
      <c r="P133" s="122"/>
      <c r="Q133" s="115"/>
      <c r="R133" s="122"/>
      <c r="S133" s="115"/>
      <c r="T133" s="122"/>
      <c r="U133" s="115"/>
      <c r="V133" s="122"/>
      <c r="W133" s="115"/>
      <c r="X133" s="122"/>
      <c r="Y133" s="115"/>
      <c r="Z133" s="122"/>
      <c r="AA133" s="115"/>
      <c r="AB133" s="133">
        <f t="shared" si="9"/>
        <v>0</v>
      </c>
      <c r="AC133" s="263"/>
      <c r="AD133" s="245"/>
      <c r="AE133" s="103"/>
      <c r="AF133" s="297"/>
    </row>
    <row r="134" spans="1:32" s="7" customFormat="1" ht="76.5" x14ac:dyDescent="1.1000000000000001">
      <c r="A134" s="305" t="s">
        <v>149</v>
      </c>
      <c r="B134" s="305"/>
      <c r="C134" s="305"/>
      <c r="D134" s="305"/>
      <c r="E134" s="305"/>
      <c r="F134" s="305"/>
      <c r="G134" s="305"/>
      <c r="H134" s="305"/>
      <c r="I134" s="305"/>
      <c r="J134" s="305"/>
      <c r="K134" s="305"/>
      <c r="L134" s="305"/>
      <c r="M134" s="305"/>
      <c r="N134" s="305"/>
      <c r="O134" s="305"/>
      <c r="P134" s="305"/>
      <c r="Q134" s="305"/>
      <c r="R134" s="305"/>
      <c r="S134" s="305"/>
      <c r="T134" s="305"/>
      <c r="U134" s="305"/>
      <c r="V134" s="305"/>
      <c r="W134" s="305"/>
      <c r="X134" s="305"/>
      <c r="Y134" s="305"/>
      <c r="Z134" s="305"/>
      <c r="AA134" s="305"/>
      <c r="AB134" s="305"/>
      <c r="AC134" s="305"/>
      <c r="AD134" s="305"/>
      <c r="AE134" s="305"/>
      <c r="AF134" s="305"/>
    </row>
    <row r="135" spans="1:32" s="8" customFormat="1" ht="58.5" customHeight="1" x14ac:dyDescent="1.05">
      <c r="A135" s="232" t="s">
        <v>49</v>
      </c>
      <c r="B135" s="232" t="s">
        <v>528</v>
      </c>
      <c r="C135" s="234" t="s">
        <v>495</v>
      </c>
      <c r="D135" s="242" t="s">
        <v>4</v>
      </c>
      <c r="E135" s="224"/>
      <c r="F135" s="223" t="s">
        <v>5</v>
      </c>
      <c r="G135" s="224"/>
      <c r="H135" s="223" t="s">
        <v>6</v>
      </c>
      <c r="I135" s="224"/>
      <c r="J135" s="223" t="s">
        <v>7</v>
      </c>
      <c r="K135" s="224"/>
      <c r="L135" s="223" t="s">
        <v>8</v>
      </c>
      <c r="M135" s="224"/>
      <c r="N135" s="223" t="s">
        <v>9</v>
      </c>
      <c r="O135" s="224"/>
      <c r="P135" s="223" t="s">
        <v>10</v>
      </c>
      <c r="Q135" s="224"/>
      <c r="R135" s="223" t="s">
        <v>11</v>
      </c>
      <c r="S135" s="224"/>
      <c r="T135" s="223" t="s">
        <v>12</v>
      </c>
      <c r="U135" s="224"/>
      <c r="V135" s="223" t="s">
        <v>28</v>
      </c>
      <c r="W135" s="224"/>
      <c r="X135" s="223" t="s">
        <v>29</v>
      </c>
      <c r="Y135" s="224"/>
      <c r="Z135" s="223" t="s">
        <v>13</v>
      </c>
      <c r="AA135" s="224"/>
      <c r="AB135" s="225" t="s">
        <v>24</v>
      </c>
      <c r="AC135" s="227" t="s">
        <v>562</v>
      </c>
      <c r="AD135" s="227" t="s">
        <v>568</v>
      </c>
      <c r="AE135" s="222" t="s">
        <v>569</v>
      </c>
      <c r="AF135" s="222" t="s">
        <v>569</v>
      </c>
    </row>
    <row r="136" spans="1:32" s="8" customFormat="1" ht="58.5" customHeight="1" x14ac:dyDescent="1.05">
      <c r="A136" s="233"/>
      <c r="B136" s="233"/>
      <c r="C136" s="235"/>
      <c r="D136" s="84" t="s">
        <v>14</v>
      </c>
      <c r="E136" s="84" t="s">
        <v>15</v>
      </c>
      <c r="F136" s="84" t="s">
        <v>14</v>
      </c>
      <c r="G136" s="84" t="s">
        <v>15</v>
      </c>
      <c r="H136" s="84" t="s">
        <v>14</v>
      </c>
      <c r="I136" s="84" t="s">
        <v>15</v>
      </c>
      <c r="J136" s="84" t="s">
        <v>14</v>
      </c>
      <c r="K136" s="84" t="s">
        <v>15</v>
      </c>
      <c r="L136" s="83" t="s">
        <v>14</v>
      </c>
      <c r="M136" s="84" t="s">
        <v>15</v>
      </c>
      <c r="N136" s="83" t="s">
        <v>14</v>
      </c>
      <c r="O136" s="84" t="s">
        <v>15</v>
      </c>
      <c r="P136" s="83" t="s">
        <v>14</v>
      </c>
      <c r="Q136" s="84" t="s">
        <v>15</v>
      </c>
      <c r="R136" s="83" t="s">
        <v>14</v>
      </c>
      <c r="S136" s="84" t="s">
        <v>15</v>
      </c>
      <c r="T136" s="83" t="s">
        <v>14</v>
      </c>
      <c r="U136" s="84" t="s">
        <v>15</v>
      </c>
      <c r="V136" s="83" t="s">
        <v>14</v>
      </c>
      <c r="W136" s="84" t="s">
        <v>15</v>
      </c>
      <c r="X136" s="83" t="s">
        <v>14</v>
      </c>
      <c r="Y136" s="84" t="s">
        <v>15</v>
      </c>
      <c r="Z136" s="83" t="s">
        <v>14</v>
      </c>
      <c r="AA136" s="84" t="s">
        <v>15</v>
      </c>
      <c r="AB136" s="226"/>
      <c r="AC136" s="227"/>
      <c r="AD136" s="227"/>
      <c r="AE136" s="222"/>
      <c r="AF136" s="222"/>
    </row>
    <row r="137" spans="1:32" s="9" customFormat="1" ht="90" customHeight="1" x14ac:dyDescent="0.95">
      <c r="A137" s="254" t="s">
        <v>35</v>
      </c>
      <c r="B137" s="85" t="s">
        <v>674</v>
      </c>
      <c r="C137" s="86" t="s">
        <v>554</v>
      </c>
      <c r="D137" s="134"/>
      <c r="E137" s="134"/>
      <c r="F137" s="134"/>
      <c r="G137" s="134"/>
      <c r="H137" s="134"/>
      <c r="I137" s="134"/>
      <c r="J137" s="92"/>
      <c r="K137" s="87"/>
      <c r="L137" s="92"/>
      <c r="M137" s="87"/>
      <c r="N137" s="92"/>
      <c r="O137" s="87"/>
      <c r="P137" s="92"/>
      <c r="Q137" s="87"/>
      <c r="R137" s="92"/>
      <c r="S137" s="87"/>
      <c r="T137" s="92"/>
      <c r="U137" s="87"/>
      <c r="V137" s="92"/>
      <c r="W137" s="87"/>
      <c r="X137" s="92"/>
      <c r="Y137" s="87"/>
      <c r="Z137" s="92"/>
      <c r="AA137" s="92"/>
      <c r="AB137" s="88">
        <f>SUM(D137:AA137)</f>
        <v>0</v>
      </c>
      <c r="AC137" s="98"/>
      <c r="AD137" s="229" t="str">
        <f>CONCATENATE(AC137,AC138,AC139,AC140,AC141,AC142,AC143,AC144)</f>
        <v/>
      </c>
      <c r="AE137" s="89" t="str">
        <f>CONCATENATE(IF(D137&lt;D123," * F06-13 for Age "&amp;D6&amp;" "&amp;D7&amp;" is less than F06-02"&amp;CHAR(10),""),IF(E137&lt;E123," * F06-13 for Age "&amp;D6&amp;" "&amp;E7&amp;" is less than F06-02"&amp;CHAR(10),""),IF(F137&lt;F123," * F06-13 for Age "&amp;F6&amp;" "&amp;F7&amp;" is less than F06-02"&amp;CHAR(10),""),IF(G137&lt;G123," * F06-13 for Age "&amp;F6&amp;" "&amp;G7&amp;" is less than F06-02"&amp;CHAR(10),""),IF(H137&lt;H123," * F06-13 for Age "&amp;H6&amp;" "&amp;H7&amp;" is less than F06-02"&amp;CHAR(10),""),IF(I137&lt;I123," * F06-13 for Age "&amp;H6&amp;" "&amp;I7&amp;" is less than F06-02"&amp;CHAR(10),""),IF(J137&lt;J123," * F06-13 for Age "&amp;J6&amp;" "&amp;J7&amp;" is less than F06-02"&amp;CHAR(10),""),IF(K137&lt;K123," * F06-13 for Age "&amp;J6&amp;" "&amp;K7&amp;" is less than F06-02"&amp;CHAR(10),""),IF(L137&lt;L123," * F06-13 for Age "&amp;L6&amp;" "&amp;L7&amp;" is less than F06-02"&amp;CHAR(10),""),IF(M137&lt;M123," * F06-13 for Age "&amp;L6&amp;" "&amp;M7&amp;" is less than F06-02"&amp;CHAR(10),""),IF(N137&lt;N123," * F06-13 for Age "&amp;N6&amp;" "&amp;N7&amp;" is less than F06-02"&amp;CHAR(10),""),IF(O137&lt;O123," * F06-13 for Age "&amp;N6&amp;" "&amp;O7&amp;" is less than F06-02"&amp;CHAR(10),""),IF(P137&lt;P123," * F06-13 for Age "&amp;P6&amp;" "&amp;P7&amp;" is less than F06-02"&amp;CHAR(10),""),IF(Q137&lt;Q123," * F06-13 for Age "&amp;P6&amp;" "&amp;Q7&amp;" is less than F06-02"&amp;CHAR(10),""),IF(R137&lt;R123," * F06-13 for Age "&amp;R6&amp;" "&amp;R7&amp;" is less than F06-02"&amp;CHAR(10),""),IF(S137&lt;S123," * F06-13 for Age "&amp;R6&amp;" "&amp;S7&amp;" is less than F06-02"&amp;CHAR(10),""),IF(T137&lt;T123," * F06-13 for Age "&amp;T6&amp;" "&amp;T7&amp;" is less than F06-02"&amp;CHAR(10),""),IF(U137&lt;U123," * F06-13 for Age "&amp;T6&amp;" "&amp;U7&amp;" is less than F06-02"&amp;CHAR(10),""),IF(V137&lt;V123," * F06-13 for Age "&amp;V6&amp;" "&amp;V7&amp;" is less than F06-02"&amp;CHAR(10),""),IF(W137&lt;W123," * F06-13 for Age "&amp;V6&amp;" "&amp;W7&amp;" is less than F06-02"&amp;CHAR(10),""),IF(X137&lt;X123," * F06-13 for Age "&amp;X6&amp;" "&amp;X7&amp;" is less than F06-02"&amp;CHAR(10),""),IF(Y137&lt;Y123," * F06-13 for Age "&amp;X6&amp;" "&amp;Y7&amp;" is less than F06-02"&amp;CHAR(10),""),IF(Z137&lt;Z123," * F06-13 for Age "&amp;Z6&amp;" "&amp;Z7&amp;" is less than F06-02"&amp;CHAR(10),""),IF(AA137&lt;AA123," * F06-13 for Age "&amp;Z6&amp;" "&amp;AA7&amp;" is less than F06-02"&amp;CHAR(10),""),IF(AB137&lt;AB123," * Total F06-13 is less than Total F06-02"&amp;CHAR(10),""))</f>
        <v/>
      </c>
      <c r="AF137" s="297" t="str">
        <f>CONCATENATE(AE137,AE138,AE139,AE140,AE141,AE142,AE143,AE144)</f>
        <v/>
      </c>
    </row>
    <row r="138" spans="1:32" s="9" customFormat="1" ht="90" customHeight="1" x14ac:dyDescent="0.95">
      <c r="A138" s="254"/>
      <c r="B138" s="85" t="s">
        <v>521</v>
      </c>
      <c r="C138" s="86" t="s">
        <v>555</v>
      </c>
      <c r="D138" s="134"/>
      <c r="E138" s="134"/>
      <c r="F138" s="134"/>
      <c r="G138" s="134"/>
      <c r="H138" s="134"/>
      <c r="I138" s="134"/>
      <c r="J138" s="92"/>
      <c r="K138" s="87"/>
      <c r="L138" s="92"/>
      <c r="M138" s="87"/>
      <c r="N138" s="92"/>
      <c r="O138" s="87"/>
      <c r="P138" s="92"/>
      <c r="Q138" s="87"/>
      <c r="R138" s="92"/>
      <c r="S138" s="87"/>
      <c r="T138" s="92"/>
      <c r="U138" s="87"/>
      <c r="V138" s="92"/>
      <c r="W138" s="87"/>
      <c r="X138" s="92"/>
      <c r="Y138" s="87"/>
      <c r="Z138" s="92"/>
      <c r="AA138" s="92"/>
      <c r="AB138" s="88">
        <f t="shared" ref="AB138:AB144" si="10">SUM(D138:AA138)</f>
        <v>0</v>
      </c>
      <c r="AC138" s="98" t="str">
        <f>CONCATENATE(IF(D138&gt;SUM(D125,D126)," * F06-14 for Age "&amp;D6&amp;" "&amp;D7&amp;" is more than (F06-04+F06-06)"&amp;CHAR(10),""),IF(E138&gt;SUM(E125,E126,E100)," * F06-14  for Age "&amp;D6&amp;" "&amp;E7&amp;" is more than (F06-04+F06-06)"&amp;CHAR(10),""),IF(F138&gt;SUM(F125,F126)," * F06-14  for Age "&amp;F6&amp;" "&amp;F7&amp;" is more than (F06-04+F06-06)"&amp;CHAR(10),""),IF(G138&gt;SUM(G125,G126,G100)," * F06-14  for Age "&amp;F6&amp;" "&amp;G7&amp;" is more than (F06-04+F06-06)"&amp;CHAR(10),""),IF(H138&gt;SUM(H125,H126)," * F06-14  for Age "&amp;H6&amp;" "&amp;H7&amp;" is more than (F06-04+F06-06)"&amp;CHAR(10),""),IF(I138&gt;SUM(I125,I126,I100)," * F06-14  for Age "&amp;H6&amp;" "&amp;I7&amp;" is more than (F06-04+F06-06)"&amp;CHAR(10),""),IF(J138&gt;SUM(J125,J126)," * F06-14  for Age "&amp;J6&amp;" "&amp;J7&amp;" is more than (F06-04+F06-06)"&amp;CHAR(10),""),IF(K138&gt;SUM(K125,K126,K100)," * F06-14  for Age "&amp;J6&amp;" "&amp;K7&amp;" is more than (F06-04+F06-06)"&amp;CHAR(10),""),IF(L138&gt;SUM(L125,L126)," * F06-14  for Age "&amp;L6&amp;" "&amp;L7&amp;" is more than (F06-04+F06-06)"&amp;CHAR(10),""),IF(M138&gt;SUM(M125,M126,M100)," * F06-14  for Age "&amp;L6&amp;" "&amp;M7&amp;" is more than (F06-04+F06-06)"&amp;CHAR(10),""),IF(N138&gt;SUM(N125,N126)," * F06-14  for Age "&amp;N6&amp;" "&amp;N7&amp;" is more than (F06-04+F06-06)"&amp;CHAR(10),""),IF(O138&gt;SUM(O125,O126,O100)," * F06-14  for Age "&amp;N6&amp;" "&amp;O7&amp;" is more than (F06-04+F06-06)"&amp;CHAR(10),""),IF(P138&gt;SUM(P125,P126)," * F06-14  for Age "&amp;P6&amp;" "&amp;P7&amp;" is more than (F06-04+F06-06)"&amp;CHAR(10),""),IF(Q138&gt;SUM(Q125,Q126,Q100)," * F06-14  for Age "&amp;P6&amp;" "&amp;Q7&amp;" is more than (F06-04+F06-06)"&amp;CHAR(10),""),IF(R138&gt;SUM(R125,R126)," * F06-14  for Age "&amp;R6&amp;" "&amp;R7&amp;" is more than (F06-04+F06-06)"&amp;CHAR(10),""),IF(S138&gt;SUM(S125,S126,S100)," * F06-14  for Age "&amp;R6&amp;" "&amp;S7&amp;" is more than (F06-04+F06-06)"&amp;CHAR(10),""),IF(T138&gt;SUM(T125,T126)," * F06-14  for Age "&amp;T6&amp;" "&amp;T7&amp;" is more than (F06-04+F06-06)"&amp;CHAR(10),""),IF(U138&gt;SUM(U125,U126,U100)," * F06-14  for Age "&amp;T6&amp;" "&amp;U7&amp;" is more than (F06-04+F06-06)"&amp;CHAR(10),""),IF(V138&gt;SUM(V125,V126)," * F06-14  for Age "&amp;V6&amp;" "&amp;V7&amp;" is more than (F06-04+F06-06)"&amp;CHAR(10),""),IF(W138&gt;SUM(W125,W126,W100)," * F06-14  for Age "&amp;V6&amp;" "&amp;W7&amp;" is more than (F06-04+F06-06)"&amp;CHAR(10),""),IF(X138&gt;SUM(X125,X126)," * F06-14  for Age "&amp;X6&amp;" "&amp;X7&amp;" is more than (F06-04+F06-06)"&amp;CHAR(10),""),IF(Y138&gt;SUM(Y125,Y126,Y100)," * F06-14  for Age "&amp;X6&amp;" "&amp;Y7&amp;" is more than (F06-04+F06-06)"&amp;CHAR(10),""),IF(Z138&gt;SUM(Z125,Z126)," * F06-14  for Age "&amp;Z6&amp;" "&amp;Z7&amp;" is more than (F06-04+F06-06)"&amp;CHAR(10),""),IF(AA138&gt;SUM(AA125,AA126,AA100)," * F06-14  for Age "&amp;Z6&amp;" "&amp;AA7&amp;" is more than (F06-04+F06-06)"&amp;CHAR(10),""),IF(AB138&gt;SUM(AB125,AB126)," * Total F06-14  is more than (F06-04+F06-06)"&amp;CHAR(10),""))</f>
        <v/>
      </c>
      <c r="AD138" s="245"/>
      <c r="AE138" s="89" t="str">
        <f>CONCATENATE(IF(D138&lt;SUM(D125,D127)," * Sum of (F06-04+F06-06) for Age "&amp;D6&amp;" "&amp;D7&amp;" is greater than F06-14"&amp;CHAR(10),""),IF(E138&lt;SUM(E125,E127,E100)," * Sum of (F06-04+F06-06) for Age "&amp;D6&amp;" "&amp;E7&amp;" is greater than F06-14"&amp;CHAR(10),""),IF(F138&lt;SUM(F125,F127)," * Sum of (F06-04+F06-06) for Age "&amp;F6&amp;" "&amp;F7&amp;" is greater than F06-14"&amp;CHAR(10),""),IF(G138&lt;SUM(G125,G127,G100)," * Sum of (F06-04+F06-06) for Age "&amp;F6&amp;" "&amp;G7&amp;" is greater than F06-14"&amp;CHAR(10),""),IF(H138&lt;SUM(H125,H127)," * Sum of (F06-04+F06-06) for Age "&amp;H6&amp;" "&amp;H7&amp;" is greater than F06-14"&amp;CHAR(10),""),IF(I138&lt;SUM(I125,I127,I100)," * Sum of (F06-04+F06-06) for Age "&amp;H6&amp;" "&amp;I7&amp;" is greater than F06-14"&amp;CHAR(10),""),IF(J138&lt;SUM(J125,J127)," * Sum of (F06-04+F06-06) for Age "&amp;J6&amp;" "&amp;J7&amp;" is greater than F06-14"&amp;CHAR(10),""),IF(K138&lt;SUM(K125,K127,K100)," * Sum of (F06-04+F06-06) for Age "&amp;J6&amp;" "&amp;K7&amp;" is greater than F06-14"&amp;CHAR(10),""),IF(L138&lt;SUM(L125,L127)," * Sum of (F06-04+F06-06) for Age "&amp;L6&amp;" "&amp;L7&amp;" is greater than F06-14"&amp;CHAR(10),""),IF(M138&lt;SUM(M125,M127,M100)," * Sum of (F06-04+F06-06) for Age "&amp;L6&amp;" "&amp;M7&amp;" is greater than F06-14"&amp;CHAR(10),""),IF(N138&lt;SUM(N125,N127)," * Sum of (F06-04+F06-06) for Age "&amp;N6&amp;" "&amp;N7&amp;" is greater than F06-14"&amp;CHAR(10),""),IF(O138&lt;SUM(O125,O127,O100)," * Sum of (F06-04+F06-06) for Age "&amp;N6&amp;" "&amp;O7&amp;" is greater than F06-14"&amp;CHAR(10),""),IF(P138&lt;SUM(P125,P127)," * Sum of (F06-04+F06-06) for Age "&amp;P6&amp;" "&amp;P7&amp;" is greater than F06-14"&amp;CHAR(10),""),IF(Q138&lt;SUM(Q125,Q127,Q100)," * Sum of (F06-04+F06-06) for Age "&amp;P6&amp;" "&amp;Q7&amp;" is greater than F06-14"&amp;CHAR(10),""),IF(R138&lt;SUM(R125,R127)," * Sum of (F06-04+F06-06) for Age "&amp;R6&amp;" "&amp;R7&amp;" is greater than F06-14"&amp;CHAR(10),""),IF(S138&lt;SUM(S125,S127,S100)," * Sum of (F06-04+F06-06) for Age "&amp;R6&amp;" "&amp;S7&amp;" is greater than F06-14"&amp;CHAR(10),""),IF(T138&lt;SUM(T125,T127)," * Sum of (F06-04+F06-06) for Age "&amp;T6&amp;" "&amp;T7&amp;" is greater than F06-14"&amp;CHAR(10),""),IF(U138&lt;SUM(U125,U127,U100)," * Sum of (F06-04+F06-06) for Age "&amp;T6&amp;" "&amp;U7&amp;" is greater than F06-14"&amp;CHAR(10),""),IF(V138&lt;SUM(V125,V127)," * Sum of (F06-04+F06-06) for Age "&amp;V6&amp;" "&amp;V7&amp;" is greater than F06-14"&amp;CHAR(10),""),IF(W138&lt;SUM(W125,W127,W100)," * Sum of (F06-04+F06-06) for Age "&amp;V6&amp;" "&amp;W7&amp;" is greater than F06-14"&amp;CHAR(10),""),IF(X138&lt;SUM(X125,X127)," * Sum of (F06-04+F06-06) for Age "&amp;X6&amp;" "&amp;X7&amp;" is greater than F06-14"&amp;CHAR(10),""),IF(Y138&lt;SUM(Y125,Y127,Y100)," * Sum of (F06-04+F06-06) for Age "&amp;X6&amp;" "&amp;Y7&amp;" is greater than F06-14"&amp;CHAR(10),""),IF(Z138&lt;SUM(Z125,Z127)," * Sum of (F06-04+F06-06) for Age "&amp;Z6&amp;" "&amp;Z7&amp;" is greater than F06-14"&amp;CHAR(10),""),IF(AA138&lt;SUM(AA125,AA127,AA100)," * Sum of (F06-04+F06-06) for Age "&amp;Z6&amp;" "&amp;AA7&amp;" is greater than F06-14"&amp;CHAR(10),""),IF(AB138&lt;SUM(AB125,AB127)," * Total Sum of (F06-04+F06-06) is greater than F06-14"&amp;CHAR(10),""))</f>
        <v/>
      </c>
      <c r="AF138" s="297"/>
    </row>
    <row r="139" spans="1:32" s="9" customFormat="1" ht="90" customHeight="1" x14ac:dyDescent="0.95">
      <c r="A139" s="254"/>
      <c r="B139" s="85" t="s">
        <v>675</v>
      </c>
      <c r="C139" s="86" t="s">
        <v>556</v>
      </c>
      <c r="D139" s="134"/>
      <c r="E139" s="134"/>
      <c r="F139" s="134"/>
      <c r="G139" s="134"/>
      <c r="H139" s="134"/>
      <c r="I139" s="134"/>
      <c r="J139" s="92"/>
      <c r="K139" s="87"/>
      <c r="L139" s="92"/>
      <c r="M139" s="87"/>
      <c r="N139" s="92"/>
      <c r="O139" s="87"/>
      <c r="P139" s="92"/>
      <c r="Q139" s="87"/>
      <c r="R139" s="92"/>
      <c r="S139" s="87"/>
      <c r="T139" s="92"/>
      <c r="U139" s="87"/>
      <c r="V139" s="92"/>
      <c r="W139" s="87"/>
      <c r="X139" s="92"/>
      <c r="Y139" s="87"/>
      <c r="Z139" s="92"/>
      <c r="AA139" s="92"/>
      <c r="AB139" s="88">
        <f t="shared" si="10"/>
        <v>0</v>
      </c>
      <c r="AC139" s="98" t="str">
        <f>CONCATENATE(IF(D139&gt;D129," * F06-15 for Age "&amp;D6&amp;" "&amp;D7&amp;" is more than F06-08"&amp;CHAR(10),""),IF(E139&gt;E129," * F06-15 for Age "&amp;D6&amp;" "&amp;E7&amp;" is more than F06-08"&amp;CHAR(10),""),IF(F139&gt;F129," * F06-15 for Age "&amp;F6&amp;" "&amp;F7&amp;" is more than F06-08"&amp;CHAR(10),""),IF(G139&gt;G129," * F06-15 for Age "&amp;F6&amp;" "&amp;G7&amp;" is more than F06-08"&amp;CHAR(10),""),IF(H139&gt;H129," * F06-15 for Age "&amp;H6&amp;" "&amp;H7&amp;" is more than F06-08"&amp;CHAR(10),""),IF(I139&gt;I129," * F06-15 for Age "&amp;H6&amp;" "&amp;I7&amp;" is more than F06-08"&amp;CHAR(10),""),IF(J139&gt;J129," * F06-15 for Age "&amp;J6&amp;" "&amp;J7&amp;" is more than F06-08"&amp;CHAR(10),""),IF(K139&gt;K129," * F06-15 for Age "&amp;J6&amp;" "&amp;K7&amp;" is more than F06-08"&amp;CHAR(10),""),IF(L139&gt;L129," * F06-15 for Age "&amp;L6&amp;" "&amp;L7&amp;" is more than F06-08"&amp;CHAR(10),""),IF(M139&gt;M129," * F06-15 for Age "&amp;L6&amp;" "&amp;M7&amp;" is more than F06-08"&amp;CHAR(10),""),IF(N139&gt;N129," * F06-15 for Age "&amp;N6&amp;" "&amp;N7&amp;" is more than F06-08"&amp;CHAR(10),""),IF(O139&gt;O129," * F06-15 for Age "&amp;N6&amp;" "&amp;O7&amp;" is more than F06-08"&amp;CHAR(10),""),IF(P139&gt;P129," * F06-15 for Age "&amp;P6&amp;" "&amp;P7&amp;" is more than F06-08"&amp;CHAR(10),""),IF(Q139&gt;Q129," * F06-15 for Age "&amp;P6&amp;" "&amp;Q7&amp;" is more than F06-08"&amp;CHAR(10),""),IF(R139&gt;R129," * F06-15 for Age "&amp;R6&amp;" "&amp;R7&amp;" is more than F06-08"&amp;CHAR(10),""),IF(S139&gt;S129," * F06-15 for Age "&amp;R6&amp;" "&amp;S7&amp;" is more than F06-08"&amp;CHAR(10),""),IF(T139&gt;T129," * F06-15 for Age "&amp;T6&amp;" "&amp;T7&amp;" is more than F06-08"&amp;CHAR(10),""),IF(U139&gt;U129," * F06-15 for Age "&amp;T6&amp;" "&amp;U7&amp;" is more than F06-08"&amp;CHAR(10),""),IF(V139&gt;V129," * F06-15 for Age "&amp;V6&amp;" "&amp;V7&amp;" is more than F06-08"&amp;CHAR(10),""),IF(W139&gt;W129," * F06-15 for Age "&amp;V6&amp;" "&amp;W7&amp;" is more than F06-08"&amp;CHAR(10),""),IF(X139&gt;X129," * F06-15 for Age "&amp;X6&amp;" "&amp;X7&amp;" is more than F06-08"&amp;CHAR(10),""),IF(Y139&gt;Y129," * F06-15 for Age "&amp;X6&amp;" "&amp;Y7&amp;" is more than F06-08"&amp;CHAR(10),""),IF(Z139&gt;Z129," * F06-15 for Age "&amp;Z6&amp;" "&amp;Z7&amp;" is more than F06-08"&amp;CHAR(10),""),IF(AA139&gt;AA129," * F06-15 for Age "&amp;Z6&amp;" "&amp;AA7&amp;" is more than F06-08"&amp;CHAR(10),""),IF(AB139&gt;AB129," * Total F06-15 is more than Total F06-08"&amp;CHAR(10),""))</f>
        <v/>
      </c>
      <c r="AD139" s="245"/>
      <c r="AE139" s="89" t="str">
        <f>CONCATENATE(IF(D139&lt;D129," * F06-15 for Age "&amp;D6&amp;" "&amp;D7&amp;" is less than F06-08"&amp;CHAR(10),""),IF(E139&lt;E129," * F06-15 for Age "&amp;D6&amp;" "&amp;E7&amp;" is less than F06-08"&amp;CHAR(10),""),IF(F139&lt;F129," * F06-15 for Age "&amp;F6&amp;" "&amp;F7&amp;" is less than F06-08"&amp;CHAR(10),""),IF(G139&lt;G129," * F06-15 for Age "&amp;F6&amp;" "&amp;G7&amp;" is less than F06-08"&amp;CHAR(10),""),IF(H139&lt;H129," * F06-15 for Age "&amp;H6&amp;" "&amp;H7&amp;" is less than F06-08"&amp;CHAR(10),""),IF(I139&lt;I129," * F06-15 for Age "&amp;H6&amp;" "&amp;I7&amp;" is less than F06-08"&amp;CHAR(10),""),IF(J139&lt;J129," * F06-15 for Age "&amp;J6&amp;" "&amp;J7&amp;" is less than F06-08"&amp;CHAR(10),""),IF(K139&lt;K129," * F06-15 for Age "&amp;J6&amp;" "&amp;K7&amp;" is less than F06-08"&amp;CHAR(10),""),IF(L139&lt;L129," * F06-15 for Age "&amp;L6&amp;" "&amp;L7&amp;" is less than F06-08"&amp;CHAR(10),""),IF(M139&lt;M129," * F06-15 for Age "&amp;L6&amp;" "&amp;M7&amp;" is less than F06-08"&amp;CHAR(10),""),IF(N139&lt;N129," * F06-15 for Age "&amp;N6&amp;" "&amp;N7&amp;" is less than F06-08"&amp;CHAR(10),""),IF(O139&lt;O129," * F06-15 for Age "&amp;N6&amp;" "&amp;O7&amp;" is less than F06-08"&amp;CHAR(10),""),IF(P139&lt;P129," * F06-15 for Age "&amp;P6&amp;" "&amp;P7&amp;" is less than F06-08"&amp;CHAR(10),""),IF(Q139&lt;Q129," * F06-15 for Age "&amp;P6&amp;" "&amp;Q7&amp;" is less than F06-08"&amp;CHAR(10),""),IF(R139&lt;R129," * F06-15 for Age "&amp;R6&amp;" "&amp;R7&amp;" is less than F06-08"&amp;CHAR(10),""),IF(S139&lt;S129," * F06-15 for Age "&amp;R6&amp;" "&amp;S7&amp;" is less than F06-08"&amp;CHAR(10),""),IF(T139&lt;T129," * F06-15 for Age "&amp;T6&amp;" "&amp;T7&amp;" is less than F06-08"&amp;CHAR(10),""),IF(U139&lt;U129," * F06-15 for Age "&amp;T6&amp;" "&amp;U7&amp;" is less than F06-08"&amp;CHAR(10),""),IF(V139&lt;V129," * F06-15 for Age "&amp;V6&amp;" "&amp;V7&amp;" is less than F06-08"&amp;CHAR(10),""),IF(W139&lt;W129," * F06-15 for Age "&amp;V6&amp;" "&amp;W7&amp;" is less than F06-08"&amp;CHAR(10),""),IF(X139&lt;X129," * F06-15 for Age "&amp;X6&amp;" "&amp;X7&amp;" is less than F06-08"&amp;CHAR(10),""),IF(Y139&lt;Y129," * F06-15 for Age "&amp;X6&amp;" "&amp;Y7&amp;" is less than F06-08"&amp;CHAR(10),""),IF(Z139&lt;Z129," * F06-15 for Age "&amp;Z6&amp;" "&amp;Z7&amp;" is less than F06-08"&amp;CHAR(10),""),IF(AA139&lt;AA129," * F06-15 for Age "&amp;Z6&amp;" "&amp;AA7&amp;" is less than F06-08"&amp;CHAR(10),""),IF(AB139&lt;AB129," * Total F06-15 is less than Total F06-08"&amp;CHAR(10),""))</f>
        <v/>
      </c>
      <c r="AF139" s="297"/>
    </row>
    <row r="140" spans="1:32" s="9" customFormat="1" ht="90" customHeight="1" x14ac:dyDescent="0.95">
      <c r="A140" s="254"/>
      <c r="B140" s="85" t="s">
        <v>676</v>
      </c>
      <c r="C140" s="86" t="s">
        <v>557</v>
      </c>
      <c r="D140" s="134"/>
      <c r="E140" s="134"/>
      <c r="F140" s="134"/>
      <c r="G140" s="134"/>
      <c r="H140" s="134"/>
      <c r="I140" s="134"/>
      <c r="J140" s="92"/>
      <c r="K140" s="87"/>
      <c r="L140" s="92"/>
      <c r="M140" s="87"/>
      <c r="N140" s="92"/>
      <c r="O140" s="87"/>
      <c r="P140" s="92"/>
      <c r="Q140" s="87"/>
      <c r="R140" s="92"/>
      <c r="S140" s="87"/>
      <c r="T140" s="92"/>
      <c r="U140" s="87"/>
      <c r="V140" s="92"/>
      <c r="W140" s="87"/>
      <c r="X140" s="92"/>
      <c r="Y140" s="87"/>
      <c r="Z140" s="92"/>
      <c r="AA140" s="92"/>
      <c r="AB140" s="88">
        <f t="shared" si="10"/>
        <v>0</v>
      </c>
      <c r="AC140" s="98" t="str">
        <f>CONCATENATE(IF(D140&gt;D131," * F06-16 for Age "&amp;D6&amp;" "&amp;D7&amp;" is more than F06-10"&amp;CHAR(10),""),IF(E140&gt;E131," * F06-16 for Age "&amp;D6&amp;" "&amp;E7&amp;" is more than F06-10"&amp;CHAR(10),""),IF(F140&gt;F131," * F06-16 for Age "&amp;F6&amp;" "&amp;F7&amp;" is more than F06-10"&amp;CHAR(10),""),IF(G140&gt;G131," * F06-16 for Age "&amp;F6&amp;" "&amp;G7&amp;" is more than F06-10"&amp;CHAR(10),""),IF(H140&gt;H131," * F06-16 for Age "&amp;H6&amp;" "&amp;H7&amp;" is more than F06-10"&amp;CHAR(10),""),IF(I140&gt;I131," * F06-16 for Age "&amp;H6&amp;" "&amp;I7&amp;" is more than F06-10"&amp;CHAR(10),""),IF(J140&gt;J131," * F06-16 for Age "&amp;J6&amp;" "&amp;J7&amp;" is more than F06-10"&amp;CHAR(10),""),IF(K140&gt;K131," * F06-16 for Age "&amp;J6&amp;" "&amp;K7&amp;" is more than F06-10"&amp;CHAR(10),""),IF(L140&gt;L131," * F06-16 for Age "&amp;L6&amp;" "&amp;L7&amp;" is more than F06-10"&amp;CHAR(10),""),IF(M140&gt;M131," * F06-16 for Age "&amp;L6&amp;" "&amp;M7&amp;" is more than F06-10"&amp;CHAR(10),""),IF(N140&gt;N131," * F06-16 for Age "&amp;N6&amp;" "&amp;N7&amp;" is more than F06-10"&amp;CHAR(10),""),IF(O140&gt;O131," * F06-16 for Age "&amp;N6&amp;" "&amp;O7&amp;" is more than F06-10"&amp;CHAR(10),""),IF(P140&gt;P131," * F06-16 for Age "&amp;P6&amp;" "&amp;P7&amp;" is more than F06-10"&amp;CHAR(10),""),IF(Q140&gt;Q131," * F06-16 for Age "&amp;P6&amp;" "&amp;Q7&amp;" is more than F06-10"&amp;CHAR(10),""),IF(R140&gt;R131," * F06-16 for Age "&amp;R6&amp;" "&amp;R7&amp;" is more than F06-10"&amp;CHAR(10),""),IF(S140&gt;S131," * F06-16 for Age "&amp;R6&amp;" "&amp;S7&amp;" is more than F06-10"&amp;CHAR(10),""),IF(T140&gt;T131," * F06-16 for Age "&amp;T6&amp;" "&amp;T7&amp;" is more than F06-10"&amp;CHAR(10),""),IF(U140&gt;U131," * F06-16 for Age "&amp;T6&amp;" "&amp;U7&amp;" is more than F06-10"&amp;CHAR(10),""),IF(V140&gt;V131," * F06-16 for Age "&amp;V6&amp;" "&amp;V7&amp;" is more than F06-10"&amp;CHAR(10),""),IF(W140&gt;W131," * F06-16 for Age "&amp;V6&amp;" "&amp;W7&amp;" is more than F06-10"&amp;CHAR(10),""),IF(X140&gt;X131," * F06-16 for Age "&amp;X6&amp;" "&amp;X7&amp;" is more than F06-10"&amp;CHAR(10),""),IF(Y140&gt;Y131," * F06-16 for Age "&amp;X6&amp;" "&amp;Y7&amp;" is more than F06-10"&amp;CHAR(10),""),IF(Z140&gt;Z131," * F06-16 for Age "&amp;Z6&amp;" "&amp;Z7&amp;" is more than F06-10"&amp;CHAR(10),""),IF(AA140&gt;AA131," * F06-16 for Age "&amp;Z6&amp;" "&amp;AA7&amp;" is more than F06-10"&amp;CHAR(10),""),IF(AB140&gt;AB131," * Total F06-16 is more than Total F06-10"&amp;CHAR(10),""))</f>
        <v/>
      </c>
      <c r="AD140" s="245"/>
      <c r="AE140" s="89" t="str">
        <f>CONCATENATE(IF(D140&lt;D131," * F06-16 for Age "&amp;D6&amp;" "&amp;D7&amp;" is less than F06-10"&amp;CHAR(10),""),IF(E140&lt;E131," * F06-16 for Age "&amp;D6&amp;" "&amp;E7&amp;" is less than F06-10"&amp;CHAR(10),""),IF(F140&lt;F131," * F06-16 for Age "&amp;F6&amp;" "&amp;F7&amp;" is less than F06-10"&amp;CHAR(10),""),IF(G140&lt;G131," * F06-16 for Age "&amp;F6&amp;" "&amp;G7&amp;" is less than F06-10"&amp;CHAR(10),""),IF(H140&lt;H131," * F06-16 for Age "&amp;H6&amp;" "&amp;H7&amp;" is less than F06-10"&amp;CHAR(10),""),IF(I140&lt;I131," * F06-16 for Age "&amp;H6&amp;" "&amp;I7&amp;" is less than F06-10"&amp;CHAR(10),""),IF(J140&lt;J131," * F06-16 for Age "&amp;J6&amp;" "&amp;J7&amp;" is less than F06-10"&amp;CHAR(10),""),IF(K140&lt;K131," * F06-16 for Age "&amp;J6&amp;" "&amp;K7&amp;" is less than F06-10"&amp;CHAR(10),""),IF(L140&lt;L131," * F06-16 for Age "&amp;L6&amp;" "&amp;L7&amp;" is less than F06-10"&amp;CHAR(10),""),IF(M140&lt;M131," * F06-16 for Age "&amp;L6&amp;" "&amp;M7&amp;" is less than F06-10"&amp;CHAR(10),""),IF(N140&lt;N131," * F06-16 for Age "&amp;N6&amp;" "&amp;N7&amp;" is less than F06-10"&amp;CHAR(10),""),IF(O140&lt;O131," * F06-16 for Age "&amp;N6&amp;" "&amp;O7&amp;" is less than F06-10"&amp;CHAR(10),""),IF(P140&lt;P131," * F06-16 for Age "&amp;P6&amp;" "&amp;P7&amp;" is less than F06-10"&amp;CHAR(10),""),IF(Q140&lt;Q131," * F06-16 for Age "&amp;P6&amp;" "&amp;Q7&amp;" is less than F06-10"&amp;CHAR(10),""),IF(R140&lt;R131," * F06-16 for Age "&amp;R6&amp;" "&amp;R7&amp;" is less than F06-10"&amp;CHAR(10),""),IF(S140&lt;S131," * F06-16 for Age "&amp;R6&amp;" "&amp;S7&amp;" is less than F06-10"&amp;CHAR(10),""),IF(T140&lt;T131," * F06-16 for Age "&amp;T6&amp;" "&amp;T7&amp;" is less than F06-10"&amp;CHAR(10),""),IF(U140&lt;U131," * F06-16 for Age "&amp;T6&amp;" "&amp;U7&amp;" is less than F06-10"&amp;CHAR(10),""),IF(V140&lt;V131," * F06-16 for Age "&amp;V6&amp;" "&amp;V7&amp;" is less than F06-10"&amp;CHAR(10),""),IF(W140&lt;W131," * F06-16 for Age "&amp;V6&amp;" "&amp;W7&amp;" is less than F06-10"&amp;CHAR(10),""),IF(X140&lt;X131," * F06-16 for Age "&amp;X6&amp;" "&amp;X7&amp;" is less than F06-10"&amp;CHAR(10),""),IF(Y140&lt;Y131," * F06-16 for Age "&amp;X6&amp;" "&amp;Y7&amp;" is less than F06-10"&amp;CHAR(10),""),IF(Z140&lt;Z131," * F06-16 for Age "&amp;Z6&amp;" "&amp;Z7&amp;" is less than F06-10"&amp;CHAR(10),""),IF(AA140&lt;AA131," * F06-16 for Age "&amp;Z6&amp;" "&amp;AA7&amp;" is less than F06-10"&amp;CHAR(10),""),IF(AB140&lt;AB131," * Total F06-16 is less than Total F06-10"&amp;CHAR(10),""))</f>
        <v/>
      </c>
      <c r="AF140" s="297"/>
    </row>
    <row r="141" spans="1:32" s="9" customFormat="1" ht="90" customHeight="1" x14ac:dyDescent="0.95">
      <c r="A141" s="254"/>
      <c r="B141" s="85" t="s">
        <v>677</v>
      </c>
      <c r="C141" s="86" t="s">
        <v>558</v>
      </c>
      <c r="D141" s="134"/>
      <c r="E141" s="134"/>
      <c r="F141" s="134"/>
      <c r="G141" s="134"/>
      <c r="H141" s="134"/>
      <c r="I141" s="134"/>
      <c r="J141" s="92"/>
      <c r="K141" s="87"/>
      <c r="L141" s="92"/>
      <c r="M141" s="87"/>
      <c r="N141" s="92"/>
      <c r="O141" s="87"/>
      <c r="P141" s="92"/>
      <c r="Q141" s="87"/>
      <c r="R141" s="92"/>
      <c r="S141" s="87"/>
      <c r="T141" s="92"/>
      <c r="U141" s="87"/>
      <c r="V141" s="92"/>
      <c r="W141" s="87"/>
      <c r="X141" s="92"/>
      <c r="Y141" s="87"/>
      <c r="Z141" s="92"/>
      <c r="AA141" s="92"/>
      <c r="AB141" s="88">
        <f t="shared" si="10"/>
        <v>0</v>
      </c>
      <c r="AC141" s="98"/>
      <c r="AD141" s="245"/>
      <c r="AE141" s="89"/>
      <c r="AF141" s="297"/>
    </row>
    <row r="142" spans="1:32" s="9" customFormat="1" ht="96" customHeight="1" x14ac:dyDescent="0.95">
      <c r="A142" s="254" t="s">
        <v>687</v>
      </c>
      <c r="B142" s="85" t="s">
        <v>394</v>
      </c>
      <c r="C142" s="86" t="s">
        <v>559</v>
      </c>
      <c r="D142" s="134"/>
      <c r="E142" s="134"/>
      <c r="F142" s="134"/>
      <c r="G142" s="134"/>
      <c r="H142" s="134"/>
      <c r="I142" s="134"/>
      <c r="J142" s="92"/>
      <c r="K142" s="87"/>
      <c r="L142" s="92"/>
      <c r="M142" s="87"/>
      <c r="N142" s="92"/>
      <c r="O142" s="87"/>
      <c r="P142" s="92"/>
      <c r="Q142" s="87"/>
      <c r="R142" s="92"/>
      <c r="S142" s="87"/>
      <c r="T142" s="92"/>
      <c r="U142" s="87"/>
      <c r="V142" s="92"/>
      <c r="W142" s="87"/>
      <c r="X142" s="92"/>
      <c r="Y142" s="87"/>
      <c r="Z142" s="92"/>
      <c r="AA142" s="92"/>
      <c r="AB142" s="88">
        <f t="shared" si="10"/>
        <v>0</v>
      </c>
      <c r="AC142" s="98" t="str">
        <f>CONCATENATE(IF(D142&gt;SUM(D125,D127,D123)," * F06-18 for Age "&amp;D6&amp;" "&amp;D7&amp;" is more than (F06-02+F06-04+F06-06)"&amp;CHAR(10),""),IF(E142&gt;SUM(E125,E127,E123)," * F06-18  for Age "&amp;D6&amp;" "&amp;E7&amp;" is more than (F06-02+F06-04+F06-06)"&amp;CHAR(10),""),IF(F142&gt;SUM(F125,F127,F123)," * F06-18  for Age "&amp;F6&amp;" "&amp;F7&amp;" is more than (F06-02+F06-04+F06-06)"&amp;CHAR(10),""),IF(G142&gt;SUM(G125,G127,G123)," * F06-18  for Age "&amp;F6&amp;" "&amp;G7&amp;" is more than (F06-02+F06-04+F06-06)"&amp;CHAR(10),""),IF(H142&gt;SUM(H125,H127,H123)," * F06-18  for Age "&amp;H6&amp;" "&amp;H7&amp;" is more than (F06-02+F06-04+F06-06)"&amp;CHAR(10),""),IF(I142&gt;SUM(I125,I127,I123)," * F06-18  for Age "&amp;H6&amp;" "&amp;I7&amp;" is more than (F06-02+F06-04+F06-06)"&amp;CHAR(10),""),IF(J142&gt;SUM(J125,J127,J123)," * F06-18  for Age "&amp;J6&amp;" "&amp;J7&amp;" is more than (F06-02+F06-04+F06-06)"&amp;CHAR(10),""),IF(K142&gt;SUM(K125,K127,K123)," * F06-18  for Age "&amp;J6&amp;" "&amp;K7&amp;" is more than (F06-02+F06-04+F06-06)"&amp;CHAR(10),""),IF(L142&gt;SUM(L125,L127,L123)," * F06-18  for Age "&amp;L6&amp;" "&amp;L7&amp;" is more than (F06-02+F06-04+F06-06)"&amp;CHAR(10),""),IF(M142&gt;SUM(M125,M127,M123)," * F06-18  for Age "&amp;L6&amp;" "&amp;M7&amp;" is more than (F06-02+F06-04+F06-06)"&amp;CHAR(10),""),IF(N142&gt;SUM(N125,N127,N123)," * F06-18  for Age "&amp;N6&amp;" "&amp;N7&amp;" is more than (F06-02+F06-04+F06-06)"&amp;CHAR(10),""),IF(O142&gt;SUM(O125,O127,O123)," * F06-18  for Age "&amp;N6&amp;" "&amp;O7&amp;" is more than (F06-02+F06-04+F06-06)"&amp;CHAR(10),""),IF(P142&gt;SUM(P125,P127,P123)," * F06-18  for Age "&amp;P6&amp;" "&amp;P7&amp;" is more than (F06-02+F06-04+F06-06)"&amp;CHAR(10),""),IF(Q142&gt;SUM(Q125,Q127,Q123)," * F06-18  for Age "&amp;P6&amp;" "&amp;Q7&amp;" is more than (F06-02+F06-04+F06-06)"&amp;CHAR(10),""),IF(R142&gt;SUM(R125,R127,R123)," * F06-18  for Age "&amp;R6&amp;" "&amp;R7&amp;" is more than (F06-02+F06-04+F06-06)"&amp;CHAR(10),""),IF(S142&gt;SUM(S125,S127,S123)," * F06-18  for Age "&amp;R6&amp;" "&amp;S7&amp;" is more than (F06-02+F06-04+F06-06)"&amp;CHAR(10),""),IF(T142&gt;SUM(T125,T127,T123)," * F06-18  for Age "&amp;T6&amp;" "&amp;T7&amp;" is more than (F06-02+F06-04+F06-06)"&amp;CHAR(10),""),IF(U142&gt;SUM(U125,U127,U123)," * F06-18  for Age "&amp;T6&amp;" "&amp;U7&amp;" is more than (F06-02+F06-04+F06-06)"&amp;CHAR(10),""),IF(V142&gt;SUM(V125,V127,V123)," * F06-18  for Age "&amp;V6&amp;" "&amp;V7&amp;" is more than (F06-02+F06-04+F06-06)"&amp;CHAR(10),""),IF(W142&gt;SUM(W125,W127,W123)," * F06-18  for Age "&amp;V6&amp;" "&amp;W7&amp;" is more than (F06-02+F06-04+F06-06)"&amp;CHAR(10),""),IF(X142&gt;SUM(X125,X127,X123)," * F06-18  for Age "&amp;X6&amp;" "&amp;X7&amp;" is more than (F06-02+F06-04+F06-06)"&amp;CHAR(10),""),IF(Y142&gt;SUM(Y125,Y127,Y123)," * F06-18  for Age "&amp;X6&amp;" "&amp;Y7&amp;" is more than (F06-02+F06-04+F06-06)"&amp;CHAR(10),""),IF(Z142&gt;SUM(Z125,Z127,Z123)," * F06-18  for Age "&amp;Z6&amp;" "&amp;Z7&amp;" is more than (F06-02+F06-04+F06-06)"&amp;CHAR(10),""),IF(AA142&gt;SUM(AA125,AA127,AA123)," * F06-18  for Age "&amp;Z6&amp;" "&amp;AA7&amp;" is more than (F06-02+F06-04+F06-06)"&amp;CHAR(10),""),IF(AB142&gt;SUM(AB125,AB127,AB123)," * Total F06-18  is more than (F06-02+F06-04+F06-06)"&amp;CHAR(10),""))</f>
        <v/>
      </c>
      <c r="AD142" s="245"/>
      <c r="AE142" s="89" t="str">
        <f>CONCATENATE(IF(D142&lt;SUM(D125,D123,D127)," * Sum of (F06-02+F06-04+F06-06) for Age "&amp;D6&amp;" "&amp;D7&amp;" is greater than F06-18"&amp;CHAR(10),""),IF(E142&lt;SUM(E125,E123,E127)," * Sum of (F06-02+F06-04+F06-06) for Age "&amp;D6&amp;" "&amp;E7&amp;" is greater than F06-18"&amp;CHAR(10),""),IF(F142&lt;SUM(F125,F123,F127)," * Sum of (F06-02+F06-04+F06-06) for Age "&amp;F6&amp;" "&amp;F7&amp;" is greater than F06-18"&amp;CHAR(10),""),IF(G142&lt;SUM(G125,G123,G127)," * Sum of (F06-02+F06-04+F06-06) for Age "&amp;F6&amp;" "&amp;G7&amp;" is greater than F06-18"&amp;CHAR(10),""),IF(H142&lt;SUM(H125,H123,H127)," * Sum of (F06-02+F06-04+F06-06) for Age "&amp;H6&amp;" "&amp;H7&amp;" is greater than F06-18"&amp;CHAR(10),""),IF(I142&lt;SUM(I125,I123,I127)," * Sum of (F06-02+F06-04+F06-06) for Age "&amp;H6&amp;" "&amp;I7&amp;" is greater than F06-18"&amp;CHAR(10),""),IF(J142&lt;SUM(J125,J123,J127)," * Sum of (F06-02+F06-04+F06-06) for Age "&amp;J6&amp;" "&amp;J7&amp;" is greater than F06-18"&amp;CHAR(10),""),IF(K142&lt;SUM(K125,K123,K127)," * Sum of (F06-02+F06-04+F06-06) for Age "&amp;J6&amp;" "&amp;K7&amp;" is greater than F06-18"&amp;CHAR(10),""),IF(L142&lt;SUM(L125,L123,L127)," * Sum of (F06-02+F06-04+F06-06) for Age "&amp;L6&amp;" "&amp;L7&amp;" is greater than F06-18"&amp;CHAR(10),""),IF(M142&lt;SUM(M125,M123,M127)," * Sum of (F06-02+F06-04+F06-06) for Age "&amp;L6&amp;" "&amp;M7&amp;" is greater than F06-18"&amp;CHAR(10),""),IF(N142&lt;SUM(N125,N123,N127)," * Sum of (F06-02+F06-04+F06-06) for Age "&amp;N6&amp;" "&amp;N7&amp;" is greater than F06-18"&amp;CHAR(10),""),IF(O142&lt;SUM(O125,O123,O127)," * Sum of (F06-02+F06-04+F06-06) for Age "&amp;N6&amp;" "&amp;O7&amp;" is greater than F06-18"&amp;CHAR(10),""),IF(P142&lt;SUM(P125,P123,P127)," * Sum of (F06-02+F06-04+F06-06) for Age "&amp;P6&amp;" "&amp;P7&amp;" is greater than F06-18"&amp;CHAR(10),""),IF(Q142&lt;SUM(Q125,Q123,Q127)," * Sum of (F06-02+F06-04+F06-06) for Age "&amp;P6&amp;" "&amp;Q7&amp;" is greater than F06-18"&amp;CHAR(10),""),IF(R142&lt;SUM(R125,R123,R127)," * Sum of (F06-02+F06-04+F06-06) for Age "&amp;R6&amp;" "&amp;R7&amp;" is greater than F06-18"&amp;CHAR(10),""),IF(S142&lt;SUM(S125,S123,S127)," * Sum of (F06-02+F06-04+F06-06) for Age "&amp;R6&amp;" "&amp;S7&amp;" is greater than F06-18"&amp;CHAR(10),""),IF(T142&lt;SUM(T125,T123,T127)," * Sum of (F06-02+F06-04+F06-06) for Age "&amp;T6&amp;" "&amp;T7&amp;" is greater than F06-18"&amp;CHAR(10),""),IF(U142&lt;SUM(U125,U123,U127)," * Sum of (F06-02+F06-04+F06-06) for Age "&amp;T6&amp;" "&amp;U7&amp;" is greater than F06-18"&amp;CHAR(10),""),IF(V142&lt;SUM(V125,V123,V127)," * Sum of (F06-02+F06-04+F06-06) for Age "&amp;V6&amp;" "&amp;V7&amp;" is greater than F06-18"&amp;CHAR(10),""),IF(W142&lt;SUM(W125,W123,W127)," * Sum of (F06-02+F06-04+F06-06) for Age "&amp;V6&amp;" "&amp;W7&amp;" is greater than F06-18"&amp;CHAR(10),""),IF(X142&lt;SUM(X125,X123,X127)," * Sum of (F06-02+F06-04+F06-06) for Age "&amp;X6&amp;" "&amp;X7&amp;" is greater than F06-18"&amp;CHAR(10),""),IF(Y142&lt;SUM(Y125,Y123,Y127)," * Sum of (F06-02+F06-04+F06-06) for Age "&amp;X6&amp;" "&amp;Y7&amp;" is greater than F06-18"&amp;CHAR(10),""),IF(Z142&lt;SUM(Z125,Z123,Z127)," * Sum of (F06-02+F06-04+F06-06) for Age "&amp;Z6&amp;" "&amp;Z7&amp;" is greater than F06-18"&amp;CHAR(10),""),IF(AA142&lt;SUM(AA125,AA123,AA127)," * Sum of (F06-02+F06-04+F06-06) for Age "&amp;Z6&amp;" "&amp;AA7&amp;" is greater than F06-18"&amp;CHAR(10),""),IF(AB142&lt;SUM(AB125,AB123,AB127)," * Total Sum of (F06-02+F06-04+F06-06) is greater than F06-18"&amp;CHAR(10),""))</f>
        <v/>
      </c>
      <c r="AF142" s="297"/>
    </row>
    <row r="143" spans="1:32" s="9" customFormat="1" ht="96" customHeight="1" x14ac:dyDescent="0.95">
      <c r="A143" s="254"/>
      <c r="B143" s="85" t="s">
        <v>522</v>
      </c>
      <c r="C143" s="86" t="s">
        <v>560</v>
      </c>
      <c r="D143" s="134"/>
      <c r="E143" s="134"/>
      <c r="F143" s="134"/>
      <c r="G143" s="134"/>
      <c r="H143" s="134"/>
      <c r="I143" s="134"/>
      <c r="J143" s="92"/>
      <c r="K143" s="87"/>
      <c r="L143" s="92"/>
      <c r="M143" s="87"/>
      <c r="N143" s="92"/>
      <c r="O143" s="87"/>
      <c r="P143" s="92"/>
      <c r="Q143" s="87"/>
      <c r="R143" s="92"/>
      <c r="S143" s="87"/>
      <c r="T143" s="92"/>
      <c r="U143" s="87"/>
      <c r="V143" s="92"/>
      <c r="W143" s="87"/>
      <c r="X143" s="92"/>
      <c r="Y143" s="87"/>
      <c r="Z143" s="92"/>
      <c r="AA143" s="92"/>
      <c r="AB143" s="88">
        <f t="shared" si="10"/>
        <v>0</v>
      </c>
      <c r="AC143" s="98" t="str">
        <f>CONCATENATE(IF(D143&gt;D129," * F06-19 for Age "&amp;D6&amp;" "&amp;D7&amp;" is more than F06-08"&amp;CHAR(10),""),IF(E143&gt;E129," * F06-19 for Age "&amp;D6&amp;" "&amp;E7&amp;" is more than F06-08"&amp;CHAR(10),""),IF(F143&gt;F129," * F06-19 for Age "&amp;F6&amp;" "&amp;F7&amp;" is more than F06-08"&amp;CHAR(10),""),IF(G143&gt;G129," * F06-19 for Age "&amp;F6&amp;" "&amp;G7&amp;" is more than F06-08"&amp;CHAR(10),""),IF(H143&gt;H129," * F06-19 for Age "&amp;H6&amp;" "&amp;H7&amp;" is more than F06-08"&amp;CHAR(10),""),IF(I143&gt;I129," * F06-19 for Age "&amp;H6&amp;" "&amp;I7&amp;" is more than F06-08"&amp;CHAR(10),""),IF(J143&gt;J129," * F06-19 for Age "&amp;J6&amp;" "&amp;J7&amp;" is more than F06-08"&amp;CHAR(10),""),IF(K143&gt;K129," * F06-19 for Age "&amp;J6&amp;" "&amp;K7&amp;" is more than F06-08"&amp;CHAR(10),""),IF(L143&gt;L129," * F06-19 for Age "&amp;L6&amp;" "&amp;L7&amp;" is more than F06-08"&amp;CHAR(10),""),IF(M143&gt;M129," * F06-19 for Age "&amp;L6&amp;" "&amp;M7&amp;" is more than F06-08"&amp;CHAR(10),""),IF(N143&gt;N129," * F06-19 for Age "&amp;N6&amp;" "&amp;N7&amp;" is more than F06-08"&amp;CHAR(10),""),IF(O143&gt;O129," * F06-19 for Age "&amp;N6&amp;" "&amp;O7&amp;" is more than F06-08"&amp;CHAR(10),""),IF(P143&gt;P129," * F06-19 for Age "&amp;P6&amp;" "&amp;P7&amp;" is more than F06-08"&amp;CHAR(10),""),IF(Q143&gt;Q129," * F06-19 for Age "&amp;P6&amp;" "&amp;Q7&amp;" is more than F06-08"&amp;CHAR(10),""),IF(R143&gt;R129," * F06-19 for Age "&amp;R6&amp;" "&amp;R7&amp;" is more than F06-08"&amp;CHAR(10),""),IF(S143&gt;S129," * F06-19 for Age "&amp;R6&amp;" "&amp;S7&amp;" is more than F06-08"&amp;CHAR(10),""),IF(T143&gt;T129," * F06-19 for Age "&amp;T6&amp;" "&amp;T7&amp;" is more than F06-08"&amp;CHAR(10),""),IF(U143&gt;U129," * F06-19 for Age "&amp;T6&amp;" "&amp;U7&amp;" is more than F06-08"&amp;CHAR(10),""),IF(V143&gt;V129," * F06-19 for Age "&amp;V6&amp;" "&amp;V7&amp;" is more than F06-08"&amp;CHAR(10),""),IF(W143&gt;W129," * F06-19 for Age "&amp;V6&amp;" "&amp;W7&amp;" is more than F06-08"&amp;CHAR(10),""),IF(X143&gt;X129," * F06-19 for Age "&amp;X6&amp;" "&amp;X7&amp;" is more than F06-08"&amp;CHAR(10),""),IF(Y143&gt;Y129," * F06-19 for Age "&amp;X6&amp;" "&amp;Y7&amp;" is more than F06-08"&amp;CHAR(10),""),IF(Z143&gt;Z129," * F06-19 for Age "&amp;Z6&amp;" "&amp;Z7&amp;" is more than F06-08"&amp;CHAR(10),""),IF(AA143&gt;AA129," * F06-19 for Age "&amp;Z6&amp;" "&amp;AA7&amp;" is more than F06-08"&amp;CHAR(10),""),IF(AB143&gt;AB129," * Total F06-19 is more than Total F06-08"&amp;CHAR(10),""))</f>
        <v/>
      </c>
      <c r="AD143" s="245"/>
      <c r="AE143" s="89" t="str">
        <f>CONCATENATE(IF(D143&lt;D129," * F06-19 for Age "&amp;D6&amp;" "&amp;D7&amp;" is less than F06-08"&amp;CHAR(10),""),IF(E143&lt;E129," * F06-19 for Age "&amp;D6&amp;" "&amp;E7&amp;" is less than F06-08"&amp;CHAR(10),""),IF(F143&lt;F129," * F06-19 for Age "&amp;F6&amp;" "&amp;F7&amp;" is less than F06-08"&amp;CHAR(10),""),IF(G143&lt;G129," * F06-19 for Age "&amp;F6&amp;" "&amp;G7&amp;" is less than F06-08"&amp;CHAR(10),""),IF(H143&lt;H129," * F06-19 for Age "&amp;H6&amp;" "&amp;H7&amp;" is less than F06-08"&amp;CHAR(10),""),IF(I143&lt;I129," * F06-19 for Age "&amp;H6&amp;" "&amp;I7&amp;" is less than F06-08"&amp;CHAR(10),""),IF(J143&lt;J129," * F06-19 for Age "&amp;J6&amp;" "&amp;J7&amp;" is less than F06-08"&amp;CHAR(10),""),IF(K143&lt;K129," * F06-19 for Age "&amp;J6&amp;" "&amp;K7&amp;" is less than F06-08"&amp;CHAR(10),""),IF(L143&lt;L129," * F06-19 for Age "&amp;L6&amp;" "&amp;L7&amp;" is less than F06-08"&amp;CHAR(10),""),IF(M143&lt;M129," * F06-19 for Age "&amp;L6&amp;" "&amp;M7&amp;" is less than F06-08"&amp;CHAR(10),""),IF(N143&lt;N129," * F06-19 for Age "&amp;N6&amp;" "&amp;N7&amp;" is less than F06-08"&amp;CHAR(10),""),IF(O143&lt;O129," * F06-19 for Age "&amp;N6&amp;" "&amp;O7&amp;" is less than F06-08"&amp;CHAR(10),""),IF(P143&lt;P129," * F06-19 for Age "&amp;P6&amp;" "&amp;P7&amp;" is less than F06-08"&amp;CHAR(10),""),IF(Q143&lt;Q129," * F06-19 for Age "&amp;P6&amp;" "&amp;Q7&amp;" is less than F06-08"&amp;CHAR(10),""),IF(R143&lt;R129," * F06-19 for Age "&amp;R6&amp;" "&amp;R7&amp;" is less than F06-08"&amp;CHAR(10),""),IF(S143&lt;S129," * F06-19 for Age "&amp;R6&amp;" "&amp;S7&amp;" is less than F06-08"&amp;CHAR(10),""),IF(T143&lt;T129," * F06-19 for Age "&amp;T6&amp;" "&amp;T7&amp;" is less than F06-08"&amp;CHAR(10),""),IF(U143&lt;U129," * F06-19 for Age "&amp;T6&amp;" "&amp;U7&amp;" is less than F06-08"&amp;CHAR(10),""),IF(V143&lt;V129," * F06-19 for Age "&amp;V6&amp;" "&amp;V7&amp;" is less than F06-08"&amp;CHAR(10),""),IF(W143&lt;W129," * F06-19 for Age "&amp;V6&amp;" "&amp;W7&amp;" is less than F06-08"&amp;CHAR(10),""),IF(X143&lt;X129," * F06-19 for Age "&amp;X6&amp;" "&amp;X7&amp;" is less than F06-08"&amp;CHAR(10),""),IF(Y143&lt;Y129," * F06-19 for Age "&amp;X6&amp;" "&amp;Y7&amp;" is less than F06-08"&amp;CHAR(10),""),IF(Z143&lt;Z129," * F06-19 for Age "&amp;Z6&amp;" "&amp;Z7&amp;" is less than F06-08"&amp;CHAR(10),""),IF(AA143&lt;AA129," * F06-19 for Age "&amp;Z6&amp;" "&amp;AA7&amp;" is less than F06-08"&amp;CHAR(10),""),IF(AB143&lt;AB129," * Total F06-19 is less than Total F06-08"&amp;CHAR(10),""))</f>
        <v/>
      </c>
      <c r="AF143" s="297"/>
    </row>
    <row r="144" spans="1:32" s="9" customFormat="1" ht="96" customHeight="1" x14ac:dyDescent="0.95">
      <c r="A144" s="251"/>
      <c r="B144" s="99" t="s">
        <v>678</v>
      </c>
      <c r="C144" s="94" t="s">
        <v>561</v>
      </c>
      <c r="D144" s="135"/>
      <c r="E144" s="135"/>
      <c r="F144" s="135"/>
      <c r="G144" s="135"/>
      <c r="H144" s="135"/>
      <c r="I144" s="135"/>
      <c r="J144" s="115"/>
      <c r="K144" s="101"/>
      <c r="L144" s="115"/>
      <c r="M144" s="101"/>
      <c r="N144" s="115"/>
      <c r="O144" s="101"/>
      <c r="P144" s="115"/>
      <c r="Q144" s="101"/>
      <c r="R144" s="115"/>
      <c r="S144" s="101"/>
      <c r="T144" s="115"/>
      <c r="U144" s="101"/>
      <c r="V144" s="115"/>
      <c r="W144" s="101"/>
      <c r="X144" s="115"/>
      <c r="Y144" s="101"/>
      <c r="Z144" s="115"/>
      <c r="AA144" s="115"/>
      <c r="AB144" s="95">
        <f t="shared" si="10"/>
        <v>0</v>
      </c>
      <c r="AC144" s="102" t="str">
        <f>CONCATENATE(IF(D144&gt;D131," * F06-20 for Age "&amp;D6&amp;" "&amp;D7&amp;" is more than F06-10"&amp;CHAR(10),""),IF(E144&gt;E131," * F06-20 for Age "&amp;D6&amp;" "&amp;E7&amp;" is more than F06-10"&amp;CHAR(10),""),IF(F144&gt;F131," * F06-20 for Age "&amp;F6&amp;" "&amp;F7&amp;" is more than F06-10"&amp;CHAR(10),""),IF(G144&gt;G131," * F06-20 for Age "&amp;F6&amp;" "&amp;G7&amp;" is more than F06-10"&amp;CHAR(10),""),IF(H144&gt;H131," * F06-20 for Age "&amp;H6&amp;" "&amp;H7&amp;" is more than F06-10"&amp;CHAR(10),""),IF(I144&gt;I131," * F06-20 for Age "&amp;H6&amp;" "&amp;I7&amp;" is more than F06-10"&amp;CHAR(10),""),IF(J144&gt;J131," * F06-20 for Age "&amp;J6&amp;" "&amp;J7&amp;" is more than F06-10"&amp;CHAR(10),""),IF(K144&gt;K131," * F06-20 for Age "&amp;J6&amp;" "&amp;K7&amp;" is more than F06-10"&amp;CHAR(10),""),IF(L144&gt;L131," * F06-20 for Age "&amp;L6&amp;" "&amp;L7&amp;" is more than F06-10"&amp;CHAR(10),""),IF(M144&gt;M131," * F06-20 for Age "&amp;L6&amp;" "&amp;M7&amp;" is more than F06-10"&amp;CHAR(10),""),IF(N144&gt;N131," * F06-20 for Age "&amp;N6&amp;" "&amp;N7&amp;" is more than F06-10"&amp;CHAR(10),""),IF(O144&gt;O131," * F06-20 for Age "&amp;N6&amp;" "&amp;O7&amp;" is more than F06-10"&amp;CHAR(10),""),IF(P144&gt;P131," * F06-20 for Age "&amp;P6&amp;" "&amp;P7&amp;" is more than F06-10"&amp;CHAR(10),""),IF(Q144&gt;Q131," * F06-20 for Age "&amp;P6&amp;" "&amp;Q7&amp;" is more than F06-10"&amp;CHAR(10),""),IF(R144&gt;R131," * F06-20 for Age "&amp;R6&amp;" "&amp;R7&amp;" is more than F06-10"&amp;CHAR(10),""),IF(S144&gt;S131," * F06-20 for Age "&amp;R6&amp;" "&amp;S7&amp;" is more than F06-10"&amp;CHAR(10),""),IF(T144&gt;T131," * F06-20 for Age "&amp;T6&amp;" "&amp;T7&amp;" is more than F06-10"&amp;CHAR(10),""),IF(U144&gt;U131," * F06-20 for Age "&amp;T6&amp;" "&amp;U7&amp;" is more than F06-10"&amp;CHAR(10),""),IF(V144&gt;V131," * F06-20 for Age "&amp;V6&amp;" "&amp;V7&amp;" is more than F06-10"&amp;CHAR(10),""),IF(W144&gt;W131," * F06-20 for Age "&amp;V6&amp;" "&amp;W7&amp;" is more than F06-10"&amp;CHAR(10),""),IF(X144&gt;X131," * F06-20 for Age "&amp;X6&amp;" "&amp;X7&amp;" is more than F06-10"&amp;CHAR(10),""),IF(Y144&gt;Y131," * F06-20 for Age "&amp;X6&amp;" "&amp;Y7&amp;" is more than F06-10"&amp;CHAR(10),""),IF(Z144&gt;Z131," * F06-20 for Age "&amp;Z6&amp;" "&amp;Z7&amp;" is more than F06-10"&amp;CHAR(10),""),IF(AA144&gt;AA131," * F06-20 for Age "&amp;Z6&amp;" "&amp;AA7&amp;" is more than F06-10"&amp;CHAR(10),""),IF(AB144&gt;AB131," * Total F06-20 is more than Total F06-10"&amp;CHAR(10),""))</f>
        <v/>
      </c>
      <c r="AD144" s="245"/>
      <c r="AE144" s="103" t="str">
        <f>CONCATENATE(IF(D144&lt;D131," * F06-20 for Age "&amp;D6&amp;" "&amp;D7&amp;" is less than F06-10"&amp;CHAR(10),""),IF(E144&lt;E131," * F06-20 for Age "&amp;D6&amp;" "&amp;E7&amp;" is less than F06-10"&amp;CHAR(10),""),IF(F144&lt;F131," * F06-20 for Age "&amp;F6&amp;" "&amp;F7&amp;" is less than F06-10"&amp;CHAR(10),""),IF(G144&lt;G131," * F06-20 for Age "&amp;F6&amp;" "&amp;G7&amp;" is less than F06-10"&amp;CHAR(10),""),IF(H144&lt;H131," * F06-20 for Age "&amp;H6&amp;" "&amp;H7&amp;" is less than F06-10"&amp;CHAR(10),""),IF(I144&lt;I131," * F06-20 for Age "&amp;H6&amp;" "&amp;I7&amp;" is less than F06-10"&amp;CHAR(10),""),IF(J144&lt;J131," * F06-20 for Age "&amp;J6&amp;" "&amp;J7&amp;" is less than F06-10"&amp;CHAR(10),""),IF(K144&lt;K131," * F06-20 for Age "&amp;J6&amp;" "&amp;K7&amp;" is less than F06-10"&amp;CHAR(10),""),IF(L144&lt;L131," * F06-20 for Age "&amp;L6&amp;" "&amp;L7&amp;" is less than F06-10"&amp;CHAR(10),""),IF(M144&lt;M131," * F06-20 for Age "&amp;L6&amp;" "&amp;M7&amp;" is less than F06-10"&amp;CHAR(10),""),IF(N144&lt;N131," * F06-20 for Age "&amp;N6&amp;" "&amp;N7&amp;" is less than F06-10"&amp;CHAR(10),""),IF(O144&lt;O131," * F06-20 for Age "&amp;N6&amp;" "&amp;O7&amp;" is less than F06-10"&amp;CHAR(10),""),IF(P144&lt;P131," * F06-20 for Age "&amp;P6&amp;" "&amp;P7&amp;" is less than F06-10"&amp;CHAR(10),""),IF(Q144&lt;Q131," * F06-20 for Age "&amp;P6&amp;" "&amp;Q7&amp;" is less than F06-10"&amp;CHAR(10),""),IF(R144&lt;R131," * F06-20 for Age "&amp;R6&amp;" "&amp;R7&amp;" is less than F06-10"&amp;CHAR(10),""),IF(S144&lt;S131," * F06-20 for Age "&amp;R6&amp;" "&amp;S7&amp;" is less than F06-10"&amp;CHAR(10),""),IF(T144&lt;T131," * F06-20 for Age "&amp;T6&amp;" "&amp;T7&amp;" is less than F06-10"&amp;CHAR(10),""),IF(U144&lt;U131," * F06-20 for Age "&amp;T6&amp;" "&amp;U7&amp;" is less than F06-10"&amp;CHAR(10),""),IF(V144&lt;V131," * F06-20 for Age "&amp;V6&amp;" "&amp;V7&amp;" is less than F06-10"&amp;CHAR(10),""),IF(W144&lt;W131," * F06-20 for Age "&amp;V6&amp;" "&amp;W7&amp;" is less than F06-10"&amp;CHAR(10),""),IF(X144&lt;X131," * F06-20 for Age "&amp;X6&amp;" "&amp;X7&amp;" is less than F06-10"&amp;CHAR(10),""),IF(Y144&lt;Y131," * F06-20 for Age "&amp;X6&amp;" "&amp;Y7&amp;" is less than F06-10"&amp;CHAR(10),""),IF(Z144&lt;Z131," * F06-20 for Age "&amp;Z6&amp;" "&amp;Z7&amp;" is less than F06-10"&amp;CHAR(10),""),IF(AA144&lt;AA131," * F06-20 for Age "&amp;Z6&amp;" "&amp;AA7&amp;" is less than F06-10"&amp;CHAR(10),""),IF(AB144&lt;AB131," * Total F06-20 is less than Total F06-10"&amp;CHAR(10),""))</f>
        <v/>
      </c>
      <c r="AF144" s="297"/>
    </row>
    <row r="145" spans="1:32" s="7" customFormat="1" ht="76.5" x14ac:dyDescent="1.1000000000000001">
      <c r="A145" s="305" t="s">
        <v>151</v>
      </c>
      <c r="B145" s="305"/>
      <c r="C145" s="305"/>
      <c r="D145" s="305"/>
      <c r="E145" s="305"/>
      <c r="F145" s="305"/>
      <c r="G145" s="305"/>
      <c r="H145" s="305"/>
      <c r="I145" s="305"/>
      <c r="J145" s="305"/>
      <c r="K145" s="305"/>
      <c r="L145" s="305"/>
      <c r="M145" s="305"/>
      <c r="N145" s="305"/>
      <c r="O145" s="305"/>
      <c r="P145" s="305"/>
      <c r="Q145" s="305"/>
      <c r="R145" s="305"/>
      <c r="S145" s="305"/>
      <c r="T145" s="305"/>
      <c r="U145" s="305"/>
      <c r="V145" s="305"/>
      <c r="W145" s="305"/>
      <c r="X145" s="305"/>
      <c r="Y145" s="305"/>
      <c r="Z145" s="305"/>
      <c r="AA145" s="305"/>
      <c r="AB145" s="305"/>
      <c r="AC145" s="305"/>
      <c r="AD145" s="305"/>
      <c r="AE145" s="305"/>
      <c r="AF145" s="305"/>
    </row>
    <row r="146" spans="1:32" s="8" customFormat="1" ht="58.5" customHeight="1" x14ac:dyDescent="1.05">
      <c r="A146" s="232" t="s">
        <v>49</v>
      </c>
      <c r="B146" s="232" t="s">
        <v>528</v>
      </c>
      <c r="C146" s="234" t="s">
        <v>495</v>
      </c>
      <c r="D146" s="242" t="s">
        <v>4</v>
      </c>
      <c r="E146" s="224"/>
      <c r="F146" s="223" t="s">
        <v>5</v>
      </c>
      <c r="G146" s="224"/>
      <c r="H146" s="223" t="s">
        <v>6</v>
      </c>
      <c r="I146" s="224"/>
      <c r="J146" s="223" t="s">
        <v>7</v>
      </c>
      <c r="K146" s="224"/>
      <c r="L146" s="223" t="s">
        <v>8</v>
      </c>
      <c r="M146" s="224"/>
      <c r="N146" s="223" t="s">
        <v>9</v>
      </c>
      <c r="O146" s="224"/>
      <c r="P146" s="223" t="s">
        <v>10</v>
      </c>
      <c r="Q146" s="224"/>
      <c r="R146" s="223" t="s">
        <v>11</v>
      </c>
      <c r="S146" s="224"/>
      <c r="T146" s="223" t="s">
        <v>12</v>
      </c>
      <c r="U146" s="224"/>
      <c r="V146" s="223" t="s">
        <v>28</v>
      </c>
      <c r="W146" s="224"/>
      <c r="X146" s="223" t="s">
        <v>29</v>
      </c>
      <c r="Y146" s="224"/>
      <c r="Z146" s="223" t="s">
        <v>13</v>
      </c>
      <c r="AA146" s="224"/>
      <c r="AB146" s="265" t="s">
        <v>24</v>
      </c>
      <c r="AC146" s="259" t="s">
        <v>562</v>
      </c>
      <c r="AD146" s="227" t="s">
        <v>568</v>
      </c>
      <c r="AE146" s="222" t="s">
        <v>569</v>
      </c>
      <c r="AF146" s="222" t="s">
        <v>569</v>
      </c>
    </row>
    <row r="147" spans="1:32" s="8" customFormat="1" ht="58.5" customHeight="1" x14ac:dyDescent="1.05">
      <c r="A147" s="233"/>
      <c r="B147" s="233"/>
      <c r="C147" s="235"/>
      <c r="D147" s="84" t="s">
        <v>14</v>
      </c>
      <c r="E147" s="84" t="s">
        <v>15</v>
      </c>
      <c r="F147" s="84" t="s">
        <v>14</v>
      </c>
      <c r="G147" s="84" t="s">
        <v>15</v>
      </c>
      <c r="H147" s="84" t="s">
        <v>14</v>
      </c>
      <c r="I147" s="84" t="s">
        <v>15</v>
      </c>
      <c r="J147" s="84" t="s">
        <v>14</v>
      </c>
      <c r="K147" s="84" t="s">
        <v>15</v>
      </c>
      <c r="L147" s="83" t="s">
        <v>14</v>
      </c>
      <c r="M147" s="84" t="s">
        <v>15</v>
      </c>
      <c r="N147" s="83" t="s">
        <v>14</v>
      </c>
      <c r="O147" s="84" t="s">
        <v>15</v>
      </c>
      <c r="P147" s="83" t="s">
        <v>14</v>
      </c>
      <c r="Q147" s="84" t="s">
        <v>15</v>
      </c>
      <c r="R147" s="83" t="s">
        <v>14</v>
      </c>
      <c r="S147" s="84" t="s">
        <v>15</v>
      </c>
      <c r="T147" s="83" t="s">
        <v>14</v>
      </c>
      <c r="U147" s="84" t="s">
        <v>15</v>
      </c>
      <c r="V147" s="83" t="s">
        <v>14</v>
      </c>
      <c r="W147" s="84" t="s">
        <v>15</v>
      </c>
      <c r="X147" s="83" t="s">
        <v>14</v>
      </c>
      <c r="Y147" s="84" t="s">
        <v>15</v>
      </c>
      <c r="Z147" s="83" t="s">
        <v>14</v>
      </c>
      <c r="AA147" s="84" t="s">
        <v>15</v>
      </c>
      <c r="AB147" s="266"/>
      <c r="AC147" s="260"/>
      <c r="AD147" s="227"/>
      <c r="AE147" s="222"/>
      <c r="AF147" s="222"/>
    </row>
    <row r="148" spans="1:32" s="9" customFormat="1" ht="73.5" customHeight="1" x14ac:dyDescent="0.95">
      <c r="A148" s="251" t="s">
        <v>47</v>
      </c>
      <c r="B148" s="85" t="s">
        <v>679</v>
      </c>
      <c r="C148" s="86" t="s">
        <v>402</v>
      </c>
      <c r="D148" s="87"/>
      <c r="E148" s="87"/>
      <c r="F148" s="87"/>
      <c r="G148" s="87"/>
      <c r="H148" s="87"/>
      <c r="I148" s="87"/>
      <c r="J148" s="87"/>
      <c r="K148" s="87"/>
      <c r="L148" s="87"/>
      <c r="M148" s="87"/>
      <c r="N148" s="87"/>
      <c r="O148" s="87"/>
      <c r="P148" s="87"/>
      <c r="Q148" s="87"/>
      <c r="R148" s="87"/>
      <c r="S148" s="87"/>
      <c r="T148" s="87"/>
      <c r="U148" s="87"/>
      <c r="V148" s="87"/>
      <c r="W148" s="87"/>
      <c r="X148" s="87"/>
      <c r="Y148" s="87"/>
      <c r="Z148" s="87"/>
      <c r="AA148" s="87"/>
      <c r="AB148" s="88">
        <f>SUM(D148:AA148)</f>
        <v>0</v>
      </c>
      <c r="AC148" s="98" t="str">
        <f>CONCATENATE(IF(D148&gt;D150," * F07-01 for Age "&amp;D6&amp;" "&amp;D7&amp;" is more than F07-03"&amp;CHAR(10),""),IF(E148&gt;E150," * F07-01 for Age "&amp;D6&amp;" "&amp;E7&amp;" is more than F07-03"&amp;CHAR(10),""),IF(F148&gt;F150," * F07-01 for Age "&amp;F6&amp;" "&amp;F7&amp;" is more than F07-03"&amp;CHAR(10),""),IF(G148&gt;G150," * F07-01 for Age "&amp;F6&amp;" "&amp;G7&amp;" is more than F07-03"&amp;CHAR(10),""),IF(H148&gt;H150," * F07-01 for Age "&amp;H6&amp;" "&amp;H7&amp;" is more than F07-03"&amp;CHAR(10),""),IF(I148&gt;I150," * F07-01 for Age "&amp;H6&amp;" "&amp;I7&amp;" is more than F07-03"&amp;CHAR(10),""),IF(J148&gt;J150," * F07-01 for Age "&amp;J6&amp;" "&amp;J7&amp;" is more than F07-03"&amp;CHAR(10),""),IF(K148&gt;K150," * F07-01 for Age "&amp;J6&amp;" "&amp;K7&amp;" is more than F07-03"&amp;CHAR(10),""),IF(L148&gt;L150," * F07-01 for Age "&amp;L6&amp;" "&amp;L7&amp;" is more than F07-03"&amp;CHAR(10),""),IF(M148&gt;M150," * F07-01 for Age "&amp;L6&amp;" "&amp;M7&amp;" is more than F07-03"&amp;CHAR(10),""),IF(N148&gt;N150," * F07-01 for Age "&amp;N6&amp;" "&amp;N7&amp;" is more than F07-03"&amp;CHAR(10),""),IF(O148&gt;O150," * F07-01 for Age "&amp;N6&amp;" "&amp;O7&amp;" is more than F07-03"&amp;CHAR(10),""),IF(P148&gt;P150," * F07-01 for Age "&amp;P6&amp;" "&amp;P7&amp;" is more than F07-03"&amp;CHAR(10),""),IF(Q148&gt;Q150," * F07-01 for Age "&amp;P6&amp;" "&amp;Q7&amp;" is more than F07-03"&amp;CHAR(10),""),IF(R148&gt;R150," * F07-01 for Age "&amp;R6&amp;" "&amp;R7&amp;" is more than F07-03"&amp;CHAR(10),""),IF(S148&gt;S150," * F07-01 for Age "&amp;R6&amp;" "&amp;S7&amp;" is more than F07-03"&amp;CHAR(10),""),IF(T148&gt;T150," * F07-01 for Age "&amp;T6&amp;" "&amp;T7&amp;" is more than F07-03"&amp;CHAR(10),""),IF(U148&gt;U150," * F07-01 for Age "&amp;T6&amp;" "&amp;U7&amp;" is more than F07-03"&amp;CHAR(10),""),IF(V148&gt;V150," * F07-01 for Age "&amp;V6&amp;" "&amp;V7&amp;" is more than F07-03"&amp;CHAR(10),""),IF(W148&gt;W150," * F07-01 for Age "&amp;V6&amp;" "&amp;W7&amp;" is more than F07-03"&amp;CHAR(10),""),IF(X148&gt;X150," * F07-01 for Age "&amp;X6&amp;" "&amp;X7&amp;" is more than F07-03"&amp;CHAR(10),""),IF(Y148&gt;Y150," * F07-01 for Age "&amp;X6&amp;" "&amp;Y7&amp;" is more than F07-03"&amp;CHAR(10),""),IF(Z148&gt;Z150," * F07-01 for Age "&amp;Z6&amp;" "&amp;Z7&amp;" is more than F07-03"&amp;CHAR(10),""),IF(AA148&gt;AA150," * F07-01 for Age "&amp;Z6&amp;" "&amp;AA7&amp;" is more than F07-03"&amp;CHAR(10),""),IF(AB148&gt;AB150," * Total F07-01 is more than Total F07-03"&amp;CHAR(10),""))</f>
        <v/>
      </c>
      <c r="AD148" s="214" t="str">
        <f>CONCATENATE(AC148,AC149,AC150,AC151,AC152)</f>
        <v/>
      </c>
      <c r="AE148" s="89"/>
      <c r="AF148" s="297" t="str">
        <f>CONCATENATE(AE148,AE149,AE150,AE151)</f>
        <v/>
      </c>
    </row>
    <row r="149" spans="1:32" s="9" customFormat="1" ht="67.5" customHeight="1" x14ac:dyDescent="0.95">
      <c r="A149" s="258"/>
      <c r="B149" s="136" t="s">
        <v>680</v>
      </c>
      <c r="C149" s="86" t="s">
        <v>403</v>
      </c>
      <c r="D149" s="134"/>
      <c r="E149" s="134"/>
      <c r="F149" s="134"/>
      <c r="G149" s="134"/>
      <c r="H149" s="134"/>
      <c r="I149" s="134"/>
      <c r="J149" s="92"/>
      <c r="K149" s="87"/>
      <c r="L149" s="92"/>
      <c r="M149" s="87"/>
      <c r="N149" s="92"/>
      <c r="O149" s="87"/>
      <c r="P149" s="92"/>
      <c r="Q149" s="87"/>
      <c r="R149" s="92"/>
      <c r="S149" s="87"/>
      <c r="T149" s="92"/>
      <c r="U149" s="87"/>
      <c r="V149" s="92"/>
      <c r="W149" s="87"/>
      <c r="X149" s="92"/>
      <c r="Y149" s="87"/>
      <c r="Z149" s="92"/>
      <c r="AA149" s="92"/>
      <c r="AB149" s="88">
        <f t="shared" ref="AB149:AB165" si="11">SUM(D149:AA149)</f>
        <v>0</v>
      </c>
      <c r="AC149" s="98" t="str">
        <f>CONCATENATE(IF(D149&gt;D148," * F07-02 for Age "&amp;D6&amp;" "&amp;D7&amp;" is more than F07-01"&amp;CHAR(10),""),IF(E149&gt;E148," * F07-02 for Age "&amp;D6&amp;" "&amp;E7&amp;" is more than F07-01"&amp;CHAR(10),""),IF(F149&gt;F148," * F07-02 for Age "&amp;F6&amp;" "&amp;F7&amp;" is more than F07-01"&amp;CHAR(10),""),IF(G149&gt;G148," * F07-02 for Age "&amp;F6&amp;" "&amp;G7&amp;" is more than F07-01"&amp;CHAR(10),""),IF(H149&gt;H148," * F07-02 for Age "&amp;H6&amp;" "&amp;H7&amp;" is more than F07-01"&amp;CHAR(10),""),IF(I149&gt;I148," * F07-02 for Age "&amp;H6&amp;" "&amp;I7&amp;" is more than F07-01"&amp;CHAR(10),""),IF(J149&gt;J148," * F07-02 for Age "&amp;J6&amp;" "&amp;J7&amp;" is more than F07-01"&amp;CHAR(10),""),IF(K149&gt;K148," * F07-02 for Age "&amp;J6&amp;" "&amp;K7&amp;" is more than F07-01"&amp;CHAR(10),""),IF(L149&gt;L148," * F07-02 for Age "&amp;L6&amp;" "&amp;L7&amp;" is more than F07-01"&amp;CHAR(10),""),IF(M149&gt;M148," * F07-02 for Age "&amp;L6&amp;" "&amp;M7&amp;" is more than F07-01"&amp;CHAR(10),""),IF(N149&gt;N148," * F07-02 for Age "&amp;N6&amp;" "&amp;N7&amp;" is more than F07-01"&amp;CHAR(10),""),IF(O149&gt;O148," * F07-02 for Age "&amp;N6&amp;" "&amp;O7&amp;" is more than F07-01"&amp;CHAR(10),""),IF(P149&gt;P148," * F07-02 for Age "&amp;P6&amp;" "&amp;P7&amp;" is more than F07-01"&amp;CHAR(10),""),IF(Q149&gt;Q148," * F07-02 for Age "&amp;P6&amp;" "&amp;Q7&amp;" is more than F07-01"&amp;CHAR(10),""),IF(R149&gt;R148," * F07-02 for Age "&amp;R6&amp;" "&amp;R7&amp;" is more than F07-01"&amp;CHAR(10),""),IF(S149&gt;S148," * F07-02 for Age "&amp;R6&amp;" "&amp;S7&amp;" is more than F07-01"&amp;CHAR(10),""),IF(T149&gt;T148," * F07-02 for Age "&amp;T6&amp;" "&amp;T7&amp;" is more than F07-01"&amp;CHAR(10),""),IF(U149&gt;U148," * F07-02 for Age "&amp;T6&amp;" "&amp;U7&amp;" is more than F07-01"&amp;CHAR(10),""),IF(V149&gt;V148," * F07-02 for Age "&amp;V6&amp;" "&amp;V7&amp;" is more than F07-01"&amp;CHAR(10),""),IF(W149&gt;W148," * F07-02 for Age "&amp;V6&amp;" "&amp;W7&amp;" is more than F07-01"&amp;CHAR(10),""),IF(X149&gt;X148," * F07-02 for Age "&amp;X6&amp;" "&amp;X7&amp;" is more than F07-01"&amp;CHAR(10),""),IF(Y149&gt;Y148," * F07-02 for Age "&amp;X6&amp;" "&amp;Y7&amp;" is more than F07-01"&amp;CHAR(10),""),IF(Z149&gt;Z148," * F07-02 for Age "&amp;Z6&amp;" "&amp;Z7&amp;" is more than F07-01"&amp;CHAR(10),""),IF(AA149&gt;AA148," * F07-02 for Age "&amp;Z6&amp;" "&amp;AA7&amp;" is more than F07-01"&amp;CHAR(10),""),IF(AB149&gt;AB148," * Total F07-02 is more than Total F07-01"&amp;CHAR(10),""))</f>
        <v/>
      </c>
      <c r="AD149" s="215"/>
      <c r="AE149" s="89" t="str">
        <f>CONCATENATE(IF(AND(AB148&gt;0,OR(SUM(AB13,AB18,AB20,AB22,AB24,AB26,AB28,AB30,AB32,AB34,AB125,AB127,AB129,AB131)=0,SUM(AB12,AB17,AB19,AB21,AB23,AB25,AB27,AB29,AB31,AB33,AB124,AB126,AB128,AB130)=0))," * This site started patients on ART yet it has 0 positives or zero tested "&amp;CHAR(10),""),"")</f>
        <v/>
      </c>
      <c r="AF149" s="297"/>
    </row>
    <row r="150" spans="1:32" s="9" customFormat="1" ht="73.5" customHeight="1" x14ac:dyDescent="0.95">
      <c r="A150" s="258"/>
      <c r="B150" s="156" t="s">
        <v>681</v>
      </c>
      <c r="C150" s="86" t="s">
        <v>406</v>
      </c>
      <c r="D150" s="137">
        <f>SUM(D152:D157)</f>
        <v>0</v>
      </c>
      <c r="E150" s="137">
        <f t="shared" ref="E150:AA150" si="12">SUM(E152:E157)</f>
        <v>0</v>
      </c>
      <c r="F150" s="137">
        <f t="shared" si="12"/>
        <v>0</v>
      </c>
      <c r="G150" s="137">
        <f t="shared" si="12"/>
        <v>0</v>
      </c>
      <c r="H150" s="137">
        <f t="shared" si="12"/>
        <v>0</v>
      </c>
      <c r="I150" s="137">
        <f t="shared" si="12"/>
        <v>0</v>
      </c>
      <c r="J150" s="137">
        <f t="shared" si="12"/>
        <v>0</v>
      </c>
      <c r="K150" s="137">
        <f t="shared" si="12"/>
        <v>0</v>
      </c>
      <c r="L150" s="137">
        <f t="shared" si="12"/>
        <v>0</v>
      </c>
      <c r="M150" s="137">
        <f t="shared" si="12"/>
        <v>0</v>
      </c>
      <c r="N150" s="137">
        <f t="shared" si="12"/>
        <v>0</v>
      </c>
      <c r="O150" s="137">
        <f t="shared" si="12"/>
        <v>0</v>
      </c>
      <c r="P150" s="137">
        <f t="shared" si="12"/>
        <v>0</v>
      </c>
      <c r="Q150" s="137">
        <f t="shared" si="12"/>
        <v>0</v>
      </c>
      <c r="R150" s="137">
        <f t="shared" si="12"/>
        <v>0</v>
      </c>
      <c r="S150" s="137">
        <f t="shared" si="12"/>
        <v>0</v>
      </c>
      <c r="T150" s="137">
        <f t="shared" si="12"/>
        <v>0</v>
      </c>
      <c r="U150" s="137">
        <f t="shared" si="12"/>
        <v>0</v>
      </c>
      <c r="V150" s="137">
        <f t="shared" si="12"/>
        <v>0</v>
      </c>
      <c r="W150" s="137">
        <f t="shared" si="12"/>
        <v>0</v>
      </c>
      <c r="X150" s="137">
        <f t="shared" si="12"/>
        <v>0</v>
      </c>
      <c r="Y150" s="137">
        <f t="shared" si="12"/>
        <v>0</v>
      </c>
      <c r="Z150" s="137">
        <f t="shared" si="12"/>
        <v>0</v>
      </c>
      <c r="AA150" s="137">
        <f t="shared" si="12"/>
        <v>0</v>
      </c>
      <c r="AB150" s="88">
        <f t="shared" si="11"/>
        <v>0</v>
      </c>
      <c r="AC150" s="98" t="str">
        <f>CONCATENATE(IF(D150&lt;D164,""&amp;CHAR(10)&amp;"  * Current on ART by month of dispense F07-16 for age "&amp;D146&amp;" "&amp;D147&amp;" cannot be greater than Clients current On ART F07-03 age  "&amp;D146&amp;" "&amp;D147&amp;"",""),IF(E150&lt;E164,""&amp;CHAR(10)&amp;"  * Current on ART by month of dispense F07-16 for age "&amp;D146&amp;" "&amp;E147&amp;" cannot be greater than Clients current On ART F07-03 age  "&amp;D146&amp;" "&amp;E147&amp;"",""),IF(F150&lt;F164,""&amp;CHAR(10)&amp;"  * Current on ART by month of dispense F07-16 for age "&amp;F146&amp;" "&amp;F147&amp;" cannot be greater than Clients current On ART F07-03 age  "&amp;F146&amp;" "&amp;F147&amp;"",""),IF(G150&lt;G164,""&amp;CHAR(10)&amp;"  * Current on ART by month of dispense F07-16 for age "&amp;F146&amp;" "&amp;G147&amp;" cannot be greater than Clients current On ART F07-03 age  "&amp;F146&amp;" "&amp;G147&amp;"",""),IF(H150&lt;H164,""&amp;CHAR(10)&amp;"  * Current on ART by month of dispense F07-16 for age "&amp;H146&amp;" "&amp;H147&amp;" cannot be greater than Clients current On ART F07-03 age  "&amp;H146&amp;" "&amp;H147&amp;"",""),IF(I150&lt;I164,""&amp;CHAR(10)&amp;"  * Current on ART by month of dispense F07-16 for age "&amp;H146&amp;" "&amp;I147&amp;" cannot be greater than Clients current On ART F07-03 age  "&amp;H146&amp;" "&amp;I147&amp;"",""),IF(J150&lt;J164,""&amp;CHAR(10)&amp;"  * Current on ART by month of dispense F07-16 for age "&amp;J146&amp;" "&amp;J147&amp;" cannot be greater than Clients current On ART F07-03 age  "&amp;J146&amp;" "&amp;J147&amp;"",""),IF(K150&lt;K164,""&amp;CHAR(10)&amp;"  * Current on ART by month of dispense F07-16 for age "&amp;J146&amp;" "&amp;K147&amp;" cannot be greater than Clients current On ART F07-03 age  "&amp;J146&amp;" "&amp;K147&amp;"",""),IF(L150&lt;L164,""&amp;CHAR(10)&amp;"  * Current on ART by month of dispense F07-16 for age "&amp;L146&amp;" "&amp;L147&amp;" cannot be greater than Clients current On ART F07-03 age  "&amp;L146&amp;" "&amp;L147&amp;"",""),IF(M150&lt;M164,""&amp;CHAR(10)&amp;"  * Current on ART by month of dispense F07-16 for age "&amp;L146&amp;" "&amp;M147&amp;" cannot be greater than Clients current On ART F07-03 age  "&amp;L146&amp;" "&amp;M147&amp;"",""),IF(N150&lt;N164,""&amp;CHAR(10)&amp;"  * Current on ART by month of dispense F07-16 for age "&amp;N146&amp;" "&amp;N147&amp;" cannot be greater than Clients current On ART F07-03 age  "&amp;N146&amp;" "&amp;N147&amp;"",""),IF(O150&lt;O164,""&amp;CHAR(10)&amp;"  * Current on ART by month of dispense F07-16 for age "&amp;N146&amp;" "&amp;O147&amp;" cannot be greater than Clients current On ART F07-03 age  "&amp;N146&amp;" "&amp;O147&amp;"",""),IF(P150&lt;P164,""&amp;CHAR(10)&amp;"  * Current on ART by month of dispense F07-16 for age "&amp;P146&amp;" "&amp;P147&amp;" cannot be greater than Clients current On ART F07-03 age  "&amp;P146&amp;" "&amp;P147&amp;"",""),IF(Q150&lt;Q164,""&amp;CHAR(10)&amp;"  * Current on ART by month of dispense F07-16 for age "&amp;P146&amp;" "&amp;Q147&amp;" cannot be greater than Clients current On ART F07-03 age  "&amp;P146&amp;" "&amp;Q147&amp;"",""),IF(R150&lt;R164,""&amp;CHAR(10)&amp;"  * Current on ART by month of dispense F07-16 for age "&amp;R146&amp;" "&amp;R147&amp;" cannot be greater than Clients current On ART F07-03 age  "&amp;R146&amp;" "&amp;R147&amp;"",""),IF(S150&lt;S164,""&amp;CHAR(10)&amp;"  * Current on ART by month of dispense F07-16 for age "&amp;R146&amp;" "&amp;S147&amp;" cannot be greater than Clients current On ART F07-03 age  "&amp;R146&amp;" "&amp;S147&amp;"",""),IF(T150&lt;T164,""&amp;CHAR(10)&amp;"  * Current on ART by month of dispense F07-16 for age "&amp;T146&amp;" "&amp;T147&amp;" cannot be greater than Clients current On ART F07-03 age  "&amp;T146&amp;" "&amp;T147&amp;"",""),IF(U150&lt;U164,""&amp;CHAR(10)&amp;"  * Current on ART by month of dispense F07-16 for age "&amp;T146&amp;" "&amp;U147&amp;" cannot be greater than Clients current On ART F07-03 age  "&amp;T146&amp;" "&amp;U147&amp;"",""),IF(V150&lt;V164,""&amp;CHAR(10)&amp;"  * Current on ART by month of dispense F07-16 for age "&amp;V146&amp;" "&amp;V147&amp;" cannot be greater than Clients current On ART F07-03 age  "&amp;V146&amp;" "&amp;V147&amp;"",""),IF(W150&lt;W164,""&amp;CHAR(10)&amp;"  * Current on ART by month of dispense F07-16 for age "&amp;V146&amp;" "&amp;W147&amp;" cannot be greater than Clients current On ART F07-03 age  "&amp;V146&amp;" "&amp;W147&amp;"",""),IF(X150&lt;X164,""&amp;CHAR(10)&amp;"  * Current on ART by month of dispense F07-16 for age "&amp;X146&amp;" "&amp;X147&amp;" cannot be greater than Clients current On ART F07-03 age  "&amp;X146&amp;" "&amp;X147&amp;"",""),IF(Y150&lt;Y164,""&amp;CHAR(10)&amp;"  * Current on ART by month of dispense F07-16 for age "&amp;X146&amp;" "&amp;Y147&amp;" cannot be greater than Clients current On ART F07-03 age  "&amp;X146&amp;" "&amp;Y147&amp;"",""),IF(Z150&lt;Z164,""&amp;CHAR(10)&amp;"  * Current on ART by month of dispense F07-16 for age "&amp;Z146&amp;" "&amp;Z147&amp;" cannot be greater than Clients current On ART F07-03 age  "&amp;Z146&amp;" "&amp;Z147&amp;"",""),IF(AA150&lt;AA164,""&amp;CHAR(10)&amp;"  * Current on ART by month of dispense F07-16 for age "&amp;Z146&amp;" "&amp;AA147&amp;" cannot be greater than Clients current On ART F07-03 age  "&amp;Z146&amp;" "&amp;AA147&amp;"",""))</f>
        <v/>
      </c>
      <c r="AD150" s="215"/>
      <c r="AE150" s="89"/>
      <c r="AF150" s="297"/>
    </row>
    <row r="151" spans="1:32" s="9" customFormat="1" ht="73.5" customHeight="1" x14ac:dyDescent="0.95">
      <c r="A151" s="258"/>
      <c r="B151" s="99" t="s">
        <v>682</v>
      </c>
      <c r="C151" s="94" t="s">
        <v>408</v>
      </c>
      <c r="D151" s="101"/>
      <c r="E151" s="101"/>
      <c r="F151" s="101"/>
      <c r="G151" s="101"/>
      <c r="H151" s="101"/>
      <c r="I151" s="101"/>
      <c r="J151" s="101"/>
      <c r="K151" s="101"/>
      <c r="L151" s="101"/>
      <c r="M151" s="101"/>
      <c r="N151" s="101"/>
      <c r="O151" s="101"/>
      <c r="P151" s="101"/>
      <c r="Q151" s="101"/>
      <c r="R151" s="101"/>
      <c r="S151" s="101"/>
      <c r="T151" s="101"/>
      <c r="U151" s="101"/>
      <c r="V151" s="101"/>
      <c r="W151" s="101"/>
      <c r="X151" s="101"/>
      <c r="Y151" s="101"/>
      <c r="Z151" s="101"/>
      <c r="AA151" s="101"/>
      <c r="AB151" s="88">
        <f t="shared" si="11"/>
        <v>0</v>
      </c>
      <c r="AC151" s="102" t="str">
        <f>CONCATENATE(IF(D151&gt;D150," * F07-04 for Age "&amp;D6&amp;" "&amp;D7&amp;" is more than F07-03"&amp;CHAR(10),""),IF(E151&gt;E150," * F07-04 for Age "&amp;D6&amp;" "&amp;E7&amp;" is more than F07-03"&amp;CHAR(10),""),IF(F151&gt;F150," * F07-04 for Age "&amp;F6&amp;" "&amp;F7&amp;" is more than F07-03"&amp;CHAR(10),""),IF(G151&gt;G150," * F07-04 for Age "&amp;F6&amp;" "&amp;G7&amp;" is more than F07-03"&amp;CHAR(10),""),IF(H151&gt;H150," * F07-04 for Age "&amp;H6&amp;" "&amp;H7&amp;" is more than F07-03"&amp;CHAR(10),""),IF(I151&gt;I150," * F07-04 for Age "&amp;H6&amp;" "&amp;I7&amp;" is more than F07-03"&amp;CHAR(10),""),IF(J151&gt;J150," * F07-04 for Age "&amp;J6&amp;" "&amp;J7&amp;" is more than F07-03"&amp;CHAR(10),""),IF(K151&gt;K150," * F07-04 for Age "&amp;J6&amp;" "&amp;K7&amp;" is more than F07-03"&amp;CHAR(10),""),IF(L151&gt;L150," * F07-04 for Age "&amp;L6&amp;" "&amp;L7&amp;" is more than F07-03"&amp;CHAR(10),""),IF(M151&gt;M150," * F07-04 for Age "&amp;L6&amp;" "&amp;M7&amp;" is more than F07-03"&amp;CHAR(10),""),IF(N151&gt;N150," * F07-04 for Age "&amp;N6&amp;" "&amp;N7&amp;" is more than F07-03"&amp;CHAR(10),""),IF(O151&gt;O150," * F07-04 for Age "&amp;N6&amp;" "&amp;O7&amp;" is more than F07-03"&amp;CHAR(10),""),IF(P151&gt;P150," * F07-04 for Age "&amp;P6&amp;" "&amp;P7&amp;" is more than F07-03"&amp;CHAR(10),""),IF(Q151&gt;Q150," * F07-04 for Age "&amp;P6&amp;" "&amp;Q7&amp;" is more than F07-03"&amp;CHAR(10),""),IF(R151&gt;R150," * F07-04 for Age "&amp;R6&amp;" "&amp;R7&amp;" is more than F07-03"&amp;CHAR(10),""),IF(S151&gt;S150," * F07-04 for Age "&amp;R6&amp;" "&amp;S7&amp;" is more than F07-03"&amp;CHAR(10),""),IF(T151&gt;T150," * F07-04 for Age "&amp;T6&amp;" "&amp;T7&amp;" is more than F07-03"&amp;CHAR(10),""),IF(U151&gt;U150," * F07-04 for Age "&amp;T6&amp;" "&amp;U7&amp;" is more than F07-03"&amp;CHAR(10),""),IF(V151&gt;V150," * F07-04 for Age "&amp;V6&amp;" "&amp;V7&amp;" is more than F07-03"&amp;CHAR(10),""),IF(W151&gt;W150," * F07-04 for Age "&amp;V6&amp;" "&amp;W7&amp;" is more than F07-03"&amp;CHAR(10),""),IF(X151&gt;X150," * F07-04 for Age "&amp;X6&amp;" "&amp;X7&amp;" is more than F07-03"&amp;CHAR(10),""),IF(Y151&gt;Y150," * F07-04 for Age "&amp;X6&amp;" "&amp;Y7&amp;" is more than F07-03"&amp;CHAR(10),""),IF(Z151&gt;Z150," * F07-04 for Age "&amp;Z6&amp;" "&amp;Z7&amp;" is more than F07-03"&amp;CHAR(10),""),IF(AA151&gt;AA150," * F07-04 for Age "&amp;Z6&amp;" "&amp;AA7&amp;" is more than F07-03"&amp;CHAR(10),""),IF(AB151&gt;AB150," * Total F07-04 is more than Total F07-03"&amp;CHAR(10),""))</f>
        <v/>
      </c>
      <c r="AD151" s="215"/>
      <c r="AE151" s="103"/>
      <c r="AF151" s="297"/>
    </row>
    <row r="152" spans="1:32" s="9" customFormat="1" ht="73.5" customHeight="1" x14ac:dyDescent="0.95">
      <c r="A152" s="306" t="s">
        <v>685</v>
      </c>
      <c r="B152" s="85" t="s">
        <v>582</v>
      </c>
      <c r="C152" s="94" t="s">
        <v>597</v>
      </c>
      <c r="D152" s="101"/>
      <c r="E152" s="101"/>
      <c r="F152" s="101"/>
      <c r="G152" s="101"/>
      <c r="H152" s="101"/>
      <c r="I152" s="101"/>
      <c r="J152" s="101"/>
      <c r="K152" s="101"/>
      <c r="L152" s="101"/>
      <c r="M152" s="101"/>
      <c r="N152" s="101"/>
      <c r="O152" s="101"/>
      <c r="P152" s="101"/>
      <c r="Q152" s="101"/>
      <c r="R152" s="101"/>
      <c r="S152" s="101"/>
      <c r="T152" s="101"/>
      <c r="U152" s="101"/>
      <c r="V152" s="101"/>
      <c r="W152" s="101"/>
      <c r="X152" s="101"/>
      <c r="Y152" s="101"/>
      <c r="Z152" s="101"/>
      <c r="AA152" s="101"/>
      <c r="AB152" s="88">
        <f t="shared" si="11"/>
        <v>0</v>
      </c>
      <c r="AC152" s="102"/>
      <c r="AD152" s="215"/>
      <c r="AE152" s="103"/>
      <c r="AF152" s="138"/>
    </row>
    <row r="153" spans="1:32" s="9" customFormat="1" ht="73.5" customHeight="1" x14ac:dyDescent="0.95">
      <c r="A153" s="306"/>
      <c r="B153" s="85" t="s">
        <v>577</v>
      </c>
      <c r="C153" s="94" t="s">
        <v>598</v>
      </c>
      <c r="D153" s="101"/>
      <c r="E153" s="101"/>
      <c r="F153" s="101"/>
      <c r="G153" s="101"/>
      <c r="H153" s="101"/>
      <c r="I153" s="101"/>
      <c r="J153" s="101"/>
      <c r="K153" s="101"/>
      <c r="L153" s="101"/>
      <c r="M153" s="101"/>
      <c r="N153" s="101"/>
      <c r="O153" s="101"/>
      <c r="P153" s="101"/>
      <c r="Q153" s="101"/>
      <c r="R153" s="101"/>
      <c r="S153" s="101"/>
      <c r="T153" s="101"/>
      <c r="U153" s="101"/>
      <c r="V153" s="101"/>
      <c r="W153" s="101"/>
      <c r="X153" s="101"/>
      <c r="Y153" s="101"/>
      <c r="Z153" s="101"/>
      <c r="AA153" s="101"/>
      <c r="AB153" s="88">
        <f t="shared" si="11"/>
        <v>0</v>
      </c>
      <c r="AC153" s="102"/>
      <c r="AD153" s="215"/>
      <c r="AE153" s="103"/>
      <c r="AF153" s="138"/>
    </row>
    <row r="154" spans="1:32" s="9" customFormat="1" ht="73.5" customHeight="1" x14ac:dyDescent="0.95">
      <c r="A154" s="306"/>
      <c r="B154" s="85" t="s">
        <v>578</v>
      </c>
      <c r="C154" s="94" t="s">
        <v>599</v>
      </c>
      <c r="D154" s="101"/>
      <c r="E154" s="101"/>
      <c r="F154" s="101"/>
      <c r="G154" s="101"/>
      <c r="H154" s="101"/>
      <c r="I154" s="101"/>
      <c r="J154" s="101"/>
      <c r="K154" s="101"/>
      <c r="L154" s="101"/>
      <c r="M154" s="101"/>
      <c r="N154" s="101"/>
      <c r="O154" s="101"/>
      <c r="P154" s="101"/>
      <c r="Q154" s="101"/>
      <c r="R154" s="101"/>
      <c r="S154" s="101"/>
      <c r="T154" s="101"/>
      <c r="U154" s="101"/>
      <c r="V154" s="101"/>
      <c r="W154" s="101"/>
      <c r="X154" s="101"/>
      <c r="Y154" s="101"/>
      <c r="Z154" s="101"/>
      <c r="AA154" s="101"/>
      <c r="AB154" s="88">
        <f t="shared" si="11"/>
        <v>0</v>
      </c>
      <c r="AC154" s="102"/>
      <c r="AD154" s="215"/>
      <c r="AE154" s="103"/>
      <c r="AF154" s="138"/>
    </row>
    <row r="155" spans="1:32" s="9" customFormat="1" ht="73.5" customHeight="1" x14ac:dyDescent="0.95">
      <c r="A155" s="306"/>
      <c r="B155" s="85" t="s">
        <v>579</v>
      </c>
      <c r="C155" s="94" t="s">
        <v>600</v>
      </c>
      <c r="D155" s="101"/>
      <c r="E155" s="101"/>
      <c r="F155" s="101"/>
      <c r="G155" s="101"/>
      <c r="H155" s="101"/>
      <c r="I155" s="101"/>
      <c r="J155" s="101"/>
      <c r="K155" s="101"/>
      <c r="L155" s="101"/>
      <c r="M155" s="101"/>
      <c r="N155" s="101"/>
      <c r="O155" s="101"/>
      <c r="P155" s="101"/>
      <c r="Q155" s="101"/>
      <c r="R155" s="101"/>
      <c r="S155" s="101"/>
      <c r="T155" s="101"/>
      <c r="U155" s="101"/>
      <c r="V155" s="101"/>
      <c r="W155" s="101"/>
      <c r="X155" s="101"/>
      <c r="Y155" s="101"/>
      <c r="Z155" s="101"/>
      <c r="AA155" s="101"/>
      <c r="AB155" s="88">
        <f t="shared" si="11"/>
        <v>0</v>
      </c>
      <c r="AC155" s="102"/>
      <c r="AD155" s="215"/>
      <c r="AE155" s="103"/>
      <c r="AF155" s="138"/>
    </row>
    <row r="156" spans="1:32" s="9" customFormat="1" ht="73.5" customHeight="1" x14ac:dyDescent="0.95">
      <c r="A156" s="306"/>
      <c r="B156" s="85" t="s">
        <v>580</v>
      </c>
      <c r="C156" s="94" t="s">
        <v>601</v>
      </c>
      <c r="D156" s="101"/>
      <c r="E156" s="101"/>
      <c r="F156" s="101"/>
      <c r="G156" s="101"/>
      <c r="H156" s="101"/>
      <c r="I156" s="101"/>
      <c r="J156" s="101"/>
      <c r="K156" s="101"/>
      <c r="L156" s="101"/>
      <c r="M156" s="101"/>
      <c r="N156" s="101"/>
      <c r="O156" s="101"/>
      <c r="P156" s="101"/>
      <c r="Q156" s="101"/>
      <c r="R156" s="101"/>
      <c r="S156" s="101"/>
      <c r="T156" s="101"/>
      <c r="U156" s="101"/>
      <c r="V156" s="101"/>
      <c r="W156" s="101"/>
      <c r="X156" s="101"/>
      <c r="Y156" s="101"/>
      <c r="Z156" s="101"/>
      <c r="AA156" s="101"/>
      <c r="AB156" s="88">
        <f t="shared" si="11"/>
        <v>0</v>
      </c>
      <c r="AC156" s="102"/>
      <c r="AD156" s="215"/>
      <c r="AE156" s="103"/>
      <c r="AF156" s="138"/>
    </row>
    <row r="157" spans="1:32" s="9" customFormat="1" ht="73.5" customHeight="1" x14ac:dyDescent="0.95">
      <c r="A157" s="306"/>
      <c r="B157" s="85" t="s">
        <v>581</v>
      </c>
      <c r="C157" s="94" t="s">
        <v>602</v>
      </c>
      <c r="D157" s="101"/>
      <c r="E157" s="101"/>
      <c r="F157" s="101"/>
      <c r="G157" s="101"/>
      <c r="H157" s="101"/>
      <c r="I157" s="101"/>
      <c r="J157" s="101"/>
      <c r="K157" s="101"/>
      <c r="L157" s="101"/>
      <c r="M157" s="101"/>
      <c r="N157" s="101"/>
      <c r="O157" s="101"/>
      <c r="P157" s="101"/>
      <c r="Q157" s="101"/>
      <c r="R157" s="101"/>
      <c r="S157" s="101"/>
      <c r="T157" s="101"/>
      <c r="U157" s="101"/>
      <c r="V157" s="101"/>
      <c r="W157" s="101"/>
      <c r="X157" s="101"/>
      <c r="Y157" s="101"/>
      <c r="Z157" s="101"/>
      <c r="AA157" s="101"/>
      <c r="AB157" s="88">
        <f t="shared" si="11"/>
        <v>0</v>
      </c>
      <c r="AC157" s="102"/>
      <c r="AD157" s="215"/>
      <c r="AE157" s="103"/>
      <c r="AF157" s="138"/>
    </row>
    <row r="158" spans="1:32" s="9" customFormat="1" ht="73.5" customHeight="1" x14ac:dyDescent="0.95">
      <c r="A158" s="306" t="s">
        <v>686</v>
      </c>
      <c r="B158" s="85" t="s">
        <v>692</v>
      </c>
      <c r="C158" s="94" t="s">
        <v>609</v>
      </c>
      <c r="D158" s="101"/>
      <c r="E158" s="101"/>
      <c r="F158" s="101"/>
      <c r="G158" s="101"/>
      <c r="H158" s="101"/>
      <c r="I158" s="101"/>
      <c r="J158" s="101"/>
      <c r="K158" s="101"/>
      <c r="L158" s="101"/>
      <c r="M158" s="101"/>
      <c r="N158" s="101"/>
      <c r="O158" s="101"/>
      <c r="P158" s="101"/>
      <c r="Q158" s="101"/>
      <c r="R158" s="101"/>
      <c r="S158" s="101"/>
      <c r="T158" s="101"/>
      <c r="U158" s="101"/>
      <c r="V158" s="101"/>
      <c r="W158" s="101"/>
      <c r="X158" s="101"/>
      <c r="Y158" s="101"/>
      <c r="Z158" s="101"/>
      <c r="AA158" s="101"/>
      <c r="AB158" s="88">
        <f t="shared" si="11"/>
        <v>0</v>
      </c>
      <c r="AC158" s="102"/>
      <c r="AD158" s="215"/>
      <c r="AE158" s="103"/>
      <c r="AF158" s="138"/>
    </row>
    <row r="159" spans="1:32" s="9" customFormat="1" ht="73.5" customHeight="1" x14ac:dyDescent="0.95">
      <c r="A159" s="306"/>
      <c r="B159" s="85" t="s">
        <v>604</v>
      </c>
      <c r="C159" s="94" t="s">
        <v>610</v>
      </c>
      <c r="D159" s="101"/>
      <c r="E159" s="101"/>
      <c r="F159" s="101"/>
      <c r="G159" s="101"/>
      <c r="H159" s="101"/>
      <c r="I159" s="101"/>
      <c r="J159" s="101"/>
      <c r="K159" s="101"/>
      <c r="L159" s="101"/>
      <c r="M159" s="101"/>
      <c r="N159" s="101"/>
      <c r="O159" s="101"/>
      <c r="P159" s="101"/>
      <c r="Q159" s="101"/>
      <c r="R159" s="101"/>
      <c r="S159" s="101"/>
      <c r="T159" s="101"/>
      <c r="U159" s="101"/>
      <c r="V159" s="101"/>
      <c r="W159" s="101"/>
      <c r="X159" s="101"/>
      <c r="Y159" s="101"/>
      <c r="Z159" s="101"/>
      <c r="AA159" s="101"/>
      <c r="AB159" s="88">
        <f t="shared" si="11"/>
        <v>0</v>
      </c>
      <c r="AC159" s="102"/>
      <c r="AD159" s="215"/>
      <c r="AE159" s="103"/>
      <c r="AF159" s="138"/>
    </row>
    <row r="160" spans="1:32" s="9" customFormat="1" ht="73.5" customHeight="1" x14ac:dyDescent="0.95">
      <c r="A160" s="306"/>
      <c r="B160" s="85" t="s">
        <v>605</v>
      </c>
      <c r="C160" s="94" t="s">
        <v>611</v>
      </c>
      <c r="D160" s="101"/>
      <c r="E160" s="101"/>
      <c r="F160" s="101"/>
      <c r="G160" s="101"/>
      <c r="H160" s="101"/>
      <c r="I160" s="101"/>
      <c r="J160" s="101"/>
      <c r="K160" s="101"/>
      <c r="L160" s="101"/>
      <c r="M160" s="101"/>
      <c r="N160" s="101"/>
      <c r="O160" s="101"/>
      <c r="P160" s="101"/>
      <c r="Q160" s="101"/>
      <c r="R160" s="101"/>
      <c r="S160" s="101"/>
      <c r="T160" s="101"/>
      <c r="U160" s="101"/>
      <c r="V160" s="101"/>
      <c r="W160" s="101"/>
      <c r="X160" s="101"/>
      <c r="Y160" s="101"/>
      <c r="Z160" s="101"/>
      <c r="AA160" s="101"/>
      <c r="AB160" s="88">
        <f t="shared" si="11"/>
        <v>0</v>
      </c>
      <c r="AC160" s="102"/>
      <c r="AD160" s="215"/>
      <c r="AE160" s="103"/>
      <c r="AF160" s="138"/>
    </row>
    <row r="161" spans="1:32" s="9" customFormat="1" ht="73.5" customHeight="1" x14ac:dyDescent="0.95">
      <c r="A161" s="306"/>
      <c r="B161" s="85" t="s">
        <v>606</v>
      </c>
      <c r="C161" s="94" t="s">
        <v>612</v>
      </c>
      <c r="D161" s="101"/>
      <c r="E161" s="101"/>
      <c r="F161" s="101"/>
      <c r="G161" s="101"/>
      <c r="H161" s="101"/>
      <c r="I161" s="101"/>
      <c r="J161" s="101"/>
      <c r="K161" s="101"/>
      <c r="L161" s="101"/>
      <c r="M161" s="101"/>
      <c r="N161" s="101"/>
      <c r="O161" s="101"/>
      <c r="P161" s="101"/>
      <c r="Q161" s="101"/>
      <c r="R161" s="101"/>
      <c r="S161" s="101"/>
      <c r="T161" s="101"/>
      <c r="U161" s="101"/>
      <c r="V161" s="101"/>
      <c r="W161" s="101"/>
      <c r="X161" s="101"/>
      <c r="Y161" s="101"/>
      <c r="Z161" s="101"/>
      <c r="AA161" s="101"/>
      <c r="AB161" s="88">
        <f t="shared" si="11"/>
        <v>0</v>
      </c>
      <c r="AC161" s="102"/>
      <c r="AD161" s="215"/>
      <c r="AE161" s="103"/>
      <c r="AF161" s="138"/>
    </row>
    <row r="162" spans="1:32" s="9" customFormat="1" ht="73.5" customHeight="1" x14ac:dyDescent="0.95">
      <c r="A162" s="306"/>
      <c r="B162" s="85" t="s">
        <v>607</v>
      </c>
      <c r="C162" s="94" t="s">
        <v>613</v>
      </c>
      <c r="D162" s="101"/>
      <c r="E162" s="101"/>
      <c r="F162" s="101"/>
      <c r="G162" s="101"/>
      <c r="H162" s="101"/>
      <c r="I162" s="101"/>
      <c r="J162" s="101"/>
      <c r="K162" s="101"/>
      <c r="L162" s="101"/>
      <c r="M162" s="101"/>
      <c r="N162" s="101"/>
      <c r="O162" s="101"/>
      <c r="P162" s="101"/>
      <c r="Q162" s="101"/>
      <c r="R162" s="101"/>
      <c r="S162" s="101"/>
      <c r="T162" s="101"/>
      <c r="U162" s="101"/>
      <c r="V162" s="101"/>
      <c r="W162" s="101"/>
      <c r="X162" s="101"/>
      <c r="Y162" s="101"/>
      <c r="Z162" s="101"/>
      <c r="AA162" s="101"/>
      <c r="AB162" s="88">
        <f t="shared" si="11"/>
        <v>0</v>
      </c>
      <c r="AC162" s="102"/>
      <c r="AD162" s="215"/>
      <c r="AE162" s="103"/>
      <c r="AF162" s="138"/>
    </row>
    <row r="163" spans="1:32" s="9" customFormat="1" ht="73.5" customHeight="1" x14ac:dyDescent="0.95">
      <c r="A163" s="306"/>
      <c r="B163" s="85" t="s">
        <v>608</v>
      </c>
      <c r="C163" s="94" t="s">
        <v>614</v>
      </c>
      <c r="D163" s="101"/>
      <c r="E163" s="101"/>
      <c r="F163" s="101"/>
      <c r="G163" s="101"/>
      <c r="H163" s="101"/>
      <c r="I163" s="101"/>
      <c r="J163" s="101"/>
      <c r="K163" s="101"/>
      <c r="L163" s="101"/>
      <c r="M163" s="101"/>
      <c r="N163" s="101"/>
      <c r="O163" s="101"/>
      <c r="P163" s="101"/>
      <c r="Q163" s="101"/>
      <c r="R163" s="101"/>
      <c r="S163" s="101"/>
      <c r="T163" s="101"/>
      <c r="U163" s="101"/>
      <c r="V163" s="101"/>
      <c r="W163" s="101"/>
      <c r="X163" s="101"/>
      <c r="Y163" s="101"/>
      <c r="Z163" s="101"/>
      <c r="AA163" s="101"/>
      <c r="AB163" s="88">
        <f t="shared" si="11"/>
        <v>0</v>
      </c>
      <c r="AC163" s="102"/>
      <c r="AD163" s="215"/>
      <c r="AE163" s="103"/>
      <c r="AF163" s="138"/>
    </row>
    <row r="164" spans="1:32" s="9" customFormat="1" ht="73.5" customHeight="1" x14ac:dyDescent="0.95">
      <c r="A164" s="306"/>
      <c r="B164" s="157" t="s">
        <v>630</v>
      </c>
      <c r="C164" s="94" t="s">
        <v>691</v>
      </c>
      <c r="D164" s="137">
        <f>SUM(D158:D163)</f>
        <v>0</v>
      </c>
      <c r="E164" s="137">
        <f t="shared" ref="E164:AA164" si="13">SUM(E158:E163)</f>
        <v>0</v>
      </c>
      <c r="F164" s="137">
        <f t="shared" si="13"/>
        <v>0</v>
      </c>
      <c r="G164" s="137">
        <f t="shared" si="13"/>
        <v>0</v>
      </c>
      <c r="H164" s="137">
        <f t="shared" si="13"/>
        <v>0</v>
      </c>
      <c r="I164" s="137">
        <f t="shared" si="13"/>
        <v>0</v>
      </c>
      <c r="J164" s="137">
        <f t="shared" si="13"/>
        <v>0</v>
      </c>
      <c r="K164" s="137">
        <f t="shared" si="13"/>
        <v>0</v>
      </c>
      <c r="L164" s="137">
        <f t="shared" si="13"/>
        <v>0</v>
      </c>
      <c r="M164" s="137">
        <f t="shared" si="13"/>
        <v>0</v>
      </c>
      <c r="N164" s="137">
        <f t="shared" si="13"/>
        <v>0</v>
      </c>
      <c r="O164" s="137">
        <f t="shared" si="13"/>
        <v>0</v>
      </c>
      <c r="P164" s="137">
        <f t="shared" si="13"/>
        <v>0</v>
      </c>
      <c r="Q164" s="137">
        <f t="shared" si="13"/>
        <v>0</v>
      </c>
      <c r="R164" s="137">
        <f t="shared" si="13"/>
        <v>0</v>
      </c>
      <c r="S164" s="137">
        <f t="shared" si="13"/>
        <v>0</v>
      </c>
      <c r="T164" s="137">
        <f t="shared" si="13"/>
        <v>0</v>
      </c>
      <c r="U164" s="137">
        <f t="shared" si="13"/>
        <v>0</v>
      </c>
      <c r="V164" s="137">
        <f t="shared" si="13"/>
        <v>0</v>
      </c>
      <c r="W164" s="137">
        <f t="shared" si="13"/>
        <v>0</v>
      </c>
      <c r="X164" s="137">
        <f t="shared" si="13"/>
        <v>0</v>
      </c>
      <c r="Y164" s="137">
        <f t="shared" si="13"/>
        <v>0</v>
      </c>
      <c r="Z164" s="137">
        <f t="shared" si="13"/>
        <v>0</v>
      </c>
      <c r="AA164" s="137">
        <f t="shared" si="13"/>
        <v>0</v>
      </c>
      <c r="AB164" s="88">
        <f t="shared" si="11"/>
        <v>0</v>
      </c>
      <c r="AC164" s="102"/>
      <c r="AD164" s="216"/>
      <c r="AE164" s="103"/>
      <c r="AF164" s="138"/>
    </row>
    <row r="165" spans="1:32" s="9" customFormat="1" ht="73.5" customHeight="1" x14ac:dyDescent="0.95">
      <c r="A165" s="164"/>
      <c r="B165" s="164" t="s">
        <v>714</v>
      </c>
      <c r="C165" s="160" t="s">
        <v>695</v>
      </c>
      <c r="D165" s="101"/>
      <c r="E165" s="101"/>
      <c r="F165" s="101"/>
      <c r="G165" s="101"/>
      <c r="H165" s="101"/>
      <c r="I165" s="101"/>
      <c r="J165" s="101"/>
      <c r="K165" s="101"/>
      <c r="L165" s="101"/>
      <c r="M165" s="101"/>
      <c r="N165" s="101"/>
      <c r="O165" s="101"/>
      <c r="P165" s="101"/>
      <c r="Q165" s="101"/>
      <c r="R165" s="101"/>
      <c r="S165" s="101"/>
      <c r="T165" s="101"/>
      <c r="U165" s="101"/>
      <c r="V165" s="101"/>
      <c r="W165" s="101"/>
      <c r="X165" s="101"/>
      <c r="Y165" s="101"/>
      <c r="Z165" s="101"/>
      <c r="AA165" s="101"/>
      <c r="AB165" s="88">
        <f t="shared" si="11"/>
        <v>0</v>
      </c>
      <c r="AC165" s="162"/>
      <c r="AD165" s="161"/>
      <c r="AE165" s="103"/>
      <c r="AF165" s="163"/>
    </row>
    <row r="166" spans="1:32" s="7" customFormat="1" ht="76.5" x14ac:dyDescent="1.1000000000000001">
      <c r="A166" s="305" t="s">
        <v>153</v>
      </c>
      <c r="B166" s="305"/>
      <c r="C166" s="305"/>
      <c r="D166" s="305"/>
      <c r="E166" s="305"/>
      <c r="F166" s="305"/>
      <c r="G166" s="305"/>
      <c r="H166" s="305"/>
      <c r="I166" s="305"/>
      <c r="J166" s="305"/>
      <c r="K166" s="305"/>
      <c r="L166" s="305"/>
      <c r="M166" s="305"/>
      <c r="N166" s="305"/>
      <c r="O166" s="305"/>
      <c r="P166" s="305"/>
      <c r="Q166" s="305"/>
      <c r="R166" s="305"/>
      <c r="S166" s="305"/>
      <c r="T166" s="305"/>
      <c r="U166" s="305"/>
      <c r="V166" s="305"/>
      <c r="W166" s="305"/>
      <c r="X166" s="305"/>
      <c r="Y166" s="305"/>
      <c r="Z166" s="305"/>
      <c r="AA166" s="305"/>
      <c r="AB166" s="305"/>
      <c r="AC166" s="305"/>
      <c r="AD166" s="305"/>
      <c r="AE166" s="305"/>
      <c r="AF166" s="305"/>
    </row>
    <row r="167" spans="1:32" s="8" customFormat="1" ht="58.5" customHeight="1" x14ac:dyDescent="1.05">
      <c r="A167" s="232" t="s">
        <v>49</v>
      </c>
      <c r="B167" s="232" t="s">
        <v>528</v>
      </c>
      <c r="C167" s="234" t="s">
        <v>495</v>
      </c>
      <c r="D167" s="242" t="s">
        <v>4</v>
      </c>
      <c r="E167" s="224"/>
      <c r="F167" s="223" t="s">
        <v>5</v>
      </c>
      <c r="G167" s="224"/>
      <c r="H167" s="223" t="s">
        <v>6</v>
      </c>
      <c r="I167" s="224"/>
      <c r="J167" s="223" t="s">
        <v>7</v>
      </c>
      <c r="K167" s="224"/>
      <c r="L167" s="223" t="s">
        <v>8</v>
      </c>
      <c r="M167" s="224"/>
      <c r="N167" s="223" t="s">
        <v>9</v>
      </c>
      <c r="O167" s="224"/>
      <c r="P167" s="223" t="s">
        <v>10</v>
      </c>
      <c r="Q167" s="224"/>
      <c r="R167" s="223" t="s">
        <v>11</v>
      </c>
      <c r="S167" s="224"/>
      <c r="T167" s="223" t="s">
        <v>12</v>
      </c>
      <c r="U167" s="224"/>
      <c r="V167" s="223" t="s">
        <v>28</v>
      </c>
      <c r="W167" s="224"/>
      <c r="X167" s="223" t="s">
        <v>29</v>
      </c>
      <c r="Y167" s="224"/>
      <c r="Z167" s="223" t="s">
        <v>13</v>
      </c>
      <c r="AA167" s="224"/>
      <c r="AB167" s="265" t="s">
        <v>24</v>
      </c>
      <c r="AC167" s="259" t="s">
        <v>562</v>
      </c>
      <c r="AD167" s="227" t="s">
        <v>568</v>
      </c>
      <c r="AE167" s="222" t="s">
        <v>569</v>
      </c>
      <c r="AF167" s="222" t="s">
        <v>569</v>
      </c>
    </row>
    <row r="168" spans="1:32" s="8" customFormat="1" ht="58.5" customHeight="1" x14ac:dyDescent="1.05">
      <c r="A168" s="233"/>
      <c r="B168" s="233"/>
      <c r="C168" s="235"/>
      <c r="D168" s="84" t="s">
        <v>14</v>
      </c>
      <c r="E168" s="84" t="s">
        <v>15</v>
      </c>
      <c r="F168" s="84" t="s">
        <v>14</v>
      </c>
      <c r="G168" s="84" t="s">
        <v>15</v>
      </c>
      <c r="H168" s="84" t="s">
        <v>14</v>
      </c>
      <c r="I168" s="84" t="s">
        <v>15</v>
      </c>
      <c r="J168" s="84" t="s">
        <v>14</v>
      </c>
      <c r="K168" s="84" t="s">
        <v>15</v>
      </c>
      <c r="L168" s="83" t="s">
        <v>14</v>
      </c>
      <c r="M168" s="84" t="s">
        <v>15</v>
      </c>
      <c r="N168" s="83" t="s">
        <v>14</v>
      </c>
      <c r="O168" s="84" t="s">
        <v>15</v>
      </c>
      <c r="P168" s="83" t="s">
        <v>14</v>
      </c>
      <c r="Q168" s="84" t="s">
        <v>15</v>
      </c>
      <c r="R168" s="83" t="s">
        <v>14</v>
      </c>
      <c r="S168" s="84" t="s">
        <v>15</v>
      </c>
      <c r="T168" s="83" t="s">
        <v>14</v>
      </c>
      <c r="U168" s="84" t="s">
        <v>15</v>
      </c>
      <c r="V168" s="83" t="s">
        <v>14</v>
      </c>
      <c r="W168" s="84" t="s">
        <v>15</v>
      </c>
      <c r="X168" s="83" t="s">
        <v>14</v>
      </c>
      <c r="Y168" s="84" t="s">
        <v>15</v>
      </c>
      <c r="Z168" s="83" t="s">
        <v>14</v>
      </c>
      <c r="AA168" s="84" t="s">
        <v>15</v>
      </c>
      <c r="AB168" s="266"/>
      <c r="AC168" s="260"/>
      <c r="AD168" s="227"/>
      <c r="AE168" s="222"/>
      <c r="AF168" s="222"/>
    </row>
    <row r="169" spans="1:32" s="8" customFormat="1" ht="89.25" x14ac:dyDescent="1.05">
      <c r="A169" s="267" t="s">
        <v>576</v>
      </c>
      <c r="B169" s="85" t="s">
        <v>582</v>
      </c>
      <c r="C169" s="172" t="s">
        <v>583</v>
      </c>
      <c r="D169" s="166"/>
      <c r="E169" s="166"/>
      <c r="F169" s="166"/>
      <c r="G169" s="166"/>
      <c r="H169" s="166"/>
      <c r="I169" s="166"/>
      <c r="J169" s="166"/>
      <c r="K169" s="166"/>
      <c r="L169" s="167"/>
      <c r="M169" s="166"/>
      <c r="N169" s="167"/>
      <c r="O169" s="166"/>
      <c r="P169" s="167"/>
      <c r="Q169" s="166"/>
      <c r="R169" s="167"/>
      <c r="S169" s="166"/>
      <c r="T169" s="167"/>
      <c r="U169" s="166"/>
      <c r="V169" s="167"/>
      <c r="W169" s="166"/>
      <c r="X169" s="167"/>
      <c r="Y169" s="166"/>
      <c r="Z169" s="167"/>
      <c r="AA169" s="166"/>
      <c r="AB169" s="88">
        <f t="shared" ref="AB169:AB179" si="14">SUM(D169:AA169)</f>
        <v>0</v>
      </c>
      <c r="AC169" s="139"/>
      <c r="AD169" s="246" t="str">
        <f>CONCATENATE(AC175,AC178,AC180,AC181,AC182,AC183,AC184,AC185,AC186,AC187)</f>
        <v/>
      </c>
      <c r="AE169" s="140"/>
      <c r="AF169" s="212" t="str">
        <f>CONCATENATE(AE175,AE178,AE180,AE181,AE182,AE183,AE184,AE185,AE186,AE187)</f>
        <v/>
      </c>
    </row>
    <row r="170" spans="1:32" s="8" customFormat="1" ht="126" customHeight="1" x14ac:dyDescent="1.05">
      <c r="A170" s="268"/>
      <c r="B170" s="85" t="s">
        <v>577</v>
      </c>
      <c r="C170" s="172" t="s">
        <v>584</v>
      </c>
      <c r="D170" s="166"/>
      <c r="E170" s="166"/>
      <c r="F170" s="166"/>
      <c r="G170" s="166"/>
      <c r="H170" s="166"/>
      <c r="I170" s="166"/>
      <c r="J170" s="166"/>
      <c r="K170" s="166"/>
      <c r="L170" s="167"/>
      <c r="M170" s="166"/>
      <c r="N170" s="167"/>
      <c r="O170" s="166"/>
      <c r="P170" s="167"/>
      <c r="Q170" s="166"/>
      <c r="R170" s="167"/>
      <c r="S170" s="166"/>
      <c r="T170" s="167"/>
      <c r="U170" s="166"/>
      <c r="V170" s="167"/>
      <c r="W170" s="166"/>
      <c r="X170" s="167"/>
      <c r="Y170" s="166"/>
      <c r="Z170" s="167"/>
      <c r="AA170" s="166"/>
      <c r="AB170" s="88">
        <f t="shared" si="14"/>
        <v>0</v>
      </c>
      <c r="AC170" s="139"/>
      <c r="AD170" s="247"/>
      <c r="AE170" s="140"/>
      <c r="AF170" s="213"/>
    </row>
    <row r="171" spans="1:32" s="8" customFormat="1" ht="89.25" x14ac:dyDescent="1.05">
      <c r="A171" s="268"/>
      <c r="B171" s="85" t="s">
        <v>578</v>
      </c>
      <c r="C171" s="172" t="s">
        <v>585</v>
      </c>
      <c r="D171" s="166"/>
      <c r="E171" s="166"/>
      <c r="F171" s="166"/>
      <c r="G171" s="166"/>
      <c r="H171" s="166"/>
      <c r="I171" s="166"/>
      <c r="J171" s="166"/>
      <c r="K171" s="166"/>
      <c r="L171" s="167"/>
      <c r="M171" s="166"/>
      <c r="N171" s="167"/>
      <c r="O171" s="166"/>
      <c r="P171" s="167"/>
      <c r="Q171" s="166"/>
      <c r="R171" s="167"/>
      <c r="S171" s="166"/>
      <c r="T171" s="167"/>
      <c r="U171" s="166"/>
      <c r="V171" s="167"/>
      <c r="W171" s="166"/>
      <c r="X171" s="167"/>
      <c r="Y171" s="166"/>
      <c r="Z171" s="167"/>
      <c r="AA171" s="166"/>
      <c r="AB171" s="88">
        <f t="shared" si="14"/>
        <v>0</v>
      </c>
      <c r="AC171" s="139"/>
      <c r="AD171" s="247"/>
      <c r="AE171" s="140"/>
      <c r="AF171" s="213"/>
    </row>
    <row r="172" spans="1:32" s="8" customFormat="1" ht="89.25" x14ac:dyDescent="1.05">
      <c r="A172" s="268"/>
      <c r="B172" s="85" t="s">
        <v>579</v>
      </c>
      <c r="C172" s="172" t="s">
        <v>586</v>
      </c>
      <c r="D172" s="166"/>
      <c r="E172" s="166"/>
      <c r="F172" s="166"/>
      <c r="G172" s="166"/>
      <c r="H172" s="166"/>
      <c r="I172" s="166"/>
      <c r="J172" s="166"/>
      <c r="K172" s="166"/>
      <c r="L172" s="167"/>
      <c r="M172" s="166"/>
      <c r="N172" s="167"/>
      <c r="O172" s="166"/>
      <c r="P172" s="167"/>
      <c r="Q172" s="166"/>
      <c r="R172" s="167"/>
      <c r="S172" s="166"/>
      <c r="T172" s="167"/>
      <c r="U172" s="166"/>
      <c r="V172" s="167"/>
      <c r="W172" s="166"/>
      <c r="X172" s="167"/>
      <c r="Y172" s="166"/>
      <c r="Z172" s="167"/>
      <c r="AA172" s="166"/>
      <c r="AB172" s="88">
        <f t="shared" si="14"/>
        <v>0</v>
      </c>
      <c r="AC172" s="139"/>
      <c r="AD172" s="247"/>
      <c r="AE172" s="140"/>
      <c r="AF172" s="213"/>
    </row>
    <row r="173" spans="1:32" s="8" customFormat="1" ht="89.25" x14ac:dyDescent="1.05">
      <c r="A173" s="268"/>
      <c r="B173" s="85" t="s">
        <v>580</v>
      </c>
      <c r="C173" s="172" t="s">
        <v>587</v>
      </c>
      <c r="D173" s="166"/>
      <c r="E173" s="166"/>
      <c r="F173" s="166"/>
      <c r="G173" s="166"/>
      <c r="H173" s="166"/>
      <c r="I173" s="166"/>
      <c r="J173" s="166"/>
      <c r="K173" s="166"/>
      <c r="L173" s="167"/>
      <c r="M173" s="166"/>
      <c r="N173" s="167"/>
      <c r="O173" s="166"/>
      <c r="P173" s="167"/>
      <c r="Q173" s="166"/>
      <c r="R173" s="167"/>
      <c r="S173" s="166"/>
      <c r="T173" s="167"/>
      <c r="U173" s="166"/>
      <c r="V173" s="167"/>
      <c r="W173" s="166"/>
      <c r="X173" s="167"/>
      <c r="Y173" s="166"/>
      <c r="Z173" s="167"/>
      <c r="AA173" s="166"/>
      <c r="AB173" s="88">
        <f t="shared" si="14"/>
        <v>0</v>
      </c>
      <c r="AC173" s="139"/>
      <c r="AD173" s="247"/>
      <c r="AE173" s="140"/>
      <c r="AF173" s="213"/>
    </row>
    <row r="174" spans="1:32" s="8" customFormat="1" ht="89.25" x14ac:dyDescent="1.05">
      <c r="A174" s="269"/>
      <c r="B174" s="85" t="s">
        <v>581</v>
      </c>
      <c r="C174" s="172" t="s">
        <v>588</v>
      </c>
      <c r="D174" s="166"/>
      <c r="E174" s="166"/>
      <c r="F174" s="166"/>
      <c r="G174" s="166"/>
      <c r="H174" s="166"/>
      <c r="I174" s="166"/>
      <c r="J174" s="166"/>
      <c r="K174" s="166"/>
      <c r="L174" s="167"/>
      <c r="M174" s="166"/>
      <c r="N174" s="167"/>
      <c r="O174" s="166"/>
      <c r="P174" s="167"/>
      <c r="Q174" s="166"/>
      <c r="R174" s="167"/>
      <c r="S174" s="166"/>
      <c r="T174" s="167"/>
      <c r="U174" s="166"/>
      <c r="V174" s="167"/>
      <c r="W174" s="166"/>
      <c r="X174" s="167"/>
      <c r="Y174" s="166"/>
      <c r="Z174" s="167"/>
      <c r="AA174" s="166"/>
      <c r="AB174" s="88">
        <f t="shared" si="14"/>
        <v>0</v>
      </c>
      <c r="AC174" s="139"/>
      <c r="AD174" s="247"/>
      <c r="AE174" s="140"/>
      <c r="AF174" s="213"/>
    </row>
    <row r="175" spans="1:32" s="9" customFormat="1" ht="94.5" customHeight="1" x14ac:dyDescent="0.95">
      <c r="A175" s="217" t="s">
        <v>36</v>
      </c>
      <c r="B175" s="85" t="s">
        <v>523</v>
      </c>
      <c r="C175" s="86" t="s">
        <v>410</v>
      </c>
      <c r="D175" s="87"/>
      <c r="E175" s="87"/>
      <c r="F175" s="87"/>
      <c r="G175" s="87"/>
      <c r="H175" s="87"/>
      <c r="I175" s="87"/>
      <c r="J175" s="87"/>
      <c r="K175" s="87"/>
      <c r="L175" s="87"/>
      <c r="M175" s="87"/>
      <c r="N175" s="87"/>
      <c r="O175" s="87"/>
      <c r="P175" s="87"/>
      <c r="Q175" s="87"/>
      <c r="R175" s="87"/>
      <c r="S175" s="87"/>
      <c r="T175" s="87"/>
      <c r="U175" s="87"/>
      <c r="V175" s="87"/>
      <c r="W175" s="87"/>
      <c r="X175" s="87"/>
      <c r="Y175" s="87"/>
      <c r="Z175" s="87"/>
      <c r="AA175" s="87"/>
      <c r="AB175" s="88">
        <f t="shared" si="14"/>
        <v>0</v>
      </c>
      <c r="AC175" s="98" t="str">
        <f>CONCATENATE(IF(D175&lt;SUM(D181,D182,D183,D184,D185,D186,D187)," * F08-01  for Age "&amp;D6&amp;" "&amp;D7&amp;" is less than sum of F08-05 to F08-11"&amp;CHAR(10),""),IF(E175&lt;SUM(E181,E182,E183,E184,E185,E186,E187)," * F08-01  for Age "&amp;D6&amp;" "&amp;E7&amp;" is less than sum of F08-05 to F08-11"&amp;CHAR(10),""),IF(F175&lt;SUM(F181,F182,F183,F184,F185,F186,F187)," * F08-01  for Age "&amp;F6&amp;" "&amp;F7&amp;" is less than sum of F08-05 to F08-11"&amp;CHAR(10),""),IF(G175&lt;SUM(G181,G182,G183,G184,G185,G186,G187)," * F08-01  for Age "&amp;F6&amp;" "&amp;G7&amp;" is less than sum of F08-05 to F08-11"&amp;CHAR(10),""),IF(H175&lt;SUM(H181,H182,H183,H184,H185,H186,H187)," * F08-01  for Age "&amp;H6&amp;" "&amp;H7&amp;" is less than sum of F08-05 to F08-11"&amp;CHAR(10),""),IF(I175&lt;SUM(I181,I182,I183,I184,I185,I186,I187)," * F08-01  for Age "&amp;H6&amp;" "&amp;I7&amp;" is less than sum of F08-05 to F08-11"&amp;CHAR(10),""),IF(J175&lt;SUM(J181,J182,J183,J184,J185,J186,J187)," * F08-01  for Age "&amp;J6&amp;" "&amp;J7&amp;" is less than sum of F08-05 to F08-11"&amp;CHAR(10),""),IF(K175&lt;SUM(K181,K182,K183,K184,K185,K186,K187)," * F08-01  for Age "&amp;J6&amp;" "&amp;K7&amp;" is less than sum of F08-05 to F08-11"&amp;CHAR(10),""),IF(L175&lt;SUM(L181,L182,L183,L184,L185,L186,L187)," * F08-01  for Age "&amp;L6&amp;" "&amp;L7&amp;" is less than sum of F08-05 to F08-11"&amp;CHAR(10),""),IF(M175&lt;SUM(M181,M182,M183,M184,M185,M186,M187)," * F08-01  for Age "&amp;L6&amp;" "&amp;M7&amp;" is less than sum of F08-05 to F08-11"&amp;CHAR(10),""),IF(N175&lt;SUM(N181,N182,N183,N184,N185,N186,N187)," * F08-01  for Age "&amp;N6&amp;" "&amp;N7&amp;" is less than sum of F08-05 to F08-11"&amp;CHAR(10),""),IF(O175&lt;SUM(O181,O182,O183,O184,O185,O186,O187)," * F08-01  for Age "&amp;N6&amp;" "&amp;O7&amp;" is less than sum of F08-05 to F08-11"&amp;CHAR(10),""),IF(P175&lt;SUM(P181,P182,P183,P184,P185,P186,P187)," * F08-01  for Age "&amp;P6&amp;" "&amp;P7&amp;" is less than sum of F08-05 to F08-11"&amp;CHAR(10),""),IF(Q175&lt;SUM(Q181,Q182,Q183,Q184,Q185,Q186,Q187)," * F08-01  for Age "&amp;P6&amp;" "&amp;Q7&amp;" is less than sum of F08-05 to F08-11"&amp;CHAR(10),""),IF(R175&lt;SUM(R181,R182,R183,R184,R185,R186,R187)," * F08-01  for Age "&amp;R6&amp;" "&amp;R7&amp;" is less than sum of F08-05 to F08-11"&amp;CHAR(10),""),IF(S175&lt;SUM(S181,S182,S183,S184,S185,S186,S187)," * F08-01  for Age "&amp;R6&amp;" "&amp;S7&amp;" is less than sum of F08-05 to F08-11"&amp;CHAR(10),""),IF(T175&lt;SUM(T181,T182,T183,T184,T185,T186,T187)," * F08-01  for Age "&amp;T6&amp;" "&amp;T7&amp;" is less than sum of F08-05 to F08-11"&amp;CHAR(10),""),IF(U175&lt;SUM(U181,U182,U183,U184,U185,U186,U187)," * F08-01  for Age "&amp;T6&amp;" "&amp;U7&amp;" is less than sum of F08-05 to F08-11"&amp;CHAR(10),""),IF(V175&lt;SUM(V181,V182,V183,V184,V185,V186,V187)," * F08-01  for Age "&amp;V6&amp;" "&amp;V7&amp;" is less than sum of F08-05 to F08-11"&amp;CHAR(10),""),IF(W175&lt;SUM(W181,W182,W183,W184,W185,W186,W187)," * F08-01  for Age "&amp;V6&amp;" "&amp;W7&amp;" is less than sum of F08-05 to F08-11"&amp;CHAR(10),""),IF(X175&lt;SUM(X181,X182,X183,X184,X185,X186,X187)," * F08-01  for Age "&amp;X6&amp;" "&amp;X7&amp;" is less than sum of F08-05 to F08-11"&amp;CHAR(10),""),IF(Y175&lt;SUM(Y181,Y182,Y183,Y184,Y185,Y186,Y187)," * F08-01  for Age "&amp;X6&amp;" "&amp;Y7&amp;" is less than sum of F08-05 to F08-11"&amp;CHAR(10),""),IF(Z175&lt;SUM(Z181,Z182,Z183,Z184,Z185,Z186,Z187)," * F08-01  for Age "&amp;Z6&amp;" "&amp;Z7&amp;" is less than sum of F08-05 to F08-11"&amp;CHAR(10),""),IF(AA175&lt;SUM(AA181,AA182,AA183,AA184,AA185,AA186,AA187)," * F08-01  for Age "&amp;Z6&amp;" "&amp;AA7&amp;" is less than sum of F08-05 to F08-11"&amp;CHAR(10),""),IF(AB175&lt;SUM(AB181,AB182,AB183,AB184,AB185,AB186,AB187)," * Total F08-01  is less than sum of F08-05 to F08-11"&amp;CHAR(10),""))</f>
        <v/>
      </c>
      <c r="AD175" s="247"/>
      <c r="AE175" s="89"/>
      <c r="AF175" s="213"/>
    </row>
    <row r="176" spans="1:32" s="9" customFormat="1" ht="132" customHeight="1" x14ac:dyDescent="0.95">
      <c r="A176" s="218"/>
      <c r="B176" s="164" t="s">
        <v>710</v>
      </c>
      <c r="C176" s="159" t="s">
        <v>699</v>
      </c>
      <c r="D176" s="87"/>
      <c r="E176" s="87"/>
      <c r="F176" s="87"/>
      <c r="G176" s="87"/>
      <c r="H176" s="87"/>
      <c r="I176" s="87"/>
      <c r="J176" s="87"/>
      <c r="K176" s="87"/>
      <c r="L176" s="87"/>
      <c r="M176" s="87"/>
      <c r="N176" s="87"/>
      <c r="O176" s="87"/>
      <c r="P176" s="87"/>
      <c r="Q176" s="87"/>
      <c r="R176" s="87"/>
      <c r="S176" s="87"/>
      <c r="T176" s="87"/>
      <c r="U176" s="87"/>
      <c r="V176" s="87"/>
      <c r="W176" s="87"/>
      <c r="X176" s="87"/>
      <c r="Y176" s="87"/>
      <c r="Z176" s="87"/>
      <c r="AA176" s="87"/>
      <c r="AB176" s="88">
        <f t="shared" si="14"/>
        <v>0</v>
      </c>
      <c r="AC176" s="98"/>
      <c r="AD176" s="247"/>
      <c r="AE176" s="165"/>
      <c r="AF176" s="213"/>
    </row>
    <row r="177" spans="1:32" s="9" customFormat="1" ht="126" x14ac:dyDescent="0.95">
      <c r="A177" s="218"/>
      <c r="B177" s="164" t="s">
        <v>704</v>
      </c>
      <c r="C177" s="159" t="s">
        <v>700</v>
      </c>
      <c r="D177" s="87"/>
      <c r="E177" s="87"/>
      <c r="F177" s="87"/>
      <c r="G177" s="87"/>
      <c r="H177" s="87"/>
      <c r="I177" s="87"/>
      <c r="J177" s="87"/>
      <c r="K177" s="87"/>
      <c r="L177" s="87"/>
      <c r="M177" s="87"/>
      <c r="N177" s="87"/>
      <c r="O177" s="87"/>
      <c r="P177" s="87"/>
      <c r="Q177" s="87"/>
      <c r="R177" s="87"/>
      <c r="S177" s="87"/>
      <c r="T177" s="87"/>
      <c r="U177" s="87"/>
      <c r="V177" s="87"/>
      <c r="W177" s="87"/>
      <c r="X177" s="87"/>
      <c r="Y177" s="87"/>
      <c r="Z177" s="87"/>
      <c r="AA177" s="87"/>
      <c r="AB177" s="88">
        <f t="shared" si="14"/>
        <v>0</v>
      </c>
      <c r="AC177" s="98"/>
      <c r="AD177" s="247"/>
      <c r="AE177" s="165"/>
      <c r="AF177" s="213"/>
    </row>
    <row r="178" spans="1:32" s="9" customFormat="1" ht="127.5" customHeight="1" x14ac:dyDescent="0.95">
      <c r="A178" s="218"/>
      <c r="B178" s="85" t="s">
        <v>696</v>
      </c>
      <c r="C178" s="159" t="s">
        <v>701</v>
      </c>
      <c r="D178" s="87"/>
      <c r="E178" s="87"/>
      <c r="F178" s="87"/>
      <c r="G178" s="87"/>
      <c r="H178" s="87"/>
      <c r="I178" s="87"/>
      <c r="J178" s="87"/>
      <c r="K178" s="87"/>
      <c r="L178" s="87"/>
      <c r="M178" s="87"/>
      <c r="N178" s="87"/>
      <c r="O178" s="87"/>
      <c r="P178" s="87"/>
      <c r="Q178" s="87"/>
      <c r="R178" s="87"/>
      <c r="S178" s="87"/>
      <c r="T178" s="87"/>
      <c r="U178" s="87"/>
      <c r="V178" s="87"/>
      <c r="W178" s="87"/>
      <c r="X178" s="87"/>
      <c r="Y178" s="87"/>
      <c r="Z178" s="87"/>
      <c r="AA178" s="87"/>
      <c r="AB178" s="88">
        <f t="shared" si="14"/>
        <v>0</v>
      </c>
      <c r="AC178" s="98"/>
      <c r="AD178" s="247"/>
      <c r="AE178" s="89"/>
      <c r="AF178" s="213"/>
    </row>
    <row r="179" spans="1:32" s="9" customFormat="1" ht="127.5" customHeight="1" x14ac:dyDescent="0.95">
      <c r="A179" s="218"/>
      <c r="B179" s="164" t="s">
        <v>698</v>
      </c>
      <c r="C179" s="159" t="s">
        <v>702</v>
      </c>
      <c r="D179" s="87"/>
      <c r="E179" s="87"/>
      <c r="F179" s="87"/>
      <c r="G179" s="87"/>
      <c r="H179" s="87"/>
      <c r="I179" s="87"/>
      <c r="J179" s="87"/>
      <c r="K179" s="87"/>
      <c r="L179" s="87"/>
      <c r="M179" s="87"/>
      <c r="N179" s="87"/>
      <c r="O179" s="87"/>
      <c r="P179" s="87"/>
      <c r="Q179" s="87"/>
      <c r="R179" s="87"/>
      <c r="S179" s="87"/>
      <c r="T179" s="87"/>
      <c r="U179" s="87"/>
      <c r="V179" s="87"/>
      <c r="W179" s="87"/>
      <c r="X179" s="87"/>
      <c r="Y179" s="87"/>
      <c r="Z179" s="87"/>
      <c r="AA179" s="87"/>
      <c r="AB179" s="88">
        <f t="shared" si="14"/>
        <v>0</v>
      </c>
      <c r="AC179" s="98"/>
      <c r="AD179" s="247"/>
      <c r="AE179" s="165"/>
      <c r="AF179" s="213"/>
    </row>
    <row r="180" spans="1:32" s="9" customFormat="1" ht="108" customHeight="1" x14ac:dyDescent="0.95">
      <c r="A180" s="219"/>
      <c r="B180" s="171" t="s">
        <v>712</v>
      </c>
      <c r="C180" s="177" t="s">
        <v>413</v>
      </c>
      <c r="D180" s="170">
        <f>SUM(D175:D179)</f>
        <v>0</v>
      </c>
      <c r="E180" s="170">
        <f t="shared" ref="E180:AB180" si="15">SUM(E175:E179)</f>
        <v>0</v>
      </c>
      <c r="F180" s="170">
        <f t="shared" si="15"/>
        <v>0</v>
      </c>
      <c r="G180" s="170">
        <f t="shared" si="15"/>
        <v>0</v>
      </c>
      <c r="H180" s="170">
        <f t="shared" si="15"/>
        <v>0</v>
      </c>
      <c r="I180" s="170">
        <f t="shared" si="15"/>
        <v>0</v>
      </c>
      <c r="J180" s="170">
        <f t="shared" si="15"/>
        <v>0</v>
      </c>
      <c r="K180" s="170">
        <f t="shared" si="15"/>
        <v>0</v>
      </c>
      <c r="L180" s="170">
        <f t="shared" si="15"/>
        <v>0</v>
      </c>
      <c r="M180" s="170">
        <f t="shared" si="15"/>
        <v>0</v>
      </c>
      <c r="N180" s="170">
        <f t="shared" si="15"/>
        <v>0</v>
      </c>
      <c r="O180" s="170">
        <f t="shared" si="15"/>
        <v>0</v>
      </c>
      <c r="P180" s="170">
        <f t="shared" si="15"/>
        <v>0</v>
      </c>
      <c r="Q180" s="170">
        <f t="shared" si="15"/>
        <v>0</v>
      </c>
      <c r="R180" s="170">
        <f t="shared" si="15"/>
        <v>0</v>
      </c>
      <c r="S180" s="170">
        <f t="shared" si="15"/>
        <v>0</v>
      </c>
      <c r="T180" s="170">
        <f t="shared" si="15"/>
        <v>0</v>
      </c>
      <c r="U180" s="170">
        <f t="shared" si="15"/>
        <v>0</v>
      </c>
      <c r="V180" s="170">
        <f t="shared" si="15"/>
        <v>0</v>
      </c>
      <c r="W180" s="170">
        <f t="shared" si="15"/>
        <v>0</v>
      </c>
      <c r="X180" s="170">
        <f t="shared" si="15"/>
        <v>0</v>
      </c>
      <c r="Y180" s="170">
        <f t="shared" si="15"/>
        <v>0</v>
      </c>
      <c r="Z180" s="170">
        <f t="shared" si="15"/>
        <v>0</v>
      </c>
      <c r="AA180" s="170">
        <f t="shared" si="15"/>
        <v>0</v>
      </c>
      <c r="AB180" s="169">
        <f t="shared" si="15"/>
        <v>0</v>
      </c>
      <c r="AC180" s="98"/>
      <c r="AD180" s="247"/>
      <c r="AE180" s="89"/>
      <c r="AF180" s="213"/>
    </row>
    <row r="181" spans="1:32" s="9" customFormat="1" ht="79.5" customHeight="1" x14ac:dyDescent="0.95">
      <c r="A181" s="254" t="s">
        <v>683</v>
      </c>
      <c r="B181" s="85" t="s">
        <v>524</v>
      </c>
      <c r="C181" s="86" t="s">
        <v>414</v>
      </c>
      <c r="D181" s="87"/>
      <c r="E181" s="87"/>
      <c r="F181" s="87"/>
      <c r="G181" s="87"/>
      <c r="H181" s="87"/>
      <c r="I181" s="87"/>
      <c r="J181" s="87"/>
      <c r="K181" s="87"/>
      <c r="L181" s="87"/>
      <c r="M181" s="87"/>
      <c r="N181" s="87"/>
      <c r="O181" s="87"/>
      <c r="P181" s="87"/>
      <c r="Q181" s="87"/>
      <c r="R181" s="87"/>
      <c r="S181" s="87"/>
      <c r="T181" s="87"/>
      <c r="U181" s="87"/>
      <c r="V181" s="87"/>
      <c r="W181" s="87"/>
      <c r="X181" s="87"/>
      <c r="Y181" s="87"/>
      <c r="Z181" s="87"/>
      <c r="AA181" s="87"/>
      <c r="AB181" s="88">
        <f t="shared" ref="AB181:AB187" si="16">SUM(D181:AA181)</f>
        <v>0</v>
      </c>
      <c r="AC181" s="98"/>
      <c r="AD181" s="247"/>
      <c r="AE181" s="89"/>
      <c r="AF181" s="213"/>
    </row>
    <row r="182" spans="1:32" s="9" customFormat="1" ht="161.44999999999999" customHeight="1" x14ac:dyDescent="0.95">
      <c r="A182" s="254"/>
      <c r="B182" s="85" t="s">
        <v>424</v>
      </c>
      <c r="C182" s="86" t="s">
        <v>415</v>
      </c>
      <c r="D182" s="87"/>
      <c r="E182" s="87"/>
      <c r="F182" s="87"/>
      <c r="G182" s="87"/>
      <c r="H182" s="87"/>
      <c r="I182" s="87"/>
      <c r="J182" s="87"/>
      <c r="K182" s="87"/>
      <c r="L182" s="87"/>
      <c r="M182" s="87"/>
      <c r="N182" s="87"/>
      <c r="O182" s="87"/>
      <c r="P182" s="87"/>
      <c r="Q182" s="87"/>
      <c r="R182" s="87"/>
      <c r="S182" s="87"/>
      <c r="T182" s="87"/>
      <c r="U182" s="87"/>
      <c r="V182" s="87"/>
      <c r="W182" s="87"/>
      <c r="X182" s="87"/>
      <c r="Y182" s="87"/>
      <c r="Z182" s="87"/>
      <c r="AA182" s="87"/>
      <c r="AB182" s="88">
        <f t="shared" si="16"/>
        <v>0</v>
      </c>
      <c r="AC182" s="98"/>
      <c r="AD182" s="247"/>
      <c r="AE182" s="89"/>
      <c r="AF182" s="213"/>
    </row>
    <row r="183" spans="1:32" s="9" customFormat="1" ht="83.45" customHeight="1" x14ac:dyDescent="0.95">
      <c r="A183" s="254"/>
      <c r="B183" s="85" t="s">
        <v>525</v>
      </c>
      <c r="C183" s="86" t="s">
        <v>416</v>
      </c>
      <c r="D183" s="87"/>
      <c r="E183" s="87"/>
      <c r="F183" s="87"/>
      <c r="G183" s="87"/>
      <c r="H183" s="87"/>
      <c r="I183" s="87"/>
      <c r="J183" s="87"/>
      <c r="K183" s="87"/>
      <c r="L183" s="87"/>
      <c r="M183" s="87"/>
      <c r="N183" s="87"/>
      <c r="O183" s="87"/>
      <c r="P183" s="87"/>
      <c r="Q183" s="87"/>
      <c r="R183" s="87"/>
      <c r="S183" s="87"/>
      <c r="T183" s="87"/>
      <c r="U183" s="87"/>
      <c r="V183" s="87"/>
      <c r="W183" s="87"/>
      <c r="X183" s="87"/>
      <c r="Y183" s="87"/>
      <c r="Z183" s="87"/>
      <c r="AA183" s="87"/>
      <c r="AB183" s="88">
        <f t="shared" si="16"/>
        <v>0</v>
      </c>
      <c r="AC183" s="98"/>
      <c r="AD183" s="247"/>
      <c r="AE183" s="89"/>
      <c r="AF183" s="213"/>
    </row>
    <row r="184" spans="1:32" s="9" customFormat="1" ht="158.1" customHeight="1" x14ac:dyDescent="0.95">
      <c r="A184" s="254"/>
      <c r="B184" s="85" t="s">
        <v>526</v>
      </c>
      <c r="C184" s="86" t="s">
        <v>417</v>
      </c>
      <c r="D184" s="87"/>
      <c r="E184" s="87"/>
      <c r="F184" s="87"/>
      <c r="G184" s="87"/>
      <c r="H184" s="87"/>
      <c r="I184" s="87"/>
      <c r="J184" s="87"/>
      <c r="K184" s="87"/>
      <c r="L184" s="87"/>
      <c r="M184" s="87"/>
      <c r="N184" s="87"/>
      <c r="O184" s="87"/>
      <c r="P184" s="87"/>
      <c r="Q184" s="87"/>
      <c r="R184" s="87"/>
      <c r="S184" s="87"/>
      <c r="T184" s="87"/>
      <c r="U184" s="87"/>
      <c r="V184" s="87"/>
      <c r="W184" s="87"/>
      <c r="X184" s="87"/>
      <c r="Y184" s="87"/>
      <c r="Z184" s="87"/>
      <c r="AA184" s="87"/>
      <c r="AB184" s="88">
        <f t="shared" si="16"/>
        <v>0</v>
      </c>
      <c r="AC184" s="98"/>
      <c r="AD184" s="247"/>
      <c r="AE184" s="89"/>
      <c r="AF184" s="213"/>
    </row>
    <row r="185" spans="1:32" s="9" customFormat="1" ht="73.5" customHeight="1" x14ac:dyDescent="0.95">
      <c r="A185" s="254"/>
      <c r="B185" s="85" t="s">
        <v>427</v>
      </c>
      <c r="C185" s="86" t="s">
        <v>418</v>
      </c>
      <c r="D185" s="87"/>
      <c r="E185" s="87"/>
      <c r="F185" s="87"/>
      <c r="G185" s="87"/>
      <c r="H185" s="87"/>
      <c r="I185" s="87"/>
      <c r="J185" s="87"/>
      <c r="K185" s="87"/>
      <c r="L185" s="87"/>
      <c r="M185" s="87"/>
      <c r="N185" s="87"/>
      <c r="O185" s="87"/>
      <c r="P185" s="87"/>
      <c r="Q185" s="87"/>
      <c r="R185" s="87"/>
      <c r="S185" s="87"/>
      <c r="T185" s="87"/>
      <c r="U185" s="87"/>
      <c r="V185" s="87"/>
      <c r="W185" s="87"/>
      <c r="X185" s="87"/>
      <c r="Y185" s="87"/>
      <c r="Z185" s="87"/>
      <c r="AA185" s="87"/>
      <c r="AB185" s="88">
        <f t="shared" si="16"/>
        <v>0</v>
      </c>
      <c r="AC185" s="98"/>
      <c r="AD185" s="247"/>
      <c r="AE185" s="89"/>
      <c r="AF185" s="213"/>
    </row>
    <row r="186" spans="1:32" s="9" customFormat="1" ht="73.5" customHeight="1" x14ac:dyDescent="0.95">
      <c r="A186" s="254"/>
      <c r="B186" s="85" t="s">
        <v>527</v>
      </c>
      <c r="C186" s="86" t="s">
        <v>419</v>
      </c>
      <c r="D186" s="87"/>
      <c r="E186" s="87"/>
      <c r="F186" s="87"/>
      <c r="G186" s="87"/>
      <c r="H186" s="87"/>
      <c r="I186" s="87"/>
      <c r="J186" s="87"/>
      <c r="K186" s="87"/>
      <c r="L186" s="87"/>
      <c r="M186" s="87"/>
      <c r="N186" s="87"/>
      <c r="O186" s="87"/>
      <c r="P186" s="87"/>
      <c r="Q186" s="87"/>
      <c r="R186" s="87"/>
      <c r="S186" s="87"/>
      <c r="T186" s="87"/>
      <c r="U186" s="87"/>
      <c r="V186" s="87"/>
      <c r="W186" s="87"/>
      <c r="X186" s="87"/>
      <c r="Y186" s="87"/>
      <c r="Z186" s="87"/>
      <c r="AA186" s="87"/>
      <c r="AB186" s="88">
        <f t="shared" si="16"/>
        <v>0</v>
      </c>
      <c r="AC186" s="98"/>
      <c r="AD186" s="247"/>
      <c r="AE186" s="89"/>
      <c r="AF186" s="213"/>
    </row>
    <row r="187" spans="1:32" s="9" customFormat="1" ht="73.5" customHeight="1" thickBot="1" x14ac:dyDescent="1">
      <c r="A187" s="264"/>
      <c r="B187" s="141" t="s">
        <v>684</v>
      </c>
      <c r="C187" s="86" t="s">
        <v>420</v>
      </c>
      <c r="D187" s="142"/>
      <c r="E187" s="142"/>
      <c r="F187" s="142"/>
      <c r="G187" s="142"/>
      <c r="H187" s="142"/>
      <c r="I187" s="142"/>
      <c r="J187" s="142"/>
      <c r="K187" s="142"/>
      <c r="L187" s="142"/>
      <c r="M187" s="142"/>
      <c r="N187" s="142"/>
      <c r="O187" s="142"/>
      <c r="P187" s="142"/>
      <c r="Q187" s="142"/>
      <c r="R187" s="142"/>
      <c r="S187" s="142"/>
      <c r="T187" s="142"/>
      <c r="U187" s="142"/>
      <c r="V187" s="142"/>
      <c r="W187" s="142"/>
      <c r="X187" s="142"/>
      <c r="Y187" s="142"/>
      <c r="Z187" s="142"/>
      <c r="AA187" s="142"/>
      <c r="AB187" s="88">
        <f t="shared" si="16"/>
        <v>0</v>
      </c>
      <c r="AC187" s="143"/>
      <c r="AD187" s="248"/>
      <c r="AE187" s="89"/>
      <c r="AF187" s="213"/>
    </row>
    <row r="189" spans="1:32" s="12" customFormat="1" ht="131.25" customHeight="1" x14ac:dyDescent="1.35">
      <c r="A189" s="155" t="s">
        <v>127</v>
      </c>
      <c r="B189" s="151"/>
      <c r="C189" s="58"/>
      <c r="F189" s="6"/>
      <c r="G189" s="6"/>
      <c r="I189" s="6"/>
      <c r="J189" s="6"/>
      <c r="M189" s="6"/>
      <c r="N189" s="6"/>
      <c r="O189" s="6"/>
      <c r="Q189" s="6" t="s">
        <v>142</v>
      </c>
      <c r="X189" s="6"/>
      <c r="AC189" s="60"/>
      <c r="AD189" s="60"/>
    </row>
    <row r="191" spans="1:32" x14ac:dyDescent="0.7">
      <c r="A191" s="152"/>
      <c r="B191" s="152"/>
      <c r="D191" s="2"/>
      <c r="E191" s="4"/>
      <c r="F191" s="4"/>
      <c r="G191" s="4"/>
      <c r="H191" s="4"/>
      <c r="I191" s="4"/>
      <c r="J191" s="4"/>
      <c r="K191" s="4"/>
      <c r="L191" s="4"/>
      <c r="M191" s="4"/>
    </row>
  </sheetData>
  <sheetProtection algorithmName="SHA-512" hashValue="PCpV4jFQI3ApFMW7ITV60+R0SFCEk5t5UpfLwOZa4ZbOWVctMfYbGGXRh/ppcx84r5Biau/Ua5BgQPUvKqGFGQ==" saltValue="vWO07Iuhqw440X2+A9Z7+w==" spinCount="100000" sheet="1" selectLockedCells="1"/>
  <mergeCells count="296">
    <mergeCell ref="AF167:AF168"/>
    <mergeCell ref="A166:AF166"/>
    <mergeCell ref="A145:AF145"/>
    <mergeCell ref="A134:AF134"/>
    <mergeCell ref="A119:AF119"/>
    <mergeCell ref="A101:AF101"/>
    <mergeCell ref="A80:AF80"/>
    <mergeCell ref="A65:AF65"/>
    <mergeCell ref="A152:A157"/>
    <mergeCell ref="A158:A164"/>
    <mergeCell ref="AF135:AF136"/>
    <mergeCell ref="AF146:AF147"/>
    <mergeCell ref="AF122:AF133"/>
    <mergeCell ref="AF137:AF144"/>
    <mergeCell ref="AF148:AF151"/>
    <mergeCell ref="AE146:AE147"/>
    <mergeCell ref="AE135:AE136"/>
    <mergeCell ref="AD137:AD144"/>
    <mergeCell ref="AD135:AD136"/>
    <mergeCell ref="AD146:AD147"/>
    <mergeCell ref="A76:A77"/>
    <mergeCell ref="A81:A82"/>
    <mergeCell ref="B81:B82"/>
    <mergeCell ref="A102:A103"/>
    <mergeCell ref="AF8:AF36"/>
    <mergeCell ref="AF6:AF7"/>
    <mergeCell ref="A5:AF5"/>
    <mergeCell ref="AF38:AF39"/>
    <mergeCell ref="AF46:AF47"/>
    <mergeCell ref="AF66:AF67"/>
    <mergeCell ref="AF81:AF82"/>
    <mergeCell ref="AF102:AF103"/>
    <mergeCell ref="AF120:AF121"/>
    <mergeCell ref="AF104:AF118"/>
    <mergeCell ref="AC48:AC49"/>
    <mergeCell ref="AE120:AE121"/>
    <mergeCell ref="AC115:AC116"/>
    <mergeCell ref="AC113:AC114"/>
    <mergeCell ref="AC111:AC112"/>
    <mergeCell ref="AE66:AE67"/>
    <mergeCell ref="AC38:AC39"/>
    <mergeCell ref="AE102:AE103"/>
    <mergeCell ref="AC46:AC47"/>
    <mergeCell ref="AD8:AD36"/>
    <mergeCell ref="AE46:AE47"/>
    <mergeCell ref="AC12:AC13"/>
    <mergeCell ref="AC17:AC18"/>
    <mergeCell ref="AC19:AC20"/>
    <mergeCell ref="AC21:AC22"/>
    <mergeCell ref="AC8:AC9"/>
    <mergeCell ref="AE81:AE82"/>
    <mergeCell ref="A37:AF37"/>
    <mergeCell ref="AF40:AF44"/>
    <mergeCell ref="AF48:AF64"/>
    <mergeCell ref="AF68:AF79"/>
    <mergeCell ref="AF83:AF100"/>
    <mergeCell ref="A46:A47"/>
    <mergeCell ref="B46:B47"/>
    <mergeCell ref="A66:A67"/>
    <mergeCell ref="B66:B67"/>
    <mergeCell ref="AB38:AB39"/>
    <mergeCell ref="A68:A69"/>
    <mergeCell ref="A70:A71"/>
    <mergeCell ref="R66:S66"/>
    <mergeCell ref="T66:U66"/>
    <mergeCell ref="V66:W66"/>
    <mergeCell ref="X66:Y66"/>
    <mergeCell ref="Z66:AA66"/>
    <mergeCell ref="AB66:AB67"/>
    <mergeCell ref="AD46:AD47"/>
    <mergeCell ref="AD40:AD44"/>
    <mergeCell ref="A45:AF45"/>
    <mergeCell ref="AC31:AC32"/>
    <mergeCell ref="AC33:AC34"/>
    <mergeCell ref="AC35:AC36"/>
    <mergeCell ref="AC1:AF1"/>
    <mergeCell ref="V38:W38"/>
    <mergeCell ref="X6:Y6"/>
    <mergeCell ref="Z6:AA6"/>
    <mergeCell ref="A2:AC2"/>
    <mergeCell ref="H6:I6"/>
    <mergeCell ref="A21:A22"/>
    <mergeCell ref="A23:A24"/>
    <mergeCell ref="A25:A26"/>
    <mergeCell ref="A8:A16"/>
    <mergeCell ref="V6:W6"/>
    <mergeCell ref="C38:C39"/>
    <mergeCell ref="AC6:AC7"/>
    <mergeCell ref="AE38:AE39"/>
    <mergeCell ref="AB6:AB7"/>
    <mergeCell ref="T6:U6"/>
    <mergeCell ref="J6:K6"/>
    <mergeCell ref="L6:M6"/>
    <mergeCell ref="N6:O6"/>
    <mergeCell ref="AE6:AE7"/>
    <mergeCell ref="B1:C1"/>
    <mergeCell ref="Z46:AA46"/>
    <mergeCell ref="A53:A55"/>
    <mergeCell ref="A48:A52"/>
    <mergeCell ref="A3:E3"/>
    <mergeCell ref="Z38:AA38"/>
    <mergeCell ref="J38:K38"/>
    <mergeCell ref="L38:M38"/>
    <mergeCell ref="N38:O38"/>
    <mergeCell ref="P38:Q38"/>
    <mergeCell ref="R38:S38"/>
    <mergeCell ref="T38:U38"/>
    <mergeCell ref="A33:A34"/>
    <mergeCell ref="A29:A30"/>
    <mergeCell ref="A17:A18"/>
    <mergeCell ref="A19:A20"/>
    <mergeCell ref="D6:E6"/>
    <mergeCell ref="F6:G6"/>
    <mergeCell ref="X38:Y38"/>
    <mergeCell ref="D38:I39"/>
    <mergeCell ref="A31:A32"/>
    <mergeCell ref="A4:AF4"/>
    <mergeCell ref="AD38:AD39"/>
    <mergeCell ref="A35:A36"/>
    <mergeCell ref="AC23:AC24"/>
    <mergeCell ref="A78:A79"/>
    <mergeCell ref="AC25:AC26"/>
    <mergeCell ref="AC27:AC28"/>
    <mergeCell ref="AC29:AC30"/>
    <mergeCell ref="L81:M81"/>
    <mergeCell ref="N81:O81"/>
    <mergeCell ref="P81:Q81"/>
    <mergeCell ref="J66:K66"/>
    <mergeCell ref="L66:M66"/>
    <mergeCell ref="N66:O66"/>
    <mergeCell ref="P66:Q66"/>
    <mergeCell ref="AC66:AC67"/>
    <mergeCell ref="AC81:AC82"/>
    <mergeCell ref="R81:S81"/>
    <mergeCell ref="T81:U81"/>
    <mergeCell ref="V81:W81"/>
    <mergeCell ref="X81:Y81"/>
    <mergeCell ref="Z81:AA81"/>
    <mergeCell ref="AB81:AB82"/>
    <mergeCell ref="A27:A28"/>
    <mergeCell ref="A56:A62"/>
    <mergeCell ref="A63:A64"/>
    <mergeCell ref="A40:A44"/>
    <mergeCell ref="AC53:AC54"/>
    <mergeCell ref="A181:A187"/>
    <mergeCell ref="V167:W167"/>
    <mergeCell ref="X167:Y167"/>
    <mergeCell ref="A148:A151"/>
    <mergeCell ref="D146:E146"/>
    <mergeCell ref="F146:G146"/>
    <mergeCell ref="Z146:AA146"/>
    <mergeCell ref="AB146:AB147"/>
    <mergeCell ref="H146:I146"/>
    <mergeCell ref="J146:K146"/>
    <mergeCell ref="L146:M146"/>
    <mergeCell ref="N146:O146"/>
    <mergeCell ref="P146:Q146"/>
    <mergeCell ref="R146:S146"/>
    <mergeCell ref="T146:U146"/>
    <mergeCell ref="C167:C168"/>
    <mergeCell ref="B146:B147"/>
    <mergeCell ref="A167:A168"/>
    <mergeCell ref="B167:B168"/>
    <mergeCell ref="Z167:AA167"/>
    <mergeCell ref="AB167:AB168"/>
    <mergeCell ref="V146:W146"/>
    <mergeCell ref="L167:M167"/>
    <mergeCell ref="A169:A174"/>
    <mergeCell ref="A135:A136"/>
    <mergeCell ref="B135:B136"/>
    <mergeCell ref="AC167:AC168"/>
    <mergeCell ref="AC146:AC147"/>
    <mergeCell ref="AC135:AC136"/>
    <mergeCell ref="AC120:AC121"/>
    <mergeCell ref="AC102:AC103"/>
    <mergeCell ref="AC130:AC131"/>
    <mergeCell ref="AC132:AC133"/>
    <mergeCell ref="AC128:AC129"/>
    <mergeCell ref="AC126:AC127"/>
    <mergeCell ref="AC109:AC110"/>
    <mergeCell ref="AC104:AC105"/>
    <mergeCell ref="X102:Y102"/>
    <mergeCell ref="Z102:AA102"/>
    <mergeCell ref="AB102:AB103"/>
    <mergeCell ref="L102:M102"/>
    <mergeCell ref="N102:O102"/>
    <mergeCell ref="P102:Q102"/>
    <mergeCell ref="R102:S102"/>
    <mergeCell ref="T102:U102"/>
    <mergeCell ref="A123:A131"/>
    <mergeCell ref="N120:O120"/>
    <mergeCell ref="P120:Q120"/>
    <mergeCell ref="B6:B7"/>
    <mergeCell ref="A6:A7"/>
    <mergeCell ref="C46:C47"/>
    <mergeCell ref="A38:A39"/>
    <mergeCell ref="B38:B39"/>
    <mergeCell ref="R120:S120"/>
    <mergeCell ref="T120:U120"/>
    <mergeCell ref="F120:G120"/>
    <mergeCell ref="H120:I120"/>
    <mergeCell ref="J120:K120"/>
    <mergeCell ref="L120:M120"/>
    <mergeCell ref="D120:E120"/>
    <mergeCell ref="A72:A73"/>
    <mergeCell ref="A74:A75"/>
    <mergeCell ref="A95:A100"/>
    <mergeCell ref="A89:A94"/>
    <mergeCell ref="A83:A88"/>
    <mergeCell ref="D102:E102"/>
    <mergeCell ref="F102:G102"/>
    <mergeCell ref="H102:I102"/>
    <mergeCell ref="J102:K102"/>
    <mergeCell ref="C81:C82"/>
    <mergeCell ref="B120:B121"/>
    <mergeCell ref="B102:B103"/>
    <mergeCell ref="AD167:AD168"/>
    <mergeCell ref="AD122:AD133"/>
    <mergeCell ref="AD120:AD121"/>
    <mergeCell ref="AD104:AD118"/>
    <mergeCell ref="AD169:AD187"/>
    <mergeCell ref="A115:A118"/>
    <mergeCell ref="A104:A105"/>
    <mergeCell ref="A106:A107"/>
    <mergeCell ref="A108:A114"/>
    <mergeCell ref="V135:W135"/>
    <mergeCell ref="X135:Y135"/>
    <mergeCell ref="Z135:AA135"/>
    <mergeCell ref="A137:A141"/>
    <mergeCell ref="L135:M135"/>
    <mergeCell ref="N135:O135"/>
    <mergeCell ref="P135:Q135"/>
    <mergeCell ref="R135:S135"/>
    <mergeCell ref="T135:U135"/>
    <mergeCell ref="D135:E135"/>
    <mergeCell ref="F135:G135"/>
    <mergeCell ref="H135:I135"/>
    <mergeCell ref="A132:A133"/>
    <mergeCell ref="A142:A144"/>
    <mergeCell ref="A120:A121"/>
    <mergeCell ref="K1:Q1"/>
    <mergeCell ref="R1:S1"/>
    <mergeCell ref="T1:V1"/>
    <mergeCell ref="W1:X1"/>
    <mergeCell ref="N167:O167"/>
    <mergeCell ref="P167:Q167"/>
    <mergeCell ref="R167:S167"/>
    <mergeCell ref="T167:U167"/>
    <mergeCell ref="D167:E167"/>
    <mergeCell ref="F167:G167"/>
    <mergeCell ref="H167:I167"/>
    <mergeCell ref="J167:K167"/>
    <mergeCell ref="J46:K46"/>
    <mergeCell ref="D66:E66"/>
    <mergeCell ref="F66:G66"/>
    <mergeCell ref="H66:I66"/>
    <mergeCell ref="D1:E1"/>
    <mergeCell ref="F1:G1"/>
    <mergeCell ref="H1:J1"/>
    <mergeCell ref="C120:C121"/>
    <mergeCell ref="C135:C136"/>
    <mergeCell ref="C146:C147"/>
    <mergeCell ref="V46:W46"/>
    <mergeCell ref="X46:Y46"/>
    <mergeCell ref="V102:W102"/>
    <mergeCell ref="P6:Q6"/>
    <mergeCell ref="R6:S6"/>
    <mergeCell ref="V120:W120"/>
    <mergeCell ref="X120:Y120"/>
    <mergeCell ref="C102:C103"/>
    <mergeCell ref="C6:C7"/>
    <mergeCell ref="C66:C67"/>
    <mergeCell ref="AF169:AF187"/>
    <mergeCell ref="AD148:AD164"/>
    <mergeCell ref="A175:A180"/>
    <mergeCell ref="AA1:AB1"/>
    <mergeCell ref="AE167:AE168"/>
    <mergeCell ref="X146:Y146"/>
    <mergeCell ref="J135:K135"/>
    <mergeCell ref="Z120:AA120"/>
    <mergeCell ref="AB120:AB121"/>
    <mergeCell ref="AB135:AB136"/>
    <mergeCell ref="L46:M46"/>
    <mergeCell ref="N46:O46"/>
    <mergeCell ref="P46:Q46"/>
    <mergeCell ref="R46:S46"/>
    <mergeCell ref="T46:U46"/>
    <mergeCell ref="AB46:AB47"/>
    <mergeCell ref="AD6:AD7"/>
    <mergeCell ref="AD102:AD103"/>
    <mergeCell ref="AD83:AD100"/>
    <mergeCell ref="AD81:AD82"/>
    <mergeCell ref="AD68:AD79"/>
    <mergeCell ref="AD66:AD67"/>
    <mergeCell ref="AD48:AD64"/>
    <mergeCell ref="A146:A147"/>
  </mergeCells>
  <phoneticPr fontId="23" type="noConversion"/>
  <conditionalFormatting sqref="AC8">
    <cfRule type="notContainsBlanks" dxfId="274" priority="296">
      <formula>LEN(TRIM(AC8))&gt;0</formula>
    </cfRule>
  </conditionalFormatting>
  <conditionalFormatting sqref="AC12:AC13">
    <cfRule type="notContainsBlanks" dxfId="273" priority="297">
      <formula>LEN(TRIM(AC12))&gt;0</formula>
    </cfRule>
  </conditionalFormatting>
  <conditionalFormatting sqref="AC17:AC18">
    <cfRule type="notContainsBlanks" dxfId="272" priority="300">
      <formula>LEN(TRIM(AC17))&gt;0</formula>
    </cfRule>
  </conditionalFormatting>
  <conditionalFormatting sqref="AC19:AC20">
    <cfRule type="notContainsBlanks" dxfId="271" priority="298">
      <formula>LEN(TRIM(AC19))&gt;0</formula>
    </cfRule>
  </conditionalFormatting>
  <conditionalFormatting sqref="AC21:AC22">
    <cfRule type="notContainsBlanks" dxfId="270" priority="291">
      <formula>LEN(TRIM(AC21))&gt;0</formula>
    </cfRule>
  </conditionalFormatting>
  <conditionalFormatting sqref="AC23:AC24">
    <cfRule type="notContainsBlanks" dxfId="269" priority="290">
      <formula>LEN(TRIM(AC23))&gt;0</formula>
    </cfRule>
  </conditionalFormatting>
  <conditionalFormatting sqref="AC25:AC26">
    <cfRule type="notContainsBlanks" dxfId="268" priority="289">
      <formula>LEN(TRIM(AC25))&gt;0</formula>
    </cfRule>
  </conditionalFormatting>
  <conditionalFormatting sqref="AC27:AC28">
    <cfRule type="notContainsBlanks" dxfId="267" priority="288">
      <formula>LEN(TRIM(AC27))&gt;0</formula>
    </cfRule>
  </conditionalFormatting>
  <conditionalFormatting sqref="AC29:AC30">
    <cfRule type="notContainsBlanks" dxfId="266" priority="287">
      <formula>LEN(TRIM(AC29))&gt;0</formula>
    </cfRule>
  </conditionalFormatting>
  <conditionalFormatting sqref="AC31:AC32">
    <cfRule type="notContainsBlanks" dxfId="265" priority="286">
      <formula>LEN(TRIM(AC31))&gt;0</formula>
    </cfRule>
  </conditionalFormatting>
  <conditionalFormatting sqref="AC33:AC34">
    <cfRule type="notContainsBlanks" dxfId="264" priority="285">
      <formula>LEN(TRIM(AC33))&gt;0</formula>
    </cfRule>
  </conditionalFormatting>
  <conditionalFormatting sqref="AC35:AC36">
    <cfRule type="notContainsBlanks" dxfId="263" priority="284">
      <formula>LEN(TRIM(AC35))&gt;0</formula>
    </cfRule>
  </conditionalFormatting>
  <conditionalFormatting sqref="AC48:AC49">
    <cfRule type="notContainsBlanks" dxfId="262" priority="301">
      <formula>LEN(TRIM(AC48))&gt;0</formula>
    </cfRule>
  </conditionalFormatting>
  <conditionalFormatting sqref="AC50">
    <cfRule type="notContainsBlanks" dxfId="261" priority="302">
      <formula>LEN(TRIM(AC50))&gt;0</formula>
    </cfRule>
  </conditionalFormatting>
  <conditionalFormatting sqref="AC53:AC54">
    <cfRule type="notContainsBlanks" dxfId="260" priority="281">
      <formula>LEN(TRIM(AC53))&gt;0</formula>
    </cfRule>
  </conditionalFormatting>
  <conditionalFormatting sqref="AC68">
    <cfRule type="notContainsBlanks" dxfId="259" priority="280">
      <formula>LEN(TRIM(AC68))&gt;0</formula>
    </cfRule>
  </conditionalFormatting>
  <conditionalFormatting sqref="AC10">
    <cfRule type="notContainsBlanks" dxfId="258" priority="279">
      <formula>LEN(TRIM(AC10))&gt;0</formula>
    </cfRule>
  </conditionalFormatting>
  <conditionalFormatting sqref="AC69">
    <cfRule type="notContainsBlanks" dxfId="257" priority="278">
      <formula>LEN(TRIM(AC69))&gt;0</formula>
    </cfRule>
  </conditionalFormatting>
  <conditionalFormatting sqref="AC70">
    <cfRule type="notContainsBlanks" dxfId="256" priority="277">
      <formula>LEN(TRIM(AC70))&gt;0</formula>
    </cfRule>
  </conditionalFormatting>
  <conditionalFormatting sqref="AC71">
    <cfRule type="notContainsBlanks" dxfId="255" priority="276">
      <formula>LEN(TRIM(AC71))&gt;0</formula>
    </cfRule>
  </conditionalFormatting>
  <conditionalFormatting sqref="AC84">
    <cfRule type="notContainsBlanks" dxfId="254" priority="275">
      <formula>LEN(TRIM(AC84))&gt;0</formula>
    </cfRule>
  </conditionalFormatting>
  <conditionalFormatting sqref="AC90">
    <cfRule type="notContainsBlanks" dxfId="253" priority="274">
      <formula>LEN(TRIM(AC90))&gt;0</formula>
    </cfRule>
  </conditionalFormatting>
  <conditionalFormatting sqref="AC94">
    <cfRule type="notContainsBlanks" dxfId="252" priority="273">
      <formula>LEN(TRIM(AC94))&gt;0</formula>
    </cfRule>
  </conditionalFormatting>
  <conditionalFormatting sqref="AC104:AC105">
    <cfRule type="notContainsBlanks" dxfId="251" priority="272">
      <formula>LEN(TRIM(AC104))&gt;0</formula>
    </cfRule>
  </conditionalFormatting>
  <conditionalFormatting sqref="AC108">
    <cfRule type="notContainsBlanks" dxfId="250" priority="271">
      <formula>LEN(TRIM(AC108))&gt;0</formula>
    </cfRule>
  </conditionalFormatting>
  <conditionalFormatting sqref="AC109:AC110">
    <cfRule type="notContainsBlanks" dxfId="249" priority="270">
      <formula>LEN(TRIM(AC109))&gt;0</formula>
    </cfRule>
  </conditionalFormatting>
  <conditionalFormatting sqref="AC111:AC112">
    <cfRule type="notContainsBlanks" dxfId="248" priority="269">
      <formula>LEN(TRIM(AC111))&gt;0</formula>
    </cfRule>
  </conditionalFormatting>
  <conditionalFormatting sqref="AC113:AC114">
    <cfRule type="notContainsBlanks" dxfId="247" priority="268">
      <formula>LEN(TRIM(AC113))&gt;0</formula>
    </cfRule>
  </conditionalFormatting>
  <conditionalFormatting sqref="AC115:AC116">
    <cfRule type="notContainsBlanks" dxfId="246" priority="267">
      <formula>LEN(TRIM(AC115))&gt;0</formula>
    </cfRule>
  </conditionalFormatting>
  <conditionalFormatting sqref="AC117">
    <cfRule type="notContainsBlanks" dxfId="245" priority="266">
      <formula>LEN(TRIM(AC117))&gt;0</formula>
    </cfRule>
  </conditionalFormatting>
  <conditionalFormatting sqref="AC118">
    <cfRule type="notContainsBlanks" dxfId="244" priority="265">
      <formula>LEN(TRIM(AC118))&gt;0</formula>
    </cfRule>
  </conditionalFormatting>
  <conditionalFormatting sqref="AC122">
    <cfRule type="notContainsBlanks" dxfId="243" priority="264">
      <formula>LEN(TRIM(AC122))&gt;0</formula>
    </cfRule>
  </conditionalFormatting>
  <conditionalFormatting sqref="AC123">
    <cfRule type="notContainsBlanks" dxfId="242" priority="263">
      <formula>LEN(TRIM(AC123))&gt;0</formula>
    </cfRule>
  </conditionalFormatting>
  <conditionalFormatting sqref="AC124">
    <cfRule type="notContainsBlanks" dxfId="241" priority="262">
      <formula>LEN(TRIM(AC124))&gt;0</formula>
    </cfRule>
  </conditionalFormatting>
  <conditionalFormatting sqref="AC125">
    <cfRule type="notContainsBlanks" dxfId="240" priority="261">
      <formula>LEN(TRIM(AC125))&gt;0</formula>
    </cfRule>
  </conditionalFormatting>
  <conditionalFormatting sqref="AC126:AC127">
    <cfRule type="notContainsBlanks" dxfId="239" priority="260">
      <formula>LEN(TRIM(AC126))&gt;0</formula>
    </cfRule>
  </conditionalFormatting>
  <conditionalFormatting sqref="AC128:AC129">
    <cfRule type="notContainsBlanks" dxfId="238" priority="259">
      <formula>LEN(TRIM(AC128))&gt;0</formula>
    </cfRule>
  </conditionalFormatting>
  <conditionalFormatting sqref="AC130:AC131">
    <cfRule type="notContainsBlanks" dxfId="237" priority="258">
      <formula>LEN(TRIM(AC130))&gt;0</formula>
    </cfRule>
  </conditionalFormatting>
  <conditionalFormatting sqref="AC132:AC133">
    <cfRule type="notContainsBlanks" dxfId="236" priority="257">
      <formula>LEN(TRIM(AC132))&gt;0</formula>
    </cfRule>
  </conditionalFormatting>
  <conditionalFormatting sqref="AC138">
    <cfRule type="notContainsBlanks" dxfId="235" priority="256">
      <formula>LEN(TRIM(AC138))&gt;0</formula>
    </cfRule>
  </conditionalFormatting>
  <conditionalFormatting sqref="AC139">
    <cfRule type="notContainsBlanks" dxfId="234" priority="255">
      <formula>LEN(TRIM(AC139))&gt;0</formula>
    </cfRule>
  </conditionalFormatting>
  <conditionalFormatting sqref="AC140">
    <cfRule type="notContainsBlanks" dxfId="233" priority="254">
      <formula>LEN(TRIM(AC140))&gt;0</formula>
    </cfRule>
  </conditionalFormatting>
  <conditionalFormatting sqref="AC142">
    <cfRule type="notContainsBlanks" dxfId="232" priority="253">
      <formula>LEN(TRIM(AC142))&gt;0</formula>
    </cfRule>
  </conditionalFormatting>
  <conditionalFormatting sqref="AC143">
    <cfRule type="notContainsBlanks" dxfId="231" priority="252">
      <formula>LEN(TRIM(AC143))&gt;0</formula>
    </cfRule>
  </conditionalFormatting>
  <conditionalFormatting sqref="AC144">
    <cfRule type="notContainsBlanks" dxfId="230" priority="251">
      <formula>LEN(TRIM(AC144))&gt;0</formula>
    </cfRule>
  </conditionalFormatting>
  <conditionalFormatting sqref="AC148">
    <cfRule type="notContainsBlanks" dxfId="229" priority="250">
      <formula>LEN(TRIM(AC148))&gt;0</formula>
    </cfRule>
  </conditionalFormatting>
  <conditionalFormatting sqref="AC149">
    <cfRule type="notContainsBlanks" priority="249">
      <formula>LEN(TRIM(AC149))&gt;0</formula>
    </cfRule>
  </conditionalFormatting>
  <conditionalFormatting sqref="AC151:AC165">
    <cfRule type="notContainsBlanks" dxfId="228" priority="248">
      <formula>LEN(TRIM(AC151))&gt;0</formula>
    </cfRule>
  </conditionalFormatting>
  <conditionalFormatting sqref="AC175:AC177">
    <cfRule type="notContainsBlanks" dxfId="227" priority="247">
      <formula>LEN(TRIM(AC175))&gt;0</formula>
    </cfRule>
  </conditionalFormatting>
  <conditionalFormatting sqref="AE19">
    <cfRule type="notContainsBlanks" dxfId="226" priority="240">
      <formula>LEN(TRIM(AE19))&gt;0</formula>
    </cfRule>
  </conditionalFormatting>
  <conditionalFormatting sqref="AE122:AF122">
    <cfRule type="notContainsBlanks" dxfId="225" priority="239">
      <formula>LEN(TRIM(AE122))&gt;0</formula>
    </cfRule>
  </conditionalFormatting>
  <conditionalFormatting sqref="AE123">
    <cfRule type="notContainsBlanks" dxfId="224" priority="238">
      <formula>LEN(TRIM(AE123))&gt;0</formula>
    </cfRule>
  </conditionalFormatting>
  <conditionalFormatting sqref="AE40:AF40 AE68:AF68 AE83:AF83 AE104:AF104 AE124:AE133 AE137:AF137 AE148:AF148 AE48:AF48 AE8:AF8 AE41:AE44 AE49:AE64 AE69:AE79 AE84:AE100 AE105:AE118 AE138:AE144 AE149:AE165 AE9:AE36 AF169 AE175:AE187">
    <cfRule type="notContainsBlanks" dxfId="223" priority="237">
      <formula>LEN(TRIM(AE8))&gt;0</formula>
    </cfRule>
  </conditionalFormatting>
  <conditionalFormatting sqref="AE21">
    <cfRule type="notContainsBlanks" dxfId="222" priority="236">
      <formula>LEN(TRIM(AE21))&gt;0</formula>
    </cfRule>
  </conditionalFormatting>
  <conditionalFormatting sqref="AE33">
    <cfRule type="notContainsBlanks" dxfId="221" priority="230">
      <formula>LEN(TRIM(AE33))&gt;0</formula>
    </cfRule>
  </conditionalFormatting>
  <conditionalFormatting sqref="AE23">
    <cfRule type="notContainsBlanks" dxfId="220" priority="235">
      <formula>LEN(TRIM(AE23))&gt;0</formula>
    </cfRule>
  </conditionalFormatting>
  <conditionalFormatting sqref="AE25">
    <cfRule type="notContainsBlanks" dxfId="219" priority="234">
      <formula>LEN(TRIM(AE25))&gt;0</formula>
    </cfRule>
  </conditionalFormatting>
  <conditionalFormatting sqref="AE27">
    <cfRule type="notContainsBlanks" dxfId="218" priority="233">
      <formula>LEN(TRIM(AE27))&gt;0</formula>
    </cfRule>
  </conditionalFormatting>
  <conditionalFormatting sqref="AE29">
    <cfRule type="notContainsBlanks" dxfId="217" priority="232">
      <formula>LEN(TRIM(AE29))&gt;0</formula>
    </cfRule>
  </conditionalFormatting>
  <conditionalFormatting sqref="AE31">
    <cfRule type="notContainsBlanks" dxfId="216" priority="231">
      <formula>LEN(TRIM(AE31))&gt;0</formula>
    </cfRule>
  </conditionalFormatting>
  <conditionalFormatting sqref="AD8:AD36 AD40:AD44 AD48:AD64 AD68:AD79 AD83:AD100 AD104:AD118 AD122:AD133 AD137:AD144 AD148 AD169">
    <cfRule type="notContainsBlanks" dxfId="215" priority="229">
      <formula>LEN(TRIM(AD8))&gt;0</formula>
    </cfRule>
  </conditionalFormatting>
  <conditionalFormatting sqref="D150:AA150">
    <cfRule type="cellIs" dxfId="214" priority="227" operator="equal">
      <formula>0</formula>
    </cfRule>
  </conditionalFormatting>
  <conditionalFormatting sqref="D164:AA164">
    <cfRule type="cellIs" dxfId="213" priority="226" operator="equal">
      <formula>0</formula>
    </cfRule>
  </conditionalFormatting>
  <conditionalFormatting sqref="D164:AA164">
    <cfRule type="cellIs" dxfId="212" priority="225" operator="equal">
      <formula>0</formula>
    </cfRule>
  </conditionalFormatting>
  <conditionalFormatting sqref="D35:AA35 D36:F36">
    <cfRule type="cellIs" dxfId="211" priority="224" operator="equal">
      <formula>0</formula>
    </cfRule>
  </conditionalFormatting>
  <conditionalFormatting sqref="M83:M100 O83:O100 Q83:Q100 S83:S100 U83:U100 W83:W100 Y83:Y100 AA83:AA100 K137:K144 D148:AA148 K149 D104:AA118 K122:K131 J132:J133 L132:L133 N132:N133 P132:P133 R132:R133 T132:T133 V132:V133 X132:X133 Z132:Z133 M122:M131 O122:O131 Q122:Q131 S122:S131 U122:U131 W122:W131 Y122:Y131 D151:AA163 M137:M144 O137:O144 Q137:Q144 S137:S144 U137:U144 W137:W144 Y137:Y144 M148:M149 O148:O149 Q148:Q149 S148:S149 U148:U149 W148:W149 Y148:Y149">
    <cfRule type="cellIs" dxfId="210" priority="222" operator="equal">
      <formula>0</formula>
    </cfRule>
  </conditionalFormatting>
  <conditionalFormatting sqref="AB8:AB12 AB40:AB44 AB48:AB62 AB68:AB79 AB83:AB100 AB104:AB118 AB122:AB133 AB137:AB144 AB181:AB187 AB169:AB179 AB148:AB165 AB29 AB31 AB19 AB14:AB17 AB33:AB35 AB21:AB27">
    <cfRule type="cellIs" dxfId="209" priority="221" operator="equal">
      <formula>0</formula>
    </cfRule>
  </conditionalFormatting>
  <conditionalFormatting sqref="D35:AA35 D36:F36 D164:AA164 D150:AA150">
    <cfRule type="cellIs" dxfId="208" priority="220" operator="equal">
      <formula>0</formula>
    </cfRule>
  </conditionalFormatting>
  <conditionalFormatting sqref="A1">
    <cfRule type="cellIs" dxfId="207" priority="219" operator="equal">
      <formula>0</formula>
    </cfRule>
  </conditionalFormatting>
  <conditionalFormatting sqref="D165:AA165">
    <cfRule type="cellIs" dxfId="206" priority="217" operator="equal">
      <formula>0</formula>
    </cfRule>
  </conditionalFormatting>
  <conditionalFormatting sqref="D180:AB180">
    <cfRule type="cellIs" dxfId="205" priority="216" operator="equal">
      <formula>0</formula>
    </cfRule>
  </conditionalFormatting>
  <conditionalFormatting sqref="AB28">
    <cfRule type="cellIs" dxfId="204" priority="215" operator="equal">
      <formula>0</formula>
    </cfRule>
  </conditionalFormatting>
  <conditionalFormatting sqref="AB30">
    <cfRule type="cellIs" dxfId="203" priority="214" operator="equal">
      <formula>0</formula>
    </cfRule>
  </conditionalFormatting>
  <conditionalFormatting sqref="AB20">
    <cfRule type="cellIs" dxfId="202" priority="213" operator="equal">
      <formula>0</formula>
    </cfRule>
  </conditionalFormatting>
  <conditionalFormatting sqref="AB18">
    <cfRule type="cellIs" dxfId="201" priority="212" operator="equal">
      <formula>0</formula>
    </cfRule>
  </conditionalFormatting>
  <conditionalFormatting sqref="AB13">
    <cfRule type="cellIs" dxfId="200" priority="211" operator="equal">
      <formula>0</formula>
    </cfRule>
  </conditionalFormatting>
  <conditionalFormatting sqref="AB32">
    <cfRule type="cellIs" dxfId="199" priority="210" operator="equal">
      <formula>0</formula>
    </cfRule>
  </conditionalFormatting>
  <conditionalFormatting sqref="G36:AB36">
    <cfRule type="cellIs" dxfId="182" priority="192" operator="equal">
      <formula>0</formula>
    </cfRule>
  </conditionalFormatting>
  <conditionalFormatting sqref="G36:AB36">
    <cfRule type="cellIs" dxfId="181" priority="191" operator="equal">
      <formula>0</formula>
    </cfRule>
  </conditionalFormatting>
  <conditionalFormatting sqref="J49:AA49">
    <cfRule type="expression" dxfId="180" priority="186">
      <formula>J49&gt;J48</formula>
    </cfRule>
  </conditionalFormatting>
  <conditionalFormatting sqref="J50:AA50">
    <cfRule type="expression" dxfId="179" priority="185">
      <formula>J50&gt;J49</formula>
    </cfRule>
  </conditionalFormatting>
  <conditionalFormatting sqref="D70:AA70 D68:AA68">
    <cfRule type="expression" dxfId="178" priority="180">
      <formula>D70&gt;D68</formula>
    </cfRule>
  </conditionalFormatting>
  <conditionalFormatting sqref="D71:AA71 D69:AA69">
    <cfRule type="expression" dxfId="177" priority="179">
      <formula>D71&gt;D69</formula>
    </cfRule>
  </conditionalFormatting>
  <conditionalFormatting sqref="D104:AA104">
    <cfRule type="expression" dxfId="176" priority="178">
      <formula>D105&gt;D104</formula>
    </cfRule>
  </conditionalFormatting>
  <conditionalFormatting sqref="D106:AA106">
    <cfRule type="expression" dxfId="175" priority="177">
      <formula>D107&gt;D106</formula>
    </cfRule>
  </conditionalFormatting>
  <conditionalFormatting sqref="D108:AA108">
    <cfRule type="expression" dxfId="174" priority="176">
      <formula>D109&gt;D108</formula>
    </cfRule>
  </conditionalFormatting>
  <conditionalFormatting sqref="D109:AA109">
    <cfRule type="expression" dxfId="173" priority="175">
      <formula>D110&gt;D109</formula>
    </cfRule>
  </conditionalFormatting>
  <conditionalFormatting sqref="D111:AA111">
    <cfRule type="expression" dxfId="172" priority="174">
      <formula>D112&gt;D111</formula>
    </cfRule>
  </conditionalFormatting>
  <conditionalFormatting sqref="D113:AA113">
    <cfRule type="expression" dxfId="171" priority="173">
      <formula>D114&gt;D113</formula>
    </cfRule>
  </conditionalFormatting>
  <conditionalFormatting sqref="D115:AA115">
    <cfRule type="expression" dxfId="170" priority="172">
      <formula>D116&gt;D115</formula>
    </cfRule>
    <cfRule type="expression" dxfId="169" priority="170">
      <formula>D118&gt;D115</formula>
    </cfRule>
  </conditionalFormatting>
  <conditionalFormatting sqref="D116:AA116">
    <cfRule type="expression" dxfId="168" priority="171">
      <formula>D117&gt;D116</formula>
    </cfRule>
  </conditionalFormatting>
  <conditionalFormatting sqref="K122">
    <cfRule type="expression" dxfId="167" priority="169">
      <formula>(K123+K124)&gt;K122</formula>
    </cfRule>
  </conditionalFormatting>
  <conditionalFormatting sqref="K124">
    <cfRule type="expression" dxfId="166" priority="168">
      <formula>K125&gt;K124</formula>
    </cfRule>
  </conditionalFormatting>
  <conditionalFormatting sqref="K126">
    <cfRule type="expression" dxfId="165" priority="167">
      <formula>K127&gt;K126</formula>
    </cfRule>
  </conditionalFormatting>
  <conditionalFormatting sqref="K128">
    <cfRule type="expression" dxfId="164" priority="166">
      <formula>K129&gt;K128</formula>
    </cfRule>
  </conditionalFormatting>
  <conditionalFormatting sqref="K130">
    <cfRule type="expression" dxfId="163" priority="165">
      <formula>K131&gt;K130</formula>
    </cfRule>
  </conditionalFormatting>
  <conditionalFormatting sqref="M122">
    <cfRule type="expression" dxfId="162" priority="164">
      <formula>(M123+M124)&gt;M122</formula>
    </cfRule>
  </conditionalFormatting>
  <conditionalFormatting sqref="M124">
    <cfRule type="expression" dxfId="161" priority="163">
      <formula>M125&gt;M124</formula>
    </cfRule>
  </conditionalFormatting>
  <conditionalFormatting sqref="M126">
    <cfRule type="expression" dxfId="160" priority="162">
      <formula>M127&gt;M126</formula>
    </cfRule>
  </conditionalFormatting>
  <conditionalFormatting sqref="M128">
    <cfRule type="expression" dxfId="159" priority="161">
      <formula>M129&gt;M128</formula>
    </cfRule>
  </conditionalFormatting>
  <conditionalFormatting sqref="M130">
    <cfRule type="expression" dxfId="158" priority="160">
      <formula>M131&gt;M130</formula>
    </cfRule>
  </conditionalFormatting>
  <conditionalFormatting sqref="O122">
    <cfRule type="expression" dxfId="157" priority="159">
      <formula>(O123+O124)&gt;O122</formula>
    </cfRule>
  </conditionalFormatting>
  <conditionalFormatting sqref="O124">
    <cfRule type="expression" dxfId="156" priority="158">
      <formula>O125&gt;O124</formula>
    </cfRule>
  </conditionalFormatting>
  <conditionalFormatting sqref="O126">
    <cfRule type="expression" dxfId="155" priority="157">
      <formula>O127&gt;O126</formula>
    </cfRule>
  </conditionalFormatting>
  <conditionalFormatting sqref="O128">
    <cfRule type="expression" dxfId="154" priority="156">
      <formula>O129&gt;O128</formula>
    </cfRule>
  </conditionalFormatting>
  <conditionalFormatting sqref="O130">
    <cfRule type="expression" dxfId="153" priority="155">
      <formula>O131&gt;O130</formula>
    </cfRule>
  </conditionalFormatting>
  <conditionalFormatting sqref="Q122">
    <cfRule type="expression" dxfId="152" priority="154">
      <formula>(Q123+Q124)&gt;Q122</formula>
    </cfRule>
  </conditionalFormatting>
  <conditionalFormatting sqref="Q124">
    <cfRule type="expression" dxfId="151" priority="153">
      <formula>Q125&gt;Q124</formula>
    </cfRule>
  </conditionalFormatting>
  <conditionalFormatting sqref="Q126">
    <cfRule type="expression" dxfId="150" priority="152">
      <formula>Q127&gt;Q126</formula>
    </cfRule>
  </conditionalFormatting>
  <conditionalFormatting sqref="Q128">
    <cfRule type="expression" dxfId="149" priority="151">
      <formula>Q129&gt;Q128</formula>
    </cfRule>
  </conditionalFormatting>
  <conditionalFormatting sqref="Q130">
    <cfRule type="expression" dxfId="148" priority="150">
      <formula>Q131&gt;Q130</formula>
    </cfRule>
  </conditionalFormatting>
  <conditionalFormatting sqref="S122">
    <cfRule type="expression" dxfId="147" priority="149">
      <formula>(S123+S124)&gt;S122</formula>
    </cfRule>
  </conditionalFormatting>
  <conditionalFormatting sqref="S124">
    <cfRule type="expression" dxfId="146" priority="148">
      <formula>S125&gt;S124</formula>
    </cfRule>
  </conditionalFormatting>
  <conditionalFormatting sqref="S126">
    <cfRule type="expression" dxfId="145" priority="147">
      <formula>S127&gt;S126</formula>
    </cfRule>
  </conditionalFormatting>
  <conditionalFormatting sqref="S128">
    <cfRule type="expression" dxfId="144" priority="146">
      <formula>S129&gt;S128</formula>
    </cfRule>
  </conditionalFormatting>
  <conditionalFormatting sqref="S130">
    <cfRule type="expression" dxfId="143" priority="145">
      <formula>S131&gt;S130</formula>
    </cfRule>
  </conditionalFormatting>
  <conditionalFormatting sqref="U122">
    <cfRule type="expression" dxfId="142" priority="144">
      <formula>(U123+U124)&gt;U122</formula>
    </cfRule>
  </conditionalFormatting>
  <conditionalFormatting sqref="U124">
    <cfRule type="expression" dxfId="141" priority="143">
      <formula>U125&gt;U124</formula>
    </cfRule>
  </conditionalFormatting>
  <conditionalFormatting sqref="U126">
    <cfRule type="expression" dxfId="140" priority="142">
      <formula>U127&gt;U126</formula>
    </cfRule>
  </conditionalFormatting>
  <conditionalFormatting sqref="U128">
    <cfRule type="expression" dxfId="139" priority="141">
      <formula>U129&gt;U128</formula>
    </cfRule>
  </conditionalFormatting>
  <conditionalFormatting sqref="U130">
    <cfRule type="expression" dxfId="138" priority="140">
      <formula>U131&gt;U130</formula>
    </cfRule>
  </conditionalFormatting>
  <conditionalFormatting sqref="W122">
    <cfRule type="expression" dxfId="137" priority="139">
      <formula>(W123+W124)&gt;W122</formula>
    </cfRule>
  </conditionalFormatting>
  <conditionalFormatting sqref="W124">
    <cfRule type="expression" dxfId="136" priority="138">
      <formula>W125&gt;W124</formula>
    </cfRule>
  </conditionalFormatting>
  <conditionalFormatting sqref="W126">
    <cfRule type="expression" dxfId="135" priority="137">
      <formula>W127&gt;W126</formula>
    </cfRule>
  </conditionalFormatting>
  <conditionalFormatting sqref="W128">
    <cfRule type="expression" dxfId="134" priority="136">
      <formula>W129&gt;W128</formula>
    </cfRule>
  </conditionalFormatting>
  <conditionalFormatting sqref="W130">
    <cfRule type="expression" dxfId="133" priority="135">
      <formula>W131&gt;W130</formula>
    </cfRule>
  </conditionalFormatting>
  <conditionalFormatting sqref="Y122">
    <cfRule type="expression" dxfId="132" priority="134">
      <formula>(Y123+Y124)&gt;Y122</formula>
    </cfRule>
  </conditionalFormatting>
  <conditionalFormatting sqref="Y124">
    <cfRule type="expression" dxfId="131" priority="133">
      <formula>Y125&gt;Y124</formula>
    </cfRule>
  </conditionalFormatting>
  <conditionalFormatting sqref="Y126">
    <cfRule type="expression" dxfId="130" priority="132">
      <formula>Y127&gt;Y126</formula>
    </cfRule>
  </conditionalFormatting>
  <conditionalFormatting sqref="Y128">
    <cfRule type="expression" dxfId="129" priority="131">
      <formula>Y129&gt;Y128</formula>
    </cfRule>
  </conditionalFormatting>
  <conditionalFormatting sqref="Y130">
    <cfRule type="expression" dxfId="128" priority="130">
      <formula>Y131&gt;Y130</formula>
    </cfRule>
  </conditionalFormatting>
  <conditionalFormatting sqref="J132">
    <cfRule type="expression" dxfId="127" priority="129">
      <formula>J133&gt;J132</formula>
    </cfRule>
  </conditionalFormatting>
  <conditionalFormatting sqref="L132">
    <cfRule type="expression" dxfId="126" priority="128">
      <formula>L133&gt;L132</formula>
    </cfRule>
  </conditionalFormatting>
  <conditionalFormatting sqref="N132">
    <cfRule type="expression" dxfId="125" priority="127">
      <formula>N133&gt;N132</formula>
    </cfRule>
  </conditionalFormatting>
  <conditionalFormatting sqref="P132">
    <cfRule type="expression" dxfId="124" priority="126">
      <formula>P133&gt;P132</formula>
    </cfRule>
  </conditionalFormatting>
  <conditionalFormatting sqref="R132">
    <cfRule type="expression" dxfId="123" priority="125">
      <formula>R133&gt;R132</formula>
    </cfRule>
  </conditionalFormatting>
  <conditionalFormatting sqref="T132">
    <cfRule type="expression" dxfId="122" priority="124">
      <formula>T133&gt;T132</formula>
    </cfRule>
  </conditionalFormatting>
  <conditionalFormatting sqref="V132">
    <cfRule type="expression" dxfId="121" priority="123">
      <formula>V133&gt;V132</formula>
    </cfRule>
  </conditionalFormatting>
  <conditionalFormatting sqref="X132">
    <cfRule type="expression" dxfId="120" priority="122">
      <formula>X133&gt;X132</formula>
    </cfRule>
  </conditionalFormatting>
  <conditionalFormatting sqref="Z132">
    <cfRule type="expression" dxfId="119" priority="121">
      <formula>Z133&gt;Z132</formula>
    </cfRule>
  </conditionalFormatting>
  <conditionalFormatting sqref="K123">
    <cfRule type="expression" dxfId="118" priority="120">
      <formula>K137&gt;K123</formula>
    </cfRule>
  </conditionalFormatting>
  <conditionalFormatting sqref="M123">
    <cfRule type="expression" dxfId="117" priority="119">
      <formula>M137&gt;M123</formula>
    </cfRule>
  </conditionalFormatting>
  <conditionalFormatting sqref="O123">
    <cfRule type="expression" dxfId="116" priority="118">
      <formula>O137&gt;O123</formula>
    </cfRule>
  </conditionalFormatting>
  <conditionalFormatting sqref="Q123">
    <cfRule type="expression" dxfId="115" priority="117">
      <formula>Q137&gt;Q123</formula>
    </cfRule>
  </conditionalFormatting>
  <conditionalFormatting sqref="S123">
    <cfRule type="expression" dxfId="114" priority="116">
      <formula>S137&gt;S123</formula>
    </cfRule>
  </conditionalFormatting>
  <conditionalFormatting sqref="U123">
    <cfRule type="expression" dxfId="113" priority="115">
      <formula>U137&gt;U123</formula>
    </cfRule>
  </conditionalFormatting>
  <conditionalFormatting sqref="W123">
    <cfRule type="expression" dxfId="112" priority="114">
      <formula>W137&gt;W123</formula>
    </cfRule>
  </conditionalFormatting>
  <conditionalFormatting sqref="Y123">
    <cfRule type="expression" dxfId="111" priority="113">
      <formula>Y137&gt;Y123</formula>
    </cfRule>
  </conditionalFormatting>
  <conditionalFormatting sqref="K125">
    <cfRule type="expression" dxfId="110" priority="112">
      <formula>K138&gt;K125</formula>
    </cfRule>
  </conditionalFormatting>
  <conditionalFormatting sqref="K129">
    <cfRule type="expression" dxfId="109" priority="110">
      <formula>K139&gt;K129</formula>
    </cfRule>
  </conditionalFormatting>
  <conditionalFormatting sqref="K131">
    <cfRule type="expression" dxfId="108" priority="109">
      <formula>K140&gt;K131</formula>
    </cfRule>
  </conditionalFormatting>
  <conditionalFormatting sqref="M122">
    <cfRule type="expression" dxfId="107" priority="108">
      <formula>(M123+M124)&gt;M122</formula>
    </cfRule>
  </conditionalFormatting>
  <conditionalFormatting sqref="M124">
    <cfRule type="expression" dxfId="106" priority="107">
      <formula>M125&gt;M124</formula>
    </cfRule>
  </conditionalFormatting>
  <conditionalFormatting sqref="M126">
    <cfRule type="expression" dxfId="105" priority="106">
      <formula>M127&gt;M126</formula>
    </cfRule>
  </conditionalFormatting>
  <conditionalFormatting sqref="M128">
    <cfRule type="expression" dxfId="104" priority="105">
      <formula>M129&gt;M128</formula>
    </cfRule>
  </conditionalFormatting>
  <conditionalFormatting sqref="M130">
    <cfRule type="expression" dxfId="103" priority="104">
      <formula>M131&gt;M130</formula>
    </cfRule>
  </conditionalFormatting>
  <conditionalFormatting sqref="M123">
    <cfRule type="expression" dxfId="102" priority="103">
      <formula>M137&gt;M123</formula>
    </cfRule>
  </conditionalFormatting>
  <conditionalFormatting sqref="M125">
    <cfRule type="expression" dxfId="101" priority="102">
      <formula>M138&gt;M125</formula>
    </cfRule>
  </conditionalFormatting>
  <conditionalFormatting sqref="M129">
    <cfRule type="expression" dxfId="100" priority="101">
      <formula>M139&gt;M129</formula>
    </cfRule>
  </conditionalFormatting>
  <conditionalFormatting sqref="M131">
    <cfRule type="expression" dxfId="99" priority="100">
      <formula>M140&gt;M131</formula>
    </cfRule>
  </conditionalFormatting>
  <conditionalFormatting sqref="O122">
    <cfRule type="expression" dxfId="98" priority="99">
      <formula>(O123+O124)&gt;O122</formula>
    </cfRule>
  </conditionalFormatting>
  <conditionalFormatting sqref="O124">
    <cfRule type="expression" dxfId="97" priority="98">
      <formula>O125&gt;O124</formula>
    </cfRule>
  </conditionalFormatting>
  <conditionalFormatting sqref="O126">
    <cfRule type="expression" dxfId="96" priority="97">
      <formula>O127&gt;O126</formula>
    </cfRule>
  </conditionalFormatting>
  <conditionalFormatting sqref="O128">
    <cfRule type="expression" dxfId="95" priority="96">
      <formula>O129&gt;O128</formula>
    </cfRule>
  </conditionalFormatting>
  <conditionalFormatting sqref="O130">
    <cfRule type="expression" dxfId="94" priority="95">
      <formula>O131&gt;O130</formula>
    </cfRule>
  </conditionalFormatting>
  <conditionalFormatting sqref="O123">
    <cfRule type="expression" dxfId="93" priority="94">
      <formula>O137&gt;O123</formula>
    </cfRule>
  </conditionalFormatting>
  <conditionalFormatting sqref="O125">
    <cfRule type="expression" dxfId="92" priority="93">
      <formula>O138&gt;O125</formula>
    </cfRule>
  </conditionalFormatting>
  <conditionalFormatting sqref="O129">
    <cfRule type="expression" dxfId="91" priority="92">
      <formula>O139&gt;O129</formula>
    </cfRule>
  </conditionalFormatting>
  <conditionalFormatting sqref="O131">
    <cfRule type="expression" dxfId="90" priority="91">
      <formula>O140&gt;O131</formula>
    </cfRule>
  </conditionalFormatting>
  <conditionalFormatting sqref="Q122">
    <cfRule type="expression" dxfId="89" priority="90">
      <formula>(Q123+Q124)&gt;Q122</formula>
    </cfRule>
  </conditionalFormatting>
  <conditionalFormatting sqref="Q124">
    <cfRule type="expression" dxfId="88" priority="89">
      <formula>Q125&gt;Q124</formula>
    </cfRule>
  </conditionalFormatting>
  <conditionalFormatting sqref="Q126">
    <cfRule type="expression" dxfId="87" priority="88">
      <formula>Q127&gt;Q126</formula>
    </cfRule>
  </conditionalFormatting>
  <conditionalFormatting sqref="Q128">
    <cfRule type="expression" dxfId="86" priority="87">
      <formula>Q129&gt;Q128</formula>
    </cfRule>
  </conditionalFormatting>
  <conditionalFormatting sqref="Q130">
    <cfRule type="expression" dxfId="85" priority="86">
      <formula>Q131&gt;Q130</formula>
    </cfRule>
  </conditionalFormatting>
  <conditionalFormatting sqref="Q123">
    <cfRule type="expression" dxfId="84" priority="85">
      <formula>Q137&gt;Q123</formula>
    </cfRule>
  </conditionalFormatting>
  <conditionalFormatting sqref="Q125">
    <cfRule type="expression" dxfId="83" priority="84">
      <formula>Q138&gt;Q125</formula>
    </cfRule>
  </conditionalFormatting>
  <conditionalFormatting sqref="Q129">
    <cfRule type="expression" dxfId="82" priority="83">
      <formula>Q139&gt;Q129</formula>
    </cfRule>
  </conditionalFormatting>
  <conditionalFormatting sqref="Q131">
    <cfRule type="expression" dxfId="81" priority="82">
      <formula>Q140&gt;Q131</formula>
    </cfRule>
  </conditionalFormatting>
  <conditionalFormatting sqref="S122">
    <cfRule type="expression" dxfId="80" priority="81">
      <formula>(S123+S124)&gt;S122</formula>
    </cfRule>
  </conditionalFormatting>
  <conditionalFormatting sqref="S124">
    <cfRule type="expression" dxfId="79" priority="80">
      <formula>S125&gt;S124</formula>
    </cfRule>
  </conditionalFormatting>
  <conditionalFormatting sqref="S126">
    <cfRule type="expression" dxfId="78" priority="79">
      <formula>S127&gt;S126</formula>
    </cfRule>
  </conditionalFormatting>
  <conditionalFormatting sqref="S128">
    <cfRule type="expression" dxfId="77" priority="78">
      <formula>S129&gt;S128</formula>
    </cfRule>
  </conditionalFormatting>
  <conditionalFormatting sqref="S130">
    <cfRule type="expression" dxfId="76" priority="77">
      <formula>S131&gt;S130</formula>
    </cfRule>
  </conditionalFormatting>
  <conditionalFormatting sqref="S123">
    <cfRule type="expression" dxfId="75" priority="76">
      <formula>S137&gt;S123</formula>
    </cfRule>
  </conditionalFormatting>
  <conditionalFormatting sqref="S125">
    <cfRule type="expression" dxfId="74" priority="75">
      <formula>S138&gt;S125</formula>
    </cfRule>
  </conditionalFormatting>
  <conditionalFormatting sqref="S129">
    <cfRule type="expression" dxfId="73" priority="74">
      <formula>S139&gt;S129</formula>
    </cfRule>
  </conditionalFormatting>
  <conditionalFormatting sqref="S131">
    <cfRule type="expression" dxfId="72" priority="73">
      <formula>S140&gt;S131</formula>
    </cfRule>
  </conditionalFormatting>
  <conditionalFormatting sqref="U122">
    <cfRule type="expression" dxfId="71" priority="72">
      <formula>(U123+U124)&gt;U122</formula>
    </cfRule>
  </conditionalFormatting>
  <conditionalFormatting sqref="U124">
    <cfRule type="expression" dxfId="70" priority="71">
      <formula>U125&gt;U124</formula>
    </cfRule>
  </conditionalFormatting>
  <conditionalFormatting sqref="U126">
    <cfRule type="expression" dxfId="69" priority="70">
      <formula>U127&gt;U126</formula>
    </cfRule>
  </conditionalFormatting>
  <conditionalFormatting sqref="U128">
    <cfRule type="expression" dxfId="68" priority="69">
      <formula>U129&gt;U128</formula>
    </cfRule>
  </conditionalFormatting>
  <conditionalFormatting sqref="U130">
    <cfRule type="expression" dxfId="67" priority="68">
      <formula>U131&gt;U130</formula>
    </cfRule>
  </conditionalFormatting>
  <conditionalFormatting sqref="U123">
    <cfRule type="expression" dxfId="66" priority="67">
      <formula>U137&gt;U123</formula>
    </cfRule>
  </conditionalFormatting>
  <conditionalFormatting sqref="U125">
    <cfRule type="expression" dxfId="65" priority="66">
      <formula>U138&gt;U125</formula>
    </cfRule>
  </conditionalFormatting>
  <conditionalFormatting sqref="U129">
    <cfRule type="expression" dxfId="64" priority="65">
      <formula>U139&gt;U129</formula>
    </cfRule>
  </conditionalFormatting>
  <conditionalFormatting sqref="U131">
    <cfRule type="expression" dxfId="63" priority="64">
      <formula>U140&gt;U131</formula>
    </cfRule>
  </conditionalFormatting>
  <conditionalFormatting sqref="W122">
    <cfRule type="expression" dxfId="62" priority="63">
      <formula>(W123+W124)&gt;W122</formula>
    </cfRule>
  </conditionalFormatting>
  <conditionalFormatting sqref="W124">
    <cfRule type="expression" dxfId="61" priority="62">
      <formula>W125&gt;W124</formula>
    </cfRule>
  </conditionalFormatting>
  <conditionalFormatting sqref="W126">
    <cfRule type="expression" dxfId="60" priority="61">
      <formula>W127&gt;W126</formula>
    </cfRule>
  </conditionalFormatting>
  <conditionalFormatting sqref="W128">
    <cfRule type="expression" dxfId="59" priority="60">
      <formula>W129&gt;W128</formula>
    </cfRule>
  </conditionalFormatting>
  <conditionalFormatting sqref="W130">
    <cfRule type="expression" dxfId="58" priority="59">
      <formula>W131&gt;W130</formula>
    </cfRule>
  </conditionalFormatting>
  <conditionalFormatting sqref="W123">
    <cfRule type="expression" dxfId="57" priority="58">
      <formula>W137&gt;W123</formula>
    </cfRule>
  </conditionalFormatting>
  <conditionalFormatting sqref="W125">
    <cfRule type="expression" dxfId="56" priority="57">
      <formula>W138&gt;W125</formula>
    </cfRule>
  </conditionalFormatting>
  <conditionalFormatting sqref="W129">
    <cfRule type="expression" dxfId="55" priority="56">
      <formula>W139&gt;W129</formula>
    </cfRule>
  </conditionalFormatting>
  <conditionalFormatting sqref="W131">
    <cfRule type="expression" dxfId="54" priority="55">
      <formula>W140&gt;W131</formula>
    </cfRule>
  </conditionalFormatting>
  <conditionalFormatting sqref="Y122">
    <cfRule type="expression" dxfId="53" priority="54">
      <formula>(Y123+Y124)&gt;Y122</formula>
    </cfRule>
  </conditionalFormatting>
  <conditionalFormatting sqref="Y124">
    <cfRule type="expression" dxfId="52" priority="53">
      <formula>Y125&gt;Y124</formula>
    </cfRule>
  </conditionalFormatting>
  <conditionalFormatting sqref="Y126">
    <cfRule type="expression" dxfId="51" priority="52">
      <formula>Y127&gt;Y126</formula>
    </cfRule>
  </conditionalFormatting>
  <conditionalFormatting sqref="Y128">
    <cfRule type="expression" dxfId="50" priority="51">
      <formula>Y129&gt;Y128</formula>
    </cfRule>
  </conditionalFormatting>
  <conditionalFormatting sqref="Y130">
    <cfRule type="expression" dxfId="49" priority="50">
      <formula>Y131&gt;Y130</formula>
    </cfRule>
  </conditionalFormatting>
  <conditionalFormatting sqref="Y123">
    <cfRule type="expression" dxfId="48" priority="49">
      <formula>Y137&gt;Y123</formula>
    </cfRule>
  </conditionalFormatting>
  <conditionalFormatting sqref="Y125">
    <cfRule type="expression" dxfId="47" priority="48">
      <formula>Y138&gt;Y125</formula>
    </cfRule>
  </conditionalFormatting>
  <conditionalFormatting sqref="Y129">
    <cfRule type="expression" dxfId="46" priority="47">
      <formula>Y139&gt;Y129</formula>
    </cfRule>
  </conditionalFormatting>
  <conditionalFormatting sqref="Y131">
    <cfRule type="expression" dxfId="45" priority="46">
      <formula>Y140&gt;Y131</formula>
    </cfRule>
  </conditionalFormatting>
  <conditionalFormatting sqref="K141">
    <cfRule type="expression" dxfId="44" priority="45">
      <formula>$K$150&lt;$K$141</formula>
    </cfRule>
  </conditionalFormatting>
  <conditionalFormatting sqref="M141">
    <cfRule type="expression" dxfId="43" priority="44">
      <formula>$K$150&lt;$K$141</formula>
    </cfRule>
  </conditionalFormatting>
  <conditionalFormatting sqref="O141">
    <cfRule type="expression" dxfId="42" priority="43">
      <formula>$K$150&lt;$K$141</formula>
    </cfRule>
  </conditionalFormatting>
  <conditionalFormatting sqref="Q141">
    <cfRule type="expression" dxfId="41" priority="42">
      <formula>$K$150&lt;$K$141</formula>
    </cfRule>
  </conditionalFormatting>
  <conditionalFormatting sqref="S141">
    <cfRule type="expression" dxfId="40" priority="41">
      <formula>$K$150&lt;$K$141</formula>
    </cfRule>
  </conditionalFormatting>
  <conditionalFormatting sqref="U141">
    <cfRule type="expression" dxfId="39" priority="40">
      <formula>$K$150&lt;$K$141</formula>
    </cfRule>
  </conditionalFormatting>
  <conditionalFormatting sqref="W141">
    <cfRule type="expression" dxfId="38" priority="39">
      <formula>$K$150&lt;$K$141</formula>
    </cfRule>
  </conditionalFormatting>
  <conditionalFormatting sqref="Y141">
    <cfRule type="expression" dxfId="37" priority="38">
      <formula>$K$150&lt;$K$141</formula>
    </cfRule>
  </conditionalFormatting>
  <conditionalFormatting sqref="D151:AA151">
    <cfRule type="expression" dxfId="36" priority="37">
      <formula>D151&gt;D150</formula>
    </cfRule>
  </conditionalFormatting>
  <conditionalFormatting sqref="D151:AA151">
    <cfRule type="expression" dxfId="35" priority="36">
      <formula>(D150*0.7)&gt;D151</formula>
    </cfRule>
  </conditionalFormatting>
  <conditionalFormatting sqref="D164:AA164">
    <cfRule type="expression" dxfId="34" priority="35">
      <formula>$D$164&lt;&gt;$D$150</formula>
    </cfRule>
  </conditionalFormatting>
  <conditionalFormatting sqref="K138">
    <cfRule type="expression" dxfId="33" priority="34">
      <formula>K138&gt;K148</formula>
    </cfRule>
  </conditionalFormatting>
  <conditionalFormatting sqref="M138">
    <cfRule type="expression" dxfId="32" priority="33">
      <formula>M138&gt;M148</formula>
    </cfRule>
  </conditionalFormatting>
  <conditionalFormatting sqref="O138">
    <cfRule type="expression" dxfId="31" priority="32">
      <formula>O138&gt;O148</formula>
    </cfRule>
  </conditionalFormatting>
  <conditionalFormatting sqref="Q138">
    <cfRule type="expression" dxfId="30" priority="31">
      <formula>Q138&gt;Q148</formula>
    </cfRule>
  </conditionalFormatting>
  <conditionalFormatting sqref="S138">
    <cfRule type="expression" dxfId="29" priority="30">
      <formula>S138&gt;S148</formula>
    </cfRule>
  </conditionalFormatting>
  <conditionalFormatting sqref="U138">
    <cfRule type="expression" dxfId="28" priority="29">
      <formula>U138&gt;U148</formula>
    </cfRule>
  </conditionalFormatting>
  <conditionalFormatting sqref="W138">
    <cfRule type="expression" dxfId="27" priority="28">
      <formula>W138&gt;W148</formula>
    </cfRule>
  </conditionalFormatting>
  <conditionalFormatting sqref="Y138">
    <cfRule type="expression" dxfId="26" priority="27">
      <formula>Y138&gt;Y148</formula>
    </cfRule>
  </conditionalFormatting>
  <conditionalFormatting sqref="K148">
    <cfRule type="expression" dxfId="25" priority="26">
      <formula>K138&gt;K148</formula>
    </cfRule>
  </conditionalFormatting>
  <conditionalFormatting sqref="M148">
    <cfRule type="expression" dxfId="24" priority="25">
      <formula>M138&gt;M148</formula>
    </cfRule>
  </conditionalFormatting>
  <conditionalFormatting sqref="O148">
    <cfRule type="expression" dxfId="23" priority="24">
      <formula>O138&gt;O148</formula>
    </cfRule>
  </conditionalFormatting>
  <conditionalFormatting sqref="Q148">
    <cfRule type="expression" dxfId="22" priority="23">
      <formula>Q138&gt;Q148</formula>
    </cfRule>
  </conditionalFormatting>
  <conditionalFormatting sqref="S148">
    <cfRule type="expression" dxfId="21" priority="22">
      <formula>S138&gt;S148</formula>
    </cfRule>
  </conditionalFormatting>
  <conditionalFormatting sqref="U148">
    <cfRule type="expression" dxfId="20" priority="21">
      <formula>U138&gt;U148</formula>
    </cfRule>
  </conditionalFormatting>
  <conditionalFormatting sqref="W148">
    <cfRule type="expression" dxfId="19" priority="20">
      <formula>W138&gt;W148</formula>
    </cfRule>
  </conditionalFormatting>
  <conditionalFormatting sqref="Y148">
    <cfRule type="expression" dxfId="18" priority="19">
      <formula>Y138&gt;Y148</formula>
    </cfRule>
  </conditionalFormatting>
  <conditionalFormatting sqref="F12:AA12">
    <cfRule type="expression" dxfId="17" priority="18">
      <formula>F13&gt;F12</formula>
    </cfRule>
  </conditionalFormatting>
  <conditionalFormatting sqref="F17:AA17">
    <cfRule type="expression" dxfId="16" priority="17">
      <formula>F18&gt;F17</formula>
    </cfRule>
  </conditionalFormatting>
  <conditionalFormatting sqref="F19:AA19">
    <cfRule type="expression" dxfId="15" priority="16">
      <formula>F20&gt;F19</formula>
    </cfRule>
  </conditionalFormatting>
  <conditionalFormatting sqref="F21">
    <cfRule type="expression" dxfId="14" priority="15">
      <formula>F22&gt;F21</formula>
    </cfRule>
  </conditionalFormatting>
  <conditionalFormatting sqref="G21">
    <cfRule type="expression" dxfId="13" priority="14">
      <formula>G22&gt;G21</formula>
    </cfRule>
  </conditionalFormatting>
  <conditionalFormatting sqref="F23:G23">
    <cfRule type="expression" dxfId="12" priority="13">
      <formula>F24&gt;F23</formula>
    </cfRule>
  </conditionalFormatting>
  <conditionalFormatting sqref="F25:AA25">
    <cfRule type="expression" dxfId="11" priority="12">
      <formula>F26&gt;F25</formula>
    </cfRule>
  </conditionalFormatting>
  <conditionalFormatting sqref="F27:AA27">
    <cfRule type="expression" dxfId="10" priority="11">
      <formula>F28&gt;F27</formula>
    </cfRule>
  </conditionalFormatting>
  <conditionalFormatting sqref="F29:AA29">
    <cfRule type="expression" dxfId="9" priority="10">
      <formula>F30&gt;F29</formula>
    </cfRule>
  </conditionalFormatting>
  <conditionalFormatting sqref="L31:AA31">
    <cfRule type="expression" dxfId="8" priority="9">
      <formula>L32&gt;L31</formula>
    </cfRule>
  </conditionalFormatting>
  <conditionalFormatting sqref="L33">
    <cfRule type="expression" dxfId="7" priority="8">
      <formula>L34&gt;L33</formula>
    </cfRule>
  </conditionalFormatting>
  <conditionalFormatting sqref="N33">
    <cfRule type="expression" dxfId="6" priority="7">
      <formula>N34&gt;N33</formula>
    </cfRule>
  </conditionalFormatting>
  <conditionalFormatting sqref="P33">
    <cfRule type="expression" dxfId="5" priority="6">
      <formula>P34&gt;P33</formula>
    </cfRule>
  </conditionalFormatting>
  <conditionalFormatting sqref="R33">
    <cfRule type="expression" dxfId="4" priority="5">
      <formula>R34&gt;R33</formula>
    </cfRule>
  </conditionalFormatting>
  <conditionalFormatting sqref="T33">
    <cfRule type="expression" dxfId="3" priority="4">
      <formula>T34&gt;T33</formula>
    </cfRule>
  </conditionalFormatting>
  <conditionalFormatting sqref="V33">
    <cfRule type="expression" dxfId="2" priority="3">
      <formula>V34&gt;V33</formula>
    </cfRule>
  </conditionalFormatting>
  <conditionalFormatting sqref="X33">
    <cfRule type="expression" dxfId="1" priority="2">
      <formula>X34&gt;X33</formula>
    </cfRule>
  </conditionalFormatting>
  <conditionalFormatting sqref="Z33">
    <cfRule type="expression" dxfId="0" priority="1">
      <formula>Z34&gt;Z33</formula>
    </cfRule>
  </conditionalFormatting>
  <dataValidations count="2">
    <dataValidation type="whole" allowBlank="1" showInputMessage="1" showErrorMessage="1" errorTitle="Non-Numeric or abnormal value" error="Enter Numbers only between 0 and 99999" sqref="E175:AA179 D40:AA44 D148:AA165 D48:AA64 D83:AA100 D68:AA79 D104:AA118 D122:AA133 AB63:AB64 D137:AA144 D175:D187 E180:AB180 E181:AA187 D8:AA34" xr:uid="{B89F7BEB-D895-441B-9690-CF40DBC25312}">
      <formula1>0</formula1>
      <formula2>99999</formula2>
    </dataValidation>
    <dataValidation type="whole" allowBlank="1" showInputMessage="1" showErrorMessage="1" errorTitle="Numeric Characters Error" error="Enter Numeric Characters only between range 0 and 2000" sqref="D169:AA174" xr:uid="{C74A0B64-B31F-4F3B-A9D9-EAC9A80CECBF}">
      <formula1>0</formula1>
      <formula2>2000</formula2>
    </dataValidation>
  </dataValidations>
  <pageMargins left="0.511811023622047" right="7.8740157480315001E-2" top="0.196850393700787" bottom="0.196850393700787" header="0.2" footer="0.118110236220472"/>
  <pageSetup scale="10" orientation="portrait" r:id="rId1"/>
  <headerFooter>
    <oddHeader xml:space="preserve">&amp;C&amp;"Times New Roman,Bold"&amp;72&amp;G </oddHeader>
    <oddFooter>&amp;R&amp;P</oddFooter>
  </headerFooter>
  <rowBreaks count="1" manualBreakCount="1">
    <brk id="79" max="16383" man="1"/>
  </rowBreaks>
  <ignoredErrors>
    <ignoredError sqref="J6 J38 J46 J66 J102 J146 J167 J135 J120" twoDigitTextYear="1"/>
  </ignoredError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9757ECA-E322-4B4F-A80B-F429838D8BF7}">
  <ds:schemaRefs>
    <ds:schemaRef ds:uri="1ed6e237-7a44-4d6d-bfbc-e270d277b5ad"/>
    <ds:schemaRef ds:uri="http://purl.org/dc/elements/1.1/"/>
    <ds:schemaRef ds:uri="http://schemas.microsoft.com/office/2006/metadata/properties"/>
    <ds:schemaRef ds:uri="http://schemas.microsoft.com/sharepoint/v3"/>
    <ds:schemaRef ds:uri="dac3fa0a-9923-49c3-b4ba-df6390fa58e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8F27D016-ED29-4335-8911-6427F4BFA8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InstructionsForm1A</vt:lpstr>
      <vt:lpstr>Oct</vt:lpstr>
      <vt:lpstr>InstructionsForm1A!Print_Area</vt:lpstr>
      <vt:lpstr>Oct!Print_Area</vt:lpstr>
      <vt:lpstr>Oct!Print_Titles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2019-02-21T11:39:27Z</cp:lastPrinted>
  <dcterms:created xsi:type="dcterms:W3CDTF">2018-10-31T09:45:26Z</dcterms:created>
  <dcterms:modified xsi:type="dcterms:W3CDTF">2020-04-17T21:07:43Z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