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InternalSystem\web\"/>
    </mc:Choice>
  </mc:AlternateContent>
  <bookViews>
    <workbookView xWindow="28680" yWindow="-120" windowWidth="29040" windowHeight="15840"/>
  </bookViews>
  <sheets>
    <sheet name="Charts" sheetId="4" r:id="rId1"/>
    <sheet name="7. BFCI" sheetId="3" r:id="rId2"/>
    <sheet name="pivot" sheetId="2" state="hidden" r:id="rId3"/>
    <sheet name="rawdata" sheetId="1" state="hidden" r:id="rId4"/>
  </sheets>
  <definedNames>
    <definedName name="_xlcn.WorksheetConnection_IMIS_Adhoc_Query_2024_02_2210_36_25_738.xlsxTable11" hidden="1">BFCI_Raw[]</definedName>
    <definedName name="_xlnm.Print_Area" localSheetId="1">'7. BFCI'!$B$2:$S$34</definedName>
    <definedName name="Slicer_Community_Unit">#N/A</definedName>
    <definedName name="Slicer_County">#N/A</definedName>
    <definedName name="Slicer_Facility1">#N/A</definedName>
    <definedName name="Slicer_sub_county1">#N/A</definedName>
    <definedName name="Slicer_yearmonth">#N/A</definedName>
  </definedNames>
  <calcPr calcId="162913"/>
  <pivotCaches>
    <pivotCache cacheId="623" r:id="rId5"/>
    <pivotCache cacheId="629" r:id="rId6"/>
  </pivotCaches>
  <extLst>
    <ext xmlns:x14="http://schemas.microsoft.com/office/spreadsheetml/2009/9/main" uri="{876F7934-8845-4945-9796-88D515C7AA90}">
      <x14:pivotCaches>
        <pivotCache cacheId="625"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BFCI_Raw" connection="WorksheetConnection_IMIS_Adhoc_Query_2024_02_2210_36_25_738.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 i="2" l="1"/>
  <c r="AA61" i="2"/>
  <c r="AA60" i="2"/>
  <c r="AA59" i="2"/>
  <c r="AA58" i="2"/>
  <c r="AA57" i="2"/>
  <c r="AA56" i="2"/>
  <c r="AA55" i="2"/>
  <c r="AA54" i="2"/>
  <c r="AA53" i="2"/>
  <c r="AA52" i="2"/>
  <c r="AA51" i="2"/>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V4" i="2"/>
  <c r="W4" i="2"/>
  <c r="D7" i="3"/>
  <c r="R5" i="3"/>
  <c r="O5" i="3"/>
  <c r="P7" i="3" s="1"/>
  <c r="H5" i="3"/>
  <c r="D5" i="3"/>
  <c r="X4" i="2"/>
  <c r="Y4" i="2"/>
  <c r="Z4" i="2"/>
  <c r="AA4" i="2"/>
  <c r="K25" i="3"/>
  <c r="I19" i="3"/>
  <c r="L31" i="3"/>
  <c r="H25" i="3"/>
  <c r="L25" i="3"/>
  <c r="O13" i="3"/>
  <c r="G31" i="3"/>
  <c r="Q19" i="3"/>
  <c r="P19" i="3"/>
  <c r="C25" i="3"/>
  <c r="D25" i="3"/>
  <c r="O31" i="3"/>
  <c r="M19" i="3"/>
  <c r="C19" i="3"/>
  <c r="K31" i="3"/>
  <c r="K13" i="3"/>
  <c r="H13" i="3"/>
  <c r="D19" i="3"/>
  <c r="C31" i="3"/>
  <c r="L13" i="3"/>
  <c r="H31" i="3"/>
  <c r="G13" i="3"/>
  <c r="G25" i="3"/>
  <c r="D13" i="3"/>
  <c r="C13" i="3"/>
  <c r="E19" i="3"/>
  <c r="D31" i="3"/>
  <c r="P13" i="3"/>
  <c r="N19" i="3"/>
  <c r="Q31" i="3"/>
  <c r="H19" i="3"/>
  <c r="AB61" i="2" l="1"/>
  <c r="AB34" i="2"/>
  <c r="AB29" i="2"/>
  <c r="AB58" i="2"/>
  <c r="AB50" i="2"/>
  <c r="AB42" i="2"/>
  <c r="AB12" i="2"/>
  <c r="AB54" i="2"/>
  <c r="AB46" i="2"/>
  <c r="AB38" i="2"/>
  <c r="AB25" i="2"/>
  <c r="AB20" i="2"/>
  <c r="AB16" i="2"/>
  <c r="AB8" i="2"/>
  <c r="R19" i="3"/>
  <c r="E31" i="3"/>
  <c r="F31" i="3" s="1"/>
  <c r="I31" i="3"/>
  <c r="J31" i="3" s="1"/>
  <c r="F19" i="3"/>
  <c r="G19" i="3" s="1"/>
  <c r="I13" i="3"/>
  <c r="J13" i="3" s="1"/>
  <c r="E25" i="3"/>
  <c r="F25" i="3" s="1"/>
  <c r="M31" i="3"/>
  <c r="N31" i="3" s="1"/>
  <c r="J19" i="3"/>
  <c r="K19" i="3" s="1"/>
  <c r="M13" i="3"/>
  <c r="N13" i="3" s="1"/>
  <c r="E13" i="3"/>
  <c r="F13" i="3" s="1"/>
  <c r="M25" i="3"/>
  <c r="N25" i="3" s="1"/>
  <c r="R31" i="3"/>
  <c r="I25" i="3"/>
  <c r="J25" i="3" s="1"/>
  <c r="Q13" i="3"/>
  <c r="R13" i="3"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IMIS_Adhoc_Query_2024_02_2210_36_25_738.xlsx!Table1" type="102" refreshedVersion="8" minRefreshableVersion="5">
    <extLst>
      <ext xmlns:x15="http://schemas.microsoft.com/office/spreadsheetml/2010/11/main" uri="{DE250136-89BD-433C-8126-D09CA5730AF9}">
        <x15:connection id="Table1" autoDelete="1">
          <x15:rangePr sourceName="_xlcn.WorksheetConnection_IMIS_Adhoc_Query_2024_02_2210_36_25_738.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BFCI_Raw].[County].[All]}"/>
    <s v="{[BFCI_Raw].[sub-county].[All]}"/>
    <s v="{[BFCI_Raw].[Facility].[All]}"/>
    <s v="{[BFCI_Raw].[Community Unit].[All]}"/>
    <s v="{[BFCI_Raw].[MflCode].[All]}"/>
    <s v="{[BFCI_Raw].[yearmonth].[All]}"/>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<sst xmlns="http://schemas.openxmlformats.org/spreadsheetml/2006/main" count="578" uniqueCount="133">
  <si>
    <t>County</t>
  </si>
  <si>
    <t>sub-county</t>
  </si>
  <si>
    <t>Facility</t>
  </si>
  <si>
    <t>Community Unit</t>
  </si>
  <si>
    <t>Month</t>
  </si>
  <si>
    <t>yearmonth</t>
  </si>
  <si>
    <t>MflCode</t>
  </si>
  <si>
    <t>Main Section</t>
  </si>
  <si>
    <t>Section</t>
  </si>
  <si>
    <t>Sub Section</t>
  </si>
  <si>
    <t>Indicator</t>
  </si>
  <si>
    <t>Order</t>
  </si>
  <si>
    <t>Is a percentage indicator</t>
  </si>
  <si>
    <t>Value</t>
  </si>
  <si>
    <t>Section 1: Individual Child summary for BFCI Form 1a</t>
  </si>
  <si>
    <t>Child Exclusively Breastfed</t>
  </si>
  <si>
    <t>Indicator 1: Children 0-5 months exclusively breastfed</t>
  </si>
  <si>
    <t>Y</t>
  </si>
  <si>
    <t>N</t>
  </si>
  <si>
    <t>Total 0-5 Months</t>
  </si>
  <si>
    <t>Y+N</t>
  </si>
  <si>
    <t>%</t>
  </si>
  <si>
    <t>Child  consuming iron- rich [animal or fortified] foods</t>
  </si>
  <si>
    <t>Indicator 2:Children 6-23 months consuming iron- rich foods</t>
  </si>
  <si>
    <t>Total 6-23 months</t>
  </si>
  <si>
    <t>Children 6-23 months consumed atleast 4 food groups</t>
  </si>
  <si>
    <t>Indicator 3:Children 6-23 months consuming atleast 4 food groups</t>
  </si>
  <si>
    <t>Total children 6-23 months</t>
  </si>
  <si>
    <t>Mother/  caregivers received nutrition counselling</t>
  </si>
  <si>
    <t>Indicator 4: Mother or caregivers receiving nutrition counselling during home visit</t>
  </si>
  <si>
    <t>Total mother/ caregivers in BFCI</t>
  </si>
  <si>
    <t>Children 0-23 months on early initiation to breastfeeding</t>
  </si>
  <si>
    <t>Indicator 5: Early Initiation of  breastfeeding. (Children 0-23 months)</t>
  </si>
  <si>
    <t>DK</t>
  </si>
  <si>
    <t>Total children 0-23 months in BFCI</t>
  </si>
  <si>
    <t>Y+N+DK</t>
  </si>
  <si>
    <t>Children 0-23 months given prelacteal feeds [Form 1a,Q7]</t>
  </si>
  <si>
    <t>Indicator 6: Those who received a Pre lacteal feed (Children 0-23 months)</t>
  </si>
  <si>
    <t>Number of males</t>
  </si>
  <si>
    <t>Indicator 7: Gender dissagregation</t>
  </si>
  <si>
    <t>M</t>
  </si>
  <si>
    <t>Number of females</t>
  </si>
  <si>
    <t>F</t>
  </si>
  <si>
    <t>Total number of children, age 0-23 months, reached  with BFCI in the reporting  month</t>
  </si>
  <si>
    <t>Indicator 8. BFCI coverage for children 0-23 months</t>
  </si>
  <si>
    <t>T</t>
  </si>
  <si>
    <t>Total number of children in this Community health Unit age 0-23 months mapped for BFCI, [data from CHS report- ensure the CHS report is updated]</t>
  </si>
  <si>
    <t>U</t>
  </si>
  <si>
    <t>Proportion of children 0-23 months being reached with BFCI [coverage]</t>
  </si>
  <si>
    <t>T/U*100</t>
  </si>
  <si>
    <t>Section 2:Maternal summary for BFCI form 1b: [Part B]</t>
  </si>
  <si>
    <t>Pregnant and lactating women malnourished [Form 1b,Q9]</t>
  </si>
  <si>
    <t>Indicator 1:Proportion of Pregnant and lactating women malnourished</t>
  </si>
  <si>
    <t>Total PLW screened for malnutrition</t>
  </si>
  <si>
    <t>Pregnant women who had IFAS [Form 1b,Q10]</t>
  </si>
  <si>
    <t>Indicator 2: Proportion of pregnant women who had IFAS</t>
  </si>
  <si>
    <t>Total number of pregnant women</t>
  </si>
  <si>
    <t>Pregnant Women who consumed  IFAS for 15 days or more [Form 1b,Q11b]</t>
  </si>
  <si>
    <t>Indicator 3: Consumption of IFAS among pregnant women</t>
  </si>
  <si>
    <t>Total Pregnant women</t>
  </si>
  <si>
    <t>Section 1b:Maternal summary for BFCI form 1b: [Part B]</t>
  </si>
  <si>
    <t>Pregnant and lactating women consuming 5 or more food groups in a day</t>
  </si>
  <si>
    <t>Indicator 4: Proportion of pregnant and lactating women consuming at least 5 food groups in a day.</t>
  </si>
  <si>
    <t>Total Pregnant and lactating women</t>
  </si>
  <si>
    <t>Pregnant and lactating women consuming the recommended number of meals per day</t>
  </si>
  <si>
    <t>Indicator 5:Proportion of pregnant and lactating women consuming the recommended number of meals per day</t>
  </si>
  <si>
    <t>Total Pregnant and lactating women in BFCI</t>
  </si>
  <si>
    <t>Pregnant and lactating women received nutrition counselling [Form 1b,Q16 for all pregnant and lactating women in BFCI]</t>
  </si>
  <si>
    <t>Indicator 6:Pregnant and lactating women receiving nutrition counselling during home visit</t>
  </si>
  <si>
    <t>Total pregnant and lactating women in BFCI</t>
  </si>
  <si>
    <t>Pregnant and lactating women received nutrition counselling [Form 1b,Q16 for all pregnant and lactating women in BFCI ]</t>
  </si>
  <si>
    <t>Indicator 7: Proxy BFCI Coverage for Pregnant and lactating women</t>
  </si>
  <si>
    <t>Total number of pregnant and lactating women in this Community health Unit mapped for BFCI, [data from CHS report- ensure the CHS report is updated]</t>
  </si>
  <si>
    <t>Percentage of pregnant and lactating women &amp; caregivers with children less than 2 years who received BFCI services [coverage]</t>
  </si>
  <si>
    <t>Sum of Value</t>
  </si>
  <si>
    <t>Total</t>
  </si>
  <si>
    <t>BFCI Form 2 : Community Health unit Summary Tool (MOH 751)</t>
  </si>
  <si>
    <t>Sub County</t>
  </si>
  <si>
    <t>Ward</t>
  </si>
  <si>
    <t>Facility Name</t>
  </si>
  <si>
    <t>MFL code</t>
  </si>
  <si>
    <t>C. Unit Name</t>
  </si>
  <si>
    <t>Year</t>
  </si>
  <si>
    <t>Link Facility</t>
  </si>
  <si>
    <t>Section 1: Individual Child summary for BFCI Form 1a (to be analysed every month)</t>
  </si>
  <si>
    <t>Indicator 2:
Children 6-23 months consuming iron- rich foods</t>
  </si>
  <si>
    <t>Indicator 3:
Children 6-23 months consuming atleast 4 food groups</t>
  </si>
  <si>
    <t>Indicator 4:
Mother/caregivers receiving nutrition counselling during home visit</t>
  </si>
  <si>
    <t>Total 0-5 months</t>
  </si>
  <si>
    <t>Children 6-23 months
consumed atleast 4 food groups</t>
  </si>
  <si>
    <t>Total
children 6-23
months</t>
  </si>
  <si>
    <t>Mother/  caregivers
received nutrition counselling</t>
  </si>
  <si>
    <t>Total
mother/ caregivers in BFCI</t>
  </si>
  <si>
    <t>These two indicators to be analysed at the beginning of BFCI implementation and every six months there after</t>
  </si>
  <si>
    <t>Indicator 6: Those who received a Pre lacteal feed
(Children 0-23 months)</t>
  </si>
  <si>
    <t>Children 0-23
months on early initiation to breastfeeding</t>
  </si>
  <si>
    <t>Total
children 0-
23 months in BFCI</t>
  </si>
  <si>
    <t>Children 0-23 months
given prelacteal feeds
(Form 1a,Q7)</t>
  </si>
  <si>
    <t>Total
children 0-23 months in BFCI</t>
  </si>
  <si>
    <t>Total number of children in this Community health Unit age 0-23 months mapped for BFCI, (data from CHS report- ensure the CHS report is updated)</t>
  </si>
  <si>
    <t>Proportion of children 0-23 months being reached with BFCI (coverage)</t>
  </si>
  <si>
    <t>Y+N+ DK</t>
  </si>
  <si>
    <t>Section 2:Maternal summary for BFCI form 1b: (Part B)</t>
  </si>
  <si>
    <t>Indicator 1:
Proportion of Pregnant and lactating women malnourished</t>
  </si>
  <si>
    <t>Indicator 2:
Proportion of pregnant women who had IFAS</t>
  </si>
  <si>
    <t>Indicator 3:
Consumption of IFAS among pregnant women</t>
  </si>
  <si>
    <t>Pregnant and lactating women malnourished
(Form 1b,Q9)</t>
  </si>
  <si>
    <t>Total PLW screened for malnutritio n</t>
  </si>
  <si>
    <t>Pregnant women who had IFAS
(Form 1b,Q10)</t>
  </si>
  <si>
    <t>Pregnant Women who consumed  IFAS for 15 days or more
(Form 1b,Q11b)</t>
  </si>
  <si>
    <t>Section 1b:Maternal summary for BFCI form 1b: (Part B)</t>
  </si>
  <si>
    <t>Indicator 4:
Proportion of pregnant and lactating women consuming atleast 5 food groups in a day.</t>
  </si>
  <si>
    <t>Indicator 5:
Proportion of pregnant and lactating women consuming the recommended number of meals per day</t>
  </si>
  <si>
    <t>Indicator 6:
Pregnant and lactating women receiving nutrition counselling during home visit</t>
  </si>
  <si>
    <t>dicator 7: Proxy BFCI Coverage for Pregnant and lactating wome</t>
  </si>
  <si>
    <t>Pregnant and lactating women consuming ≥ 5 food groups in a day
(Form 1b,Q12b)</t>
  </si>
  <si>
    <t>Pregnant and lactating women consuming the recommended number of meals per day
(Form 1b,Q14b)</t>
  </si>
  <si>
    <t>Pregnant and lactating women received nutrition counselling
(Form 1b,Q16 for all pregnant and lactating women in BFCI )</t>
  </si>
  <si>
    <t>Total number of pregnant and lactating women in this Community health Unit mapped for BFCI, (data from CHS report- ensure the CHS report is updated)</t>
  </si>
  <si>
    <t>Percentage of pregnant and lactating women &amp; caregivers with children less than 2 years who received BFCI services (coverage)</t>
  </si>
  <si>
    <t>Expected Reports</t>
  </si>
  <si>
    <t xml:space="preserve">Programmatic indicators </t>
  </si>
  <si>
    <t>Number of facilities implementing BFCI</t>
  </si>
  <si>
    <t>Number of sub-counties implementing BFCI</t>
  </si>
  <si>
    <t>Five key outcome indicators have been identified for monitoring and reporting of BFCI activities as described below:</t>
  </si>
  <si>
    <t>Proportion of infants who are put to the breast within one hour after delivery (early initiation of breastfeeding) (zero to twelve months of age)</t>
  </si>
  <si>
    <t>not on data source. Ignore for now</t>
  </si>
  <si>
    <t>Proportion of infants who are exclusively breastfed in the first five months of life (zero to five months of age)</t>
  </si>
  <si>
    <t>Proportion of children who receive any pre-lacteal feeds within the first three days of life</t>
  </si>
  <si>
    <t xml:space="preserve">indicator  - </t>
  </si>
  <si>
    <t>Proportion of children aged six to eight months who receive complementary foods (semisolid or solid) in addition to breast milk</t>
  </si>
  <si>
    <t>Proportion of children aged six months who ate any animal-source, iron-rich foods in the last 24 hours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</si>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</sst>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indexed="8"/>
      <name val="Calibri"/>
      <family val="2"/>
      <scheme val="minor"/>
    </font>
    <font>
      <sz val="11"/>
      <color theme="1"/>
      <name val="Calibri"/>
      <family val="2"/>
      <scheme val="minor"/>
    </font>
    <font>
      <sz val="11"/>
      <color theme="1"/>
      <name val="Calibri"/>
      <family val="2"/>
      <scheme val="minor"/>
    </font>
    <font>
      <sz val="11"/>
      <color indexed="8"/>
      <name val="Daytona"/>
      <family val="2"/>
    </font>
    <font>
      <sz val="11"/>
      <color indexed="8"/>
      <name val="Daytona"/>
      <family val="2"/>
    </font>
    <font>
      <sz val="11"/>
      <color theme="1"/>
      <name val="Fira Sans"/>
      <family val="2"/>
    </font>
    <font>
      <b/>
      <sz val="11"/>
      <color theme="1"/>
      <name val="Fira Sans"/>
      <family val="2"/>
    </font>
    <font>
      <b/>
      <sz val="10"/>
      <color theme="1"/>
      <name val="Fira Sans"/>
      <family val="2"/>
    </font>
    <font>
      <sz val="9"/>
      <color theme="1"/>
      <name val="Fira Sans"/>
      <family val="2"/>
    </font>
    <font>
      <b/>
      <sz val="9"/>
      <color theme="1"/>
      <name val="Fira Sans"/>
      <family val="2"/>
    </font>
    <font>
      <b/>
      <sz val="11"/>
      <color theme="0"/>
      <name val="Fira Sans"/>
      <family val="2"/>
    </font>
    <font>
      <sz val="11"/>
      <color rgb="FF000000"/>
      <name val="Calibri"/>
      <family val="2"/>
    </font>
    <font>
      <sz val="10"/>
      <color theme="1"/>
      <name val="Times New Roman"/>
      <family val="1"/>
    </font>
    <font>
      <sz val="11"/>
      <color rgb="FFFF0000"/>
      <name val="Calibri"/>
      <family val="2"/>
    </font>
    <font>
      <i/>
      <sz val="11"/>
      <color theme="1"/>
      <name val="Fira Sans"/>
      <family val="2"/>
    </font>
    <font>
      <sz val="11"/>
      <color rgb="FF00B050"/>
      <name val="Calibri"/>
      <family val="2"/>
    </font>
    <font>
      <sz val="11"/>
      <color indexed="8"/>
      <name val="Calibri"/>
      <family val="2"/>
      <scheme val="minor"/>
    </font>
    <font>
      <b/>
      <sz val="18"/>
      <color theme="1"/>
      <name val="Arial Nova Cond"/>
      <family val="2"/>
    </font>
  </fonts>
  <fills count="17">
    <fill>
      <patternFill patternType="none"/>
    </fill>
    <fill>
      <patternFill patternType="gray125"/>
    </fill>
    <fill>
      <patternFill patternType="none">
        <fgColor indexed="22"/>
      </patternFill>
    </fill>
    <fill>
      <patternFill patternType="solid">
        <fgColor indexed="22"/>
      </patternFill>
    </fill>
    <fill>
      <patternFill patternType="solid">
        <fgColor rgb="FF66FFFF"/>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CCFF3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s>
  <borders count="28">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right/>
      <top/>
      <bottom style="thin">
        <color theme="9"/>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style="thin">
        <color theme="9"/>
      </right>
      <top style="thin">
        <color theme="9"/>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style="thin">
        <color theme="9"/>
      </right>
      <top style="thin">
        <color theme="9"/>
      </top>
      <bottom/>
      <diagonal/>
    </border>
    <border>
      <left style="thin">
        <color theme="9"/>
      </left>
      <right/>
      <top/>
      <bottom style="thin">
        <color theme="9"/>
      </bottom>
      <diagonal/>
    </border>
    <border>
      <left/>
      <right style="thin">
        <color theme="9"/>
      </right>
      <top/>
      <bottom style="thin">
        <color theme="9"/>
      </bottom>
      <diagonal/>
    </border>
    <border>
      <left style="thin">
        <color theme="9"/>
      </left>
      <right style="thin">
        <color theme="9"/>
      </right>
      <top/>
      <bottom style="thin">
        <color theme="9"/>
      </bottom>
      <diagonal/>
    </border>
    <border>
      <left/>
      <right/>
      <top/>
      <bottom style="medium">
        <color theme="9"/>
      </bottom>
      <diagonal/>
    </border>
    <border>
      <left style="medium">
        <color theme="9"/>
      </left>
      <right/>
      <top/>
      <bottom style="medium">
        <color theme="9"/>
      </bottom>
      <diagonal/>
    </border>
    <border>
      <left/>
      <right style="medium">
        <color theme="9"/>
      </right>
      <top/>
      <bottom style="medium">
        <color theme="9"/>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ck">
        <color auto="1"/>
      </bottom>
      <diagonal/>
    </border>
  </borders>
  <cellStyleXfs count="5">
    <xf numFmtId="0" fontId="0" fillId="0" borderId="0"/>
    <xf numFmtId="0" fontId="2" fillId="2" borderId="0"/>
    <xf numFmtId="9" fontId="2" fillId="2" borderId="0" applyFont="0" applyFill="0" applyBorder="0" applyAlignment="0" applyProtection="0"/>
    <xf numFmtId="9" fontId="16" fillId="0" borderId="0" applyFont="0" applyFill="0" applyBorder="0" applyAlignment="0" applyProtection="0"/>
    <xf numFmtId="0" fontId="1" fillId="2" borderId="0"/>
  </cellStyleXfs>
  <cellXfs count="104">
    <xf numFmtId="0" fontId="0" fillId="0" borderId="0" xfId="0"/>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3" fillId="3" borderId="4" xfId="0" applyFont="1" applyFill="1" applyBorder="1" applyAlignment="1">
      <alignment horizontal="lef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0" fillId="0" borderId="0" xfId="0" applyNumberFormat="1"/>
    <xf numFmtId="0" fontId="0" fillId="0" borderId="0" xfId="0" pivotButton="1"/>
    <xf numFmtId="0" fontId="5" fillId="2" borderId="0" xfId="1" applyFont="1" applyAlignment="1">
      <alignment vertical="top" wrapText="1"/>
    </xf>
    <xf numFmtId="0" fontId="5" fillId="2" borderId="7" xfId="1" applyFont="1" applyBorder="1" applyAlignment="1">
      <alignment vertical="top" wrapText="1"/>
    </xf>
    <xf numFmtId="0" fontId="5" fillId="2" borderId="8" xfId="1" applyFont="1" applyBorder="1" applyAlignment="1">
      <alignment vertical="top" wrapText="1"/>
    </xf>
    <xf numFmtId="0" fontId="5" fillId="2" borderId="9" xfId="1" applyFont="1" applyBorder="1" applyAlignment="1">
      <alignment vertical="top" wrapText="1"/>
    </xf>
    <xf numFmtId="0" fontId="5" fillId="2" borderId="10" xfId="1" applyFont="1" applyBorder="1" applyAlignment="1">
      <alignment vertical="top" wrapText="1"/>
    </xf>
    <xf numFmtId="0" fontId="5" fillId="2" borderId="11" xfId="1" applyFont="1" applyBorder="1" applyAlignment="1">
      <alignment vertical="top" wrapText="1"/>
    </xf>
    <xf numFmtId="0" fontId="7" fillId="2" borderId="10" xfId="1" applyFont="1" applyBorder="1" applyAlignment="1">
      <alignment vertical="top" wrapText="1"/>
    </xf>
    <xf numFmtId="0" fontId="7" fillId="2" borderId="0" xfId="1" applyFont="1" applyAlignment="1">
      <alignment horizontal="right" vertical="top" wrapText="1"/>
    </xf>
    <xf numFmtId="0" fontId="7" fillId="2" borderId="12" xfId="1" applyFont="1" applyBorder="1" applyAlignment="1">
      <alignment vertical="top" wrapText="1"/>
    </xf>
    <xf numFmtId="0" fontId="7" fillId="2" borderId="0" xfId="1" applyFont="1" applyAlignment="1">
      <alignment vertical="top" wrapText="1"/>
    </xf>
    <xf numFmtId="0" fontId="7" fillId="2" borderId="11" xfId="1" applyFont="1" applyBorder="1" applyAlignment="1">
      <alignment vertical="top" wrapText="1"/>
    </xf>
    <xf numFmtId="0" fontId="6" fillId="2" borderId="10" xfId="1" applyFont="1" applyBorder="1" applyAlignment="1">
      <alignment vertical="top" wrapText="1"/>
    </xf>
    <xf numFmtId="0" fontId="6" fillId="2" borderId="11" xfId="1" applyFont="1" applyBorder="1" applyAlignment="1">
      <alignment vertical="top" wrapText="1"/>
    </xf>
    <xf numFmtId="0" fontId="6" fillId="2" borderId="0" xfId="1" applyFont="1" applyAlignment="1">
      <alignment vertical="top" wrapText="1"/>
    </xf>
    <xf numFmtId="0" fontId="8" fillId="5" borderId="13" xfId="1" applyFont="1" applyFill="1" applyBorder="1" applyAlignment="1">
      <alignment horizontal="center" vertical="top" wrapText="1"/>
    </xf>
    <xf numFmtId="0" fontId="8" fillId="6" borderId="13" xfId="1" applyFont="1" applyFill="1" applyBorder="1" applyAlignment="1">
      <alignment horizontal="center" vertical="top" wrapText="1"/>
    </xf>
    <xf numFmtId="0" fontId="8" fillId="7" borderId="13" xfId="1" applyFont="1" applyFill="1" applyBorder="1" applyAlignment="1">
      <alignment horizontal="center" vertical="top" wrapText="1"/>
    </xf>
    <xf numFmtId="0" fontId="8" fillId="8" borderId="13" xfId="1" applyFont="1" applyFill="1" applyBorder="1" applyAlignment="1">
      <alignment horizontal="center" vertical="top" wrapText="1"/>
    </xf>
    <xf numFmtId="0" fontId="5" fillId="2" borderId="10" xfId="1" applyFont="1" applyBorder="1" applyAlignment="1">
      <alignment horizontal="center" vertical="top" wrapText="1"/>
    </xf>
    <xf numFmtId="0" fontId="8" fillId="5" borderId="13" xfId="1" applyFont="1" applyFill="1" applyBorder="1" applyAlignment="1" applyProtection="1">
      <alignment horizontal="center" vertical="top" wrapText="1"/>
      <protection locked="0"/>
    </xf>
    <xf numFmtId="0" fontId="8" fillId="5" borderId="13" xfId="1" applyFont="1" applyFill="1" applyBorder="1" applyAlignment="1" applyProtection="1">
      <alignment horizontal="center" vertical="top" wrapText="1"/>
      <protection hidden="1"/>
    </xf>
    <xf numFmtId="0" fontId="5" fillId="2" borderId="11" xfId="1" applyFont="1" applyBorder="1" applyAlignment="1">
      <alignment horizontal="center" vertical="top" wrapText="1"/>
    </xf>
    <xf numFmtId="0" fontId="5" fillId="2" borderId="0" xfId="1" applyFont="1" applyAlignment="1">
      <alignment horizontal="center" vertical="top" wrapText="1"/>
    </xf>
    <xf numFmtId="0" fontId="6" fillId="2" borderId="10" xfId="1" applyFont="1" applyBorder="1" applyAlignment="1">
      <alignment horizontal="center" vertical="top" wrapText="1"/>
    </xf>
    <xf numFmtId="0" fontId="6" fillId="2" borderId="13" xfId="1" applyFont="1" applyBorder="1" applyAlignment="1">
      <alignment horizontal="center" vertical="top" wrapText="1"/>
    </xf>
    <xf numFmtId="9" fontId="6" fillId="2" borderId="13" xfId="2" applyFont="1" applyBorder="1" applyAlignment="1">
      <alignment horizontal="center" vertical="top" wrapText="1"/>
    </xf>
    <xf numFmtId="0" fontId="6" fillId="2" borderId="11" xfId="1" applyFont="1" applyBorder="1" applyAlignment="1">
      <alignment horizontal="center" vertical="top" wrapText="1"/>
    </xf>
    <xf numFmtId="0" fontId="6" fillId="2" borderId="0" xfId="1" applyFont="1" applyAlignment="1">
      <alignment horizontal="center" vertical="top" wrapText="1"/>
    </xf>
    <xf numFmtId="0" fontId="8" fillId="10" borderId="13" xfId="1" applyFont="1" applyFill="1" applyBorder="1" applyAlignment="1">
      <alignment horizontal="center" vertical="top" wrapText="1"/>
    </xf>
    <xf numFmtId="0" fontId="8" fillId="11" borderId="13" xfId="1" applyFont="1" applyFill="1" applyBorder="1" applyAlignment="1">
      <alignment horizontal="center" vertical="top" wrapText="1"/>
    </xf>
    <xf numFmtId="0" fontId="8" fillId="4" borderId="13" xfId="1" applyFont="1" applyFill="1" applyBorder="1" applyAlignment="1">
      <alignment horizontal="center" vertical="top" wrapText="1"/>
    </xf>
    <xf numFmtId="0" fontId="8" fillId="13" borderId="13" xfId="1" applyFont="1" applyFill="1" applyBorder="1" applyAlignment="1">
      <alignment horizontal="center" vertical="top" wrapText="1"/>
    </xf>
    <xf numFmtId="0" fontId="8" fillId="14" borderId="13" xfId="1" applyFont="1" applyFill="1" applyBorder="1" applyAlignment="1">
      <alignment horizontal="center" vertical="top" wrapText="1"/>
    </xf>
    <xf numFmtId="0" fontId="8" fillId="15" borderId="13" xfId="1" applyFont="1" applyFill="1" applyBorder="1" applyAlignment="1">
      <alignment horizontal="center" vertical="top" wrapText="1"/>
    </xf>
    <xf numFmtId="0" fontId="8" fillId="14" borderId="18" xfId="1" applyFont="1" applyFill="1" applyBorder="1" applyAlignment="1">
      <alignment horizontal="center" vertical="top" wrapText="1"/>
    </xf>
    <xf numFmtId="0" fontId="8" fillId="15" borderId="14" xfId="1" applyFont="1" applyFill="1" applyBorder="1" applyAlignment="1">
      <alignment horizontal="center" vertical="top" wrapText="1"/>
    </xf>
    <xf numFmtId="0" fontId="6" fillId="2" borderId="21" xfId="1" applyFont="1" applyBorder="1" applyAlignment="1">
      <alignment horizontal="center" vertical="top" wrapText="1"/>
    </xf>
    <xf numFmtId="0" fontId="5" fillId="2" borderId="0" xfId="1" applyFont="1" applyAlignment="1">
      <alignment vertical="top"/>
    </xf>
    <xf numFmtId="0" fontId="5" fillId="2" borderId="23" xfId="1" applyFont="1" applyBorder="1" applyAlignment="1">
      <alignment vertical="top" wrapText="1"/>
    </xf>
    <xf numFmtId="0" fontId="5" fillId="2" borderId="22" xfId="1" applyFont="1" applyBorder="1" applyAlignment="1">
      <alignment vertical="top" wrapText="1"/>
    </xf>
    <xf numFmtId="0" fontId="5" fillId="2" borderId="24" xfId="1" applyFont="1" applyBorder="1" applyAlignment="1">
      <alignment vertical="top" wrapText="1"/>
    </xf>
    <xf numFmtId="0" fontId="11" fillId="2" borderId="25" xfId="1" applyFont="1" applyBorder="1" applyAlignment="1">
      <alignment vertical="center"/>
    </xf>
    <xf numFmtId="0" fontId="5" fillId="2" borderId="0" xfId="1" applyFont="1" applyAlignment="1">
      <alignment horizontal="left" vertical="top" wrapText="1"/>
    </xf>
    <xf numFmtId="0" fontId="12" fillId="2" borderId="0" xfId="1" applyFont="1"/>
    <xf numFmtId="0" fontId="0" fillId="0" borderId="0" xfId="0" applyAlignment="1"/>
    <xf numFmtId="0" fontId="6" fillId="2" borderId="0" xfId="1" applyFont="1" applyAlignment="1">
      <alignment horizontal="left" vertical="top"/>
    </xf>
    <xf numFmtId="0" fontId="1" fillId="2" borderId="0" xfId="4"/>
    <xf numFmtId="164" fontId="0" fillId="0" borderId="0" xfId="3" applyNumberFormat="1" applyFont="1"/>
    <xf numFmtId="0" fontId="17" fillId="16" borderId="27" xfId="4" applyFont="1" applyFill="1" applyBorder="1" applyAlignment="1">
      <alignment horizontal="center"/>
    </xf>
    <xf numFmtId="0" fontId="9" fillId="9" borderId="13" xfId="1" applyFont="1" applyFill="1" applyBorder="1" applyAlignment="1">
      <alignment horizontal="center" vertical="top" wrapText="1"/>
    </xf>
    <xf numFmtId="0" fontId="9" fillId="4" borderId="13" xfId="1" applyFont="1" applyFill="1" applyBorder="1" applyAlignment="1">
      <alignment horizontal="center" vertical="top" wrapText="1"/>
    </xf>
    <xf numFmtId="0" fontId="9" fillId="8" borderId="13" xfId="1" applyFont="1" applyFill="1" applyBorder="1" applyAlignment="1">
      <alignment horizontal="center" vertical="top" wrapText="1"/>
    </xf>
    <xf numFmtId="0" fontId="6" fillId="2" borderId="0" xfId="1" applyFont="1" applyAlignment="1">
      <alignment horizontal="center" vertical="top" wrapText="1"/>
    </xf>
    <xf numFmtId="0" fontId="7" fillId="2" borderId="0" xfId="1" applyFont="1" applyAlignment="1">
      <alignment horizontal="right" vertical="top" wrapText="1"/>
    </xf>
    <xf numFmtId="0" fontId="6" fillId="4" borderId="13" xfId="1" applyFont="1" applyFill="1" applyBorder="1" applyAlignment="1">
      <alignment horizontal="center" vertical="top" wrapText="1"/>
    </xf>
    <xf numFmtId="0" fontId="6" fillId="5" borderId="13" xfId="1" applyFont="1" applyFill="1" applyBorder="1" applyAlignment="1">
      <alignment horizontal="center" vertical="top" wrapText="1"/>
    </xf>
    <xf numFmtId="0" fontId="6" fillId="6" borderId="13" xfId="1" applyFont="1" applyFill="1" applyBorder="1" applyAlignment="1">
      <alignment horizontal="center" vertical="top" wrapText="1"/>
    </xf>
    <xf numFmtId="0" fontId="6" fillId="7" borderId="13" xfId="1" applyFont="1" applyFill="1" applyBorder="1" applyAlignment="1">
      <alignment horizontal="center" vertical="top" wrapText="1"/>
    </xf>
    <xf numFmtId="0" fontId="6" fillId="8" borderId="13" xfId="1" applyFont="1" applyFill="1" applyBorder="1" applyAlignment="1">
      <alignment horizontal="center" vertical="top" wrapText="1"/>
    </xf>
    <xf numFmtId="0" fontId="8" fillId="5" borderId="14" xfId="1" applyFont="1" applyFill="1" applyBorder="1" applyAlignment="1">
      <alignment horizontal="center" vertical="top" wrapText="1"/>
    </xf>
    <xf numFmtId="0" fontId="8" fillId="5" borderId="15" xfId="1" applyFont="1" applyFill="1" applyBorder="1" applyAlignment="1">
      <alignment horizontal="center" vertical="top" wrapText="1"/>
    </xf>
    <xf numFmtId="0" fontId="8" fillId="6" borderId="14" xfId="1" applyFont="1" applyFill="1" applyBorder="1" applyAlignment="1">
      <alignment horizontal="center" vertical="top" wrapText="1"/>
    </xf>
    <xf numFmtId="0" fontId="8" fillId="6" borderId="15" xfId="1" applyFont="1" applyFill="1" applyBorder="1" applyAlignment="1">
      <alignment horizontal="center" vertical="top" wrapText="1"/>
    </xf>
    <xf numFmtId="0" fontId="8" fillId="7" borderId="14" xfId="1" applyFont="1" applyFill="1" applyBorder="1" applyAlignment="1">
      <alignment horizontal="center" vertical="top" wrapText="1"/>
    </xf>
    <xf numFmtId="0" fontId="8" fillId="7" borderId="15" xfId="1" applyFont="1" applyFill="1" applyBorder="1" applyAlignment="1">
      <alignment horizontal="center" vertical="top" wrapText="1"/>
    </xf>
    <xf numFmtId="0" fontId="8" fillId="8" borderId="13" xfId="1" applyFont="1" applyFill="1" applyBorder="1" applyAlignment="1">
      <alignment horizontal="center" vertical="top" wrapText="1"/>
    </xf>
    <xf numFmtId="0" fontId="7" fillId="2" borderId="13" xfId="1" applyFont="1" applyBorder="1" applyAlignment="1">
      <alignment horizontal="center" vertical="top" wrapText="1"/>
    </xf>
    <xf numFmtId="0" fontId="8" fillId="10" borderId="13" xfId="1" applyFont="1" applyFill="1" applyBorder="1" applyAlignment="1">
      <alignment horizontal="center" vertical="top" wrapText="1"/>
    </xf>
    <xf numFmtId="0" fontId="8" fillId="11" borderId="13" xfId="1" applyFont="1" applyFill="1" applyBorder="1" applyAlignment="1">
      <alignment horizontal="center" vertical="top" wrapText="1"/>
    </xf>
    <xf numFmtId="0" fontId="10" fillId="12" borderId="13" xfId="1" applyFont="1" applyFill="1" applyBorder="1" applyAlignment="1">
      <alignment horizontal="center" vertical="top" wrapText="1"/>
    </xf>
    <xf numFmtId="0" fontId="7" fillId="13" borderId="13" xfId="1" applyFont="1" applyFill="1" applyBorder="1" applyAlignment="1">
      <alignment horizontal="center" vertical="top" wrapText="1"/>
    </xf>
    <xf numFmtId="0" fontId="7" fillId="9" borderId="13" xfId="1" applyFont="1" applyFill="1" applyBorder="1" applyAlignment="1">
      <alignment horizontal="center" vertical="top" wrapText="1"/>
    </xf>
    <xf numFmtId="0" fontId="8" fillId="14" borderId="13" xfId="1" applyFont="1" applyFill="1" applyBorder="1" applyAlignment="1">
      <alignment horizontal="center" vertical="top" wrapText="1"/>
    </xf>
    <xf numFmtId="0" fontId="8" fillId="15" borderId="13" xfId="1" applyFont="1" applyFill="1" applyBorder="1" applyAlignment="1">
      <alignment horizontal="center" vertical="top" wrapText="1"/>
    </xf>
    <xf numFmtId="0" fontId="8" fillId="14" borderId="16" xfId="1" applyFont="1" applyFill="1" applyBorder="1" applyAlignment="1">
      <alignment horizontal="center" vertical="top" wrapText="1"/>
    </xf>
    <xf numFmtId="0" fontId="8" fillId="14" borderId="17" xfId="1" applyFont="1" applyFill="1" applyBorder="1" applyAlignment="1">
      <alignment horizontal="center" vertical="top" wrapText="1"/>
    </xf>
    <xf numFmtId="0" fontId="8" fillId="14" borderId="14" xfId="1" applyFont="1" applyFill="1" applyBorder="1" applyAlignment="1">
      <alignment horizontal="center" vertical="top" wrapText="1"/>
    </xf>
    <xf numFmtId="0" fontId="8" fillId="14" borderId="15" xfId="1" applyFont="1" applyFill="1" applyBorder="1" applyAlignment="1">
      <alignment horizontal="center" vertical="top" wrapText="1"/>
    </xf>
    <xf numFmtId="0" fontId="8" fillId="13" borderId="13" xfId="1" applyFont="1" applyFill="1" applyBorder="1" applyAlignment="1">
      <alignment horizontal="center" vertical="top" wrapText="1"/>
    </xf>
    <xf numFmtId="0" fontId="8" fillId="7" borderId="13" xfId="1" applyFont="1" applyFill="1" applyBorder="1" applyAlignment="1">
      <alignment horizontal="center" vertical="top" wrapText="1"/>
    </xf>
    <xf numFmtId="0" fontId="6" fillId="13" borderId="13" xfId="1" applyFont="1" applyFill="1" applyBorder="1" applyAlignment="1">
      <alignment horizontal="center" vertical="center" wrapText="1"/>
    </xf>
    <xf numFmtId="0" fontId="7" fillId="14" borderId="13" xfId="1" applyFont="1" applyFill="1" applyBorder="1" applyAlignment="1">
      <alignment horizontal="center" vertical="top" wrapText="1"/>
    </xf>
    <xf numFmtId="0" fontId="7" fillId="11" borderId="13" xfId="1" applyFont="1" applyFill="1" applyBorder="1" applyAlignment="1">
      <alignment horizontal="center" vertical="top" wrapText="1"/>
    </xf>
    <xf numFmtId="0" fontId="7" fillId="15" borderId="13" xfId="1" applyFont="1" applyFill="1" applyBorder="1" applyAlignment="1">
      <alignment horizontal="center" vertical="top" wrapText="1"/>
    </xf>
    <xf numFmtId="0" fontId="11" fillId="2" borderId="26" xfId="1" applyFont="1" applyBorder="1" applyAlignment="1">
      <alignment horizontal="left" vertical="center"/>
    </xf>
    <xf numFmtId="0" fontId="11" fillId="2" borderId="0" xfId="1" applyFont="1" applyBorder="1" applyAlignment="1">
      <alignment horizontal="left" vertical="center"/>
    </xf>
    <xf numFmtId="0" fontId="11" fillId="9" borderId="26" xfId="1" applyFont="1" applyFill="1" applyBorder="1" applyAlignment="1">
      <alignment horizontal="left" vertical="center"/>
    </xf>
    <xf numFmtId="0" fontId="11" fillId="9" borderId="0" xfId="1" applyFont="1" applyFill="1" applyBorder="1" applyAlignment="1">
      <alignment horizontal="left" vertical="center"/>
    </xf>
    <xf numFmtId="0" fontId="13" fillId="2" borderId="26" xfId="1" applyFont="1" applyBorder="1" applyAlignment="1">
      <alignment horizontal="left" vertical="center"/>
    </xf>
    <xf numFmtId="0" fontId="13" fillId="2" borderId="0" xfId="1" applyFont="1" applyBorder="1" applyAlignment="1">
      <alignment horizontal="left" vertical="center"/>
    </xf>
    <xf numFmtId="0" fontId="6" fillId="2" borderId="19" xfId="1" applyFont="1" applyBorder="1" applyAlignment="1">
      <alignment horizontal="center" vertical="top" wrapText="1"/>
    </xf>
    <xf numFmtId="0" fontId="6" fillId="2" borderId="20" xfId="1" applyFont="1" applyBorder="1" applyAlignment="1">
      <alignment horizontal="center" vertical="top" wrapText="1"/>
    </xf>
    <xf numFmtId="0" fontId="14" fillId="2" borderId="0" xfId="1" applyFont="1" applyAlignment="1">
      <alignment horizontal="left" vertical="top"/>
    </xf>
    <xf numFmtId="0" fontId="15" fillId="2" borderId="26" xfId="1" applyFont="1" applyBorder="1" applyAlignment="1">
      <alignment horizontal="left" vertical="center"/>
    </xf>
    <xf numFmtId="0" fontId="15" fillId="2" borderId="0" xfId="1" applyFont="1" applyBorder="1" applyAlignment="1">
      <alignment horizontal="left" vertical="center"/>
    </xf>
  </cellXfs>
  <cellStyles count="5">
    <cellStyle name="Normal" xfId="0" builtinId="0"/>
    <cellStyle name="Normal 2" xfId="1"/>
    <cellStyle name="Normal 3" xfId="4"/>
    <cellStyle name="Percent" xfId="3" builtinId="5"/>
    <cellStyle name="Percent 2" xfId="2"/>
  </cellStyles>
  <dxfs count="19">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3.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59800077998513E-2"/>
          <c:y val="3.2188841201716736E-2"/>
          <c:w val="0.94606833259344869"/>
          <c:h val="0.61627013123507768"/>
        </c:manualLayout>
      </c:layout>
      <c:barChart>
        <c:barDir val="col"/>
        <c:grouping val="clustered"/>
        <c:varyColors val="0"/>
        <c:ser>
          <c:idx val="0"/>
          <c:order val="0"/>
          <c:spPr>
            <a:solidFill>
              <a:schemeClr val="accent1"/>
            </a:solidFill>
            <a:ln>
              <a:noFill/>
            </a:ln>
            <a:effectLst/>
          </c:spPr>
          <c:invertIfNegative val="0"/>
          <c:dLbls>
            <c:dLbl>
              <c:idx val="0"/>
              <c:layout/>
              <c:tx>
                <c:rich>
                  <a:bodyPr/>
                  <a:lstStyle/>
                  <a:p>
                    <a:fld id="{823DD47A-6C14-4A07-B3D7-6D3883C2B06B}" type="CELLRANGE">
                      <a:rPr lang="en-US"/>
                      <a:pPr/>
                      <a:t>[CELLRANGE]</a:t>
                    </a:fld>
                    <a:r>
                      <a:rPr lang="en-US" baseline="0"/>
                      <a:t>
</a:t>
                    </a:r>
                    <a:fld id="{E2028222-DB0E-44BB-A815-6C725B741A81}"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440-45A3-8117-8D1688F8B7C0}"/>
                </c:ext>
              </c:extLst>
            </c:dLbl>
            <c:dLbl>
              <c:idx val="1"/>
              <c:layout/>
              <c:tx>
                <c:rich>
                  <a:bodyPr/>
                  <a:lstStyle/>
                  <a:p>
                    <a:fld id="{976DA637-C454-4080-8C17-58FCA7A941FC}" type="CELLRANGE">
                      <a:rPr lang="en-US"/>
                      <a:pPr/>
                      <a:t>[CELLRANGE]</a:t>
                    </a:fld>
                    <a:r>
                      <a:rPr lang="en-US" baseline="0"/>
                      <a:t>
</a:t>
                    </a:r>
                    <a:fld id="{877E52B2-999A-48E7-9E0A-944C7DD20419}"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440-45A3-8117-8D1688F8B7C0}"/>
                </c:ext>
              </c:extLst>
            </c:dLbl>
            <c:dLbl>
              <c:idx val="2"/>
              <c:layout/>
              <c:tx>
                <c:rich>
                  <a:bodyPr/>
                  <a:lstStyle/>
                  <a:p>
                    <a:fld id="{9272E4C4-22BA-4632-A0A1-20175B2DF78F}" type="CELLRANGE">
                      <a:rPr lang="en-US"/>
                      <a:pPr/>
                      <a:t>[CELLRANGE]</a:t>
                    </a:fld>
                    <a:r>
                      <a:rPr lang="en-US" baseline="0"/>
                      <a:t>
</a:t>
                    </a:r>
                    <a:fld id="{029A05B6-F58A-4C35-B265-6D5DE7D83A8A}"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440-45A3-8117-8D1688F8B7C0}"/>
                </c:ext>
              </c:extLst>
            </c:dLbl>
            <c:dLbl>
              <c:idx val="3"/>
              <c:layout/>
              <c:tx>
                <c:rich>
                  <a:bodyPr/>
                  <a:lstStyle/>
                  <a:p>
                    <a:fld id="{AC62B3A4-A6BF-4D6C-9FB7-480E67362706}" type="CELLRANGE">
                      <a:rPr lang="en-US"/>
                      <a:pPr/>
                      <a:t>[CELLRANGE]</a:t>
                    </a:fld>
                    <a:r>
                      <a:rPr lang="en-US" baseline="0"/>
                      <a:t>
</a:t>
                    </a:r>
                    <a:fld id="{4F5D10F1-3493-402A-BF6E-006AD37EBB7B}"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E440-45A3-8117-8D1688F8B7C0}"/>
                </c:ext>
              </c:extLst>
            </c:dLbl>
            <c:dLbl>
              <c:idx val="4"/>
              <c:layout/>
              <c:tx>
                <c:rich>
                  <a:bodyPr/>
                  <a:lstStyle/>
                  <a:p>
                    <a:fld id="{2CB51CBD-B5CC-40AC-B243-8DC8174F19DA}" type="CELLRANGE">
                      <a:rPr lang="en-US"/>
                      <a:pPr/>
                      <a:t>[CELLRANGE]</a:t>
                    </a:fld>
                    <a:r>
                      <a:rPr lang="en-US" baseline="0"/>
                      <a:t>
</a:t>
                    </a:r>
                    <a:fld id="{78CB7C0D-F85A-4ECA-9F58-0204FE5DD382}"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E440-45A3-8117-8D1688F8B7C0}"/>
                </c:ext>
              </c:extLst>
            </c:dLbl>
            <c:dLbl>
              <c:idx val="5"/>
              <c:layout/>
              <c:tx>
                <c:rich>
                  <a:bodyPr/>
                  <a:lstStyle/>
                  <a:p>
                    <a:fld id="{142A1959-4ABF-4D30-9F59-81F69A379B58}" type="CELLRANGE">
                      <a:rPr lang="en-US"/>
                      <a:pPr/>
                      <a:t>[CELLRANGE]</a:t>
                    </a:fld>
                    <a:r>
                      <a:rPr lang="en-US" baseline="0"/>
                      <a:t>
</a:t>
                    </a:r>
                    <a:fld id="{D090E140-490C-4D17-9FE5-845BEA108D58}"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E440-45A3-8117-8D1688F8B7C0}"/>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pivot!$X$5:$Y$29</c15:sqref>
                  </c15:fullRef>
                </c:ext>
              </c:extLst>
              <c:f>(pivot!$X$5:$Y$5,pivot!$X$9:$Y$9,pivot!$X$13:$Y$13,pivot!$X$17:$Y$17,pivot!$X$21:$Y$21,pivot!$X$26:$Y$26)</c:f>
              <c:multiLvlStrCache>
                <c:ptCount val="6"/>
                <c:lvl>
                  <c:pt idx="0">
                    <c:v>Child Exclusively Breastfed</c:v>
                  </c:pt>
                  <c:pt idx="1">
                    <c:v>Child  consuming iron- rich [animal or fortified] foods</c:v>
                  </c:pt>
                  <c:pt idx="2">
                    <c:v>Children 6-23 months consumed atleast 4 food groups</c:v>
                  </c:pt>
                  <c:pt idx="3">
                    <c:v>Mother/  caregivers received nutrition counselling</c:v>
                  </c:pt>
                  <c:pt idx="4">
                    <c:v>Children 0-23 months on early initiation to breastfeeding</c:v>
                  </c:pt>
                  <c:pt idx="5">
                    <c:v>Children 0-23 months given prelacteal feeds [Form 1a,Q7]</c:v>
                  </c:pt>
                </c:lvl>
                <c:lvl>
                  <c:pt idx="0">
                    <c:v>Indicator 1: Children 0-5 months exclusively breastfed</c:v>
                  </c:pt>
                  <c:pt idx="1">
                    <c:v>Indicator 2:Children 6-23 months consuming iron- rich foods</c:v>
                  </c:pt>
                  <c:pt idx="2">
                    <c:v>Indicator 3:Children 6-23 months consuming atleast 4 food groups</c:v>
                  </c:pt>
                  <c:pt idx="3">
                    <c:v>Indicator 4: Mother or caregivers receiving nutrition counselling during home visit</c:v>
                  </c:pt>
                  <c:pt idx="4">
                    <c:v>Indicator 5: Early Initiation of  breastfeeding. (Children 0-23 months)</c:v>
                  </c:pt>
                  <c:pt idx="5">
                    <c:v>Indicator 6: Those who received a Pre lacteal feed (Children 0-23 months)</c:v>
                  </c:pt>
                </c:lvl>
              </c:multiLvlStrCache>
            </c:multiLvlStrRef>
          </c:cat>
          <c:val>
            <c:numRef>
              <c:extLst>
                <c:ext xmlns:c15="http://schemas.microsoft.com/office/drawing/2012/chart" uri="{02D57815-91ED-43cb-92C2-25804820EDAC}">
                  <c15:fullRef>
                    <c15:sqref>pivot!$AA$5:$AA$29</c15:sqref>
                  </c15:fullRef>
                </c:ext>
              </c:extLst>
              <c:f>(pivot!$AA$5,pivot!$AA$9,pivot!$AA$13,pivot!$AA$17,pivot!$AA$21,pivot!$AA$26)</c:f>
              <c:numCache>
                <c:formatCode>General</c:formatCode>
                <c:ptCount val="6"/>
                <c:pt idx="0">
                  <c:v>2185</c:v>
                </c:pt>
                <c:pt idx="1">
                  <c:v>6783</c:v>
                </c:pt>
                <c:pt idx="2">
                  <c:v>6804</c:v>
                </c:pt>
                <c:pt idx="3">
                  <c:v>9443</c:v>
                </c:pt>
                <c:pt idx="4">
                  <c:v>8443</c:v>
                </c:pt>
                <c:pt idx="5">
                  <c:v>1572</c:v>
                </c:pt>
              </c:numCache>
            </c:numRef>
          </c:val>
          <c:extLst>
            <c:ext xmlns:c15="http://schemas.microsoft.com/office/drawing/2012/chart" uri="{02D57815-91ED-43cb-92C2-25804820EDAC}">
              <c15:datalabelsRange>
                <c15:f>pivot!$AB$8:$AB$29</c15:f>
                <c15:dlblRangeCache>
                  <c:ptCount val="22"/>
                  <c:pt idx="0">
                    <c:v>94.2%</c:v>
                  </c:pt>
                  <c:pt idx="4">
                    <c:v>92.0%</c:v>
                  </c:pt>
                  <c:pt idx="8">
                    <c:v>92.3%</c:v>
                  </c:pt>
                  <c:pt idx="12">
                    <c:v>98.1%</c:v>
                  </c:pt>
                  <c:pt idx="17">
                    <c:v>83.0%</c:v>
                  </c:pt>
                  <c:pt idx="21">
                    <c:v>19.5%</c:v>
                  </c:pt>
                </c15:dlblRangeCache>
              </c15:datalabelsRange>
            </c:ext>
            <c:ext xmlns:c15="http://schemas.microsoft.com/office/drawing/2012/chart" uri="{02D57815-91ED-43cb-92C2-25804820EDAC}">
              <c15:categoryFilterExceptions>
                <c15:categoryFilterException>
                  <c15:sqref>pivot!$AA$6</c15:sqref>
                  <c15:dLbl>
                    <c:idx val="0"/>
                    <c:tx>
                      <c:rich>
                        <a:bodyPr/>
                        <a:lstStyle/>
                        <a:p>
                          <a:fld id="{BAFE22EF-7B44-4C5B-8FE7-FCE978BB3774}" type="CELLRANGE">
                            <a:rPr lang="en-US"/>
                            <a:pPr/>
                            <a:t>[CELLRANGE]</a:t>
                          </a:fld>
                          <a:endParaRPr lang="en-US" baseline="0"/>
                        </a:p>
                        <a:p>
                          <a:fld id="{BFE77A31-6126-4C3C-BF2E-2433519F04F8}"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0-EE7A-4182-A919-A4945566CD90}"/>
                      </c:ext>
                    </c:extLst>
                  </c15:dLbl>
                </c15:categoryFilterException>
                <c15:categoryFilterException>
                  <c15:sqref>pivot!$AA$8</c15:sqref>
                  <c15:dLbl>
                    <c:idx val="0"/>
                    <c:tx>
                      <c:rich>
                        <a:bodyPr/>
                        <a:lstStyle/>
                        <a:p>
                          <a:fld id="{27B260F2-4C0F-405C-95D3-95D4C4C696BC}" type="CELLRANGE">
                            <a:rPr lang="en-US"/>
                            <a:pPr/>
                            <a:t>[CELLRANGE]</a:t>
                          </a:fld>
                          <a:endParaRPr lang="en-US" baseline="0"/>
                        </a:p>
                        <a:p>
                          <a:fld id="{BD6996AE-638E-4301-8067-49955C34AD5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1-EE7A-4182-A919-A4945566CD90}"/>
                      </c:ext>
                    </c:extLst>
                  </c15:dLbl>
                </c15:categoryFilterException>
                <c15:categoryFilterException>
                  <c15:sqref>pivot!$AA$10</c15:sqref>
                  <c15:dLbl>
                    <c:idx val="1"/>
                    <c:tx>
                      <c:rich>
                        <a:bodyPr/>
                        <a:lstStyle/>
                        <a:p>
                          <a:fld id="{8EC909EA-98AF-4DBC-A6DB-AE78BF04E773}" type="CELLRANGE">
                            <a:rPr lang="en-US"/>
                            <a:pPr/>
                            <a:t>[CELLRANGE]</a:t>
                          </a:fld>
                          <a:endParaRPr lang="en-US" baseline="0"/>
                        </a:p>
                        <a:p>
                          <a:fld id="{2605EE56-5BAE-40B2-9587-F55B6FEBF44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2-EE7A-4182-A919-A4945566CD90}"/>
                      </c:ext>
                    </c:extLst>
                  </c15:dLbl>
                </c15:categoryFilterException>
                <c15:categoryFilterException>
                  <c15:sqref>pivot!$AA$12</c15:sqref>
                  <c15:dLbl>
                    <c:idx val="1"/>
                    <c:tx>
                      <c:rich>
                        <a:bodyPr/>
                        <a:lstStyle/>
                        <a:p>
                          <a:fld id="{E456B8B6-FF8E-45A0-97C8-8C54BDF49D27}" type="CELLRANGE">
                            <a:rPr lang="en-US"/>
                            <a:pPr/>
                            <a:t>[CELLRANGE]</a:t>
                          </a:fld>
                          <a:endParaRPr lang="en-US" baseline="0"/>
                        </a:p>
                        <a:p>
                          <a:fld id="{D70851AD-1530-47F5-A887-59BA5C3589D6}"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3-EE7A-4182-A919-A4945566CD90}"/>
                      </c:ext>
                    </c:extLst>
                  </c15:dLbl>
                </c15:categoryFilterException>
                <c15:categoryFilterException>
                  <c15:sqref>pivot!$AA$14</c15:sqref>
                  <c15:dLbl>
                    <c:idx val="2"/>
                    <c:tx>
                      <c:rich>
                        <a:bodyPr/>
                        <a:lstStyle/>
                        <a:p>
                          <a:fld id="{11CB154D-16CE-4C91-BD16-4B3C1F16C542}" type="CELLRANGE">
                            <a:rPr lang="en-US"/>
                            <a:pPr/>
                            <a:t>[CELLRANGE]</a:t>
                          </a:fld>
                          <a:endParaRPr lang="en-US" baseline="0"/>
                        </a:p>
                        <a:p>
                          <a:fld id="{651B3845-C245-41D2-A9C9-8E25C19F4B92}"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4-EE7A-4182-A919-A4945566CD90}"/>
                      </c:ext>
                    </c:extLst>
                  </c15:dLbl>
                </c15:categoryFilterException>
                <c15:categoryFilterException>
                  <c15:sqref>pivot!$AA$16</c15:sqref>
                  <c15:dLbl>
                    <c:idx val="2"/>
                    <c:tx>
                      <c:rich>
                        <a:bodyPr/>
                        <a:lstStyle/>
                        <a:p>
                          <a:fld id="{24E651EC-49CD-4329-BDA0-6885EEE9C827}" type="CELLRANGE">
                            <a:rPr lang="en-US"/>
                            <a:pPr/>
                            <a:t>[CELLRANGE]</a:t>
                          </a:fld>
                          <a:endParaRPr lang="en-US" baseline="0"/>
                        </a:p>
                        <a:p>
                          <a:fld id="{CE5912CB-B3EE-4A88-8651-D16B0E73C248}"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5-EE7A-4182-A919-A4945566CD90}"/>
                      </c:ext>
                    </c:extLst>
                  </c15:dLbl>
                </c15:categoryFilterException>
              </c15:categoryFilterExceptions>
            </c:ext>
            <c:ext xmlns:c16="http://schemas.microsoft.com/office/drawing/2014/chart" uri="{C3380CC4-5D6E-409C-BE32-E72D297353CC}">
              <c16:uniqueId val="{00000006-E440-45A3-8117-8D1688F8B7C0}"/>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pivot!$X$5:$Y$29</c15:sqref>
                  </c15:fullRef>
                </c:ext>
              </c:extLst>
              <c:f>(pivot!$X$5:$Y$5,pivot!$X$9:$Y$9,pivot!$X$13:$Y$13,pivot!$X$17:$Y$17,pivot!$X$21:$Y$21,pivot!$X$26:$Y$26)</c:f>
              <c:multiLvlStrCache>
                <c:ptCount val="6"/>
                <c:lvl>
                  <c:pt idx="0">
                    <c:v>Child Exclusively Breastfed</c:v>
                  </c:pt>
                  <c:pt idx="1">
                    <c:v>Child  consuming iron- rich [animal or fortified] foods</c:v>
                  </c:pt>
                  <c:pt idx="2">
                    <c:v>Children 6-23 months consumed atleast 4 food groups</c:v>
                  </c:pt>
                  <c:pt idx="3">
                    <c:v>Mother/  caregivers received nutrition counselling</c:v>
                  </c:pt>
                  <c:pt idx="4">
                    <c:v>Children 0-23 months on early initiation to breastfeeding</c:v>
                  </c:pt>
                  <c:pt idx="5">
                    <c:v>Children 0-23 months given prelacteal feeds [Form 1a,Q7]</c:v>
                  </c:pt>
                </c:lvl>
                <c:lvl>
                  <c:pt idx="0">
                    <c:v>Indicator 1: Children 0-5 months exclusively breastfed</c:v>
                  </c:pt>
                  <c:pt idx="1">
                    <c:v>Indicator 2:Children 6-23 months consuming iron- rich foods</c:v>
                  </c:pt>
                  <c:pt idx="2">
                    <c:v>Indicator 3:Children 6-23 months consuming atleast 4 food groups</c:v>
                  </c:pt>
                  <c:pt idx="3">
                    <c:v>Indicator 4: Mother or caregivers receiving nutrition counselling during home visit</c:v>
                  </c:pt>
                  <c:pt idx="4">
                    <c:v>Indicator 5: Early Initiation of  breastfeeding. (Children 0-23 months)</c:v>
                  </c:pt>
                  <c:pt idx="5">
                    <c:v>Indicator 6: Those who received a Pre lacteal feed (Children 0-23 months)</c:v>
                  </c:pt>
                </c:lvl>
              </c:multiLvlStrCache>
            </c:multiLvlStrRef>
          </c:cat>
          <c:val>
            <c:numRef>
              <c:extLst>
                <c:ext xmlns:c15="http://schemas.microsoft.com/office/drawing/2012/chart" uri="{02D57815-91ED-43cb-92C2-25804820EDAC}">
                  <c15:fullRef>
                    <c15:sqref>pivot!$AB$5:$AB$29</c15:sqref>
                  </c15:fullRef>
                </c:ext>
              </c:extLst>
              <c:f>(pivot!$AB$5,pivot!$AB$9,pivot!$AB$13,pivot!$AB$17,pivot!$AB$21,pivot!$AB$26)</c:f>
              <c:numCache>
                <c:formatCode>General</c:formatCode>
                <c:ptCount val="6"/>
              </c:numCache>
            </c:numRef>
          </c:val>
          <c:extLst>
            <c:ext xmlns:c16="http://schemas.microsoft.com/office/drawing/2014/chart" uri="{C3380CC4-5D6E-409C-BE32-E72D297353CC}">
              <c16:uniqueId val="{0000000E-E440-45A3-8117-8D1688F8B7C0}"/>
            </c:ext>
          </c:extLst>
        </c:ser>
        <c:dLbls>
          <c:dLblPos val="outEnd"/>
          <c:showLegendKey val="0"/>
          <c:showVal val="1"/>
          <c:showCatName val="0"/>
          <c:showSerName val="0"/>
          <c:showPercent val="0"/>
          <c:showBubbleSize val="0"/>
        </c:dLbls>
        <c:gapWidth val="30"/>
        <c:axId val="384854272"/>
        <c:axId val="384861312"/>
      </c:barChart>
      <c:catAx>
        <c:axId val="3848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384861312"/>
        <c:crosses val="autoZero"/>
        <c:auto val="1"/>
        <c:lblAlgn val="ctr"/>
        <c:lblOffset val="100"/>
        <c:noMultiLvlLbl val="0"/>
      </c:catAx>
      <c:valAx>
        <c:axId val="384861312"/>
        <c:scaling>
          <c:orientation val="minMax"/>
        </c:scaling>
        <c:delete val="1"/>
        <c:axPos val="l"/>
        <c:numFmt formatCode="General" sourceLinked="1"/>
        <c:majorTickMark val="none"/>
        <c:minorTickMark val="none"/>
        <c:tickLblPos val="nextTo"/>
        <c:crossAx val="384854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a:latin typeface="Avenir Next LT Pro" panose="020B05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16243291632379E-2"/>
          <c:y val="3.2188877111229433E-2"/>
          <c:w val="0.94606833259344869"/>
          <c:h val="0.5757217626798912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pivot!$X$26:$Y$34</c15:sqref>
                  </c15:fullRef>
                </c:ext>
              </c:extLst>
              <c:f>(pivot!$X$26:$Y$26,pivot!$X$30:$Y$32)</c:f>
              <c:multiLvlStrCache>
                <c:ptCount val="4"/>
                <c:lvl>
                  <c:pt idx="0">
                    <c:v>Children 0-23 months given prelacteal feeds [Form 1a,Q7]</c:v>
                  </c:pt>
                  <c:pt idx="1">
                    <c:v>Number of males</c:v>
                  </c:pt>
                  <c:pt idx="2">
                    <c:v>Number of females</c:v>
                  </c:pt>
                  <c:pt idx="3">
                    <c:v>Total number of children, age 0-23 months, reached  with BFCI in the reporting  month</c:v>
                  </c:pt>
                </c:lvl>
                <c:lvl>
                  <c:pt idx="0">
                    <c:v>Indicator 6: Those who received a Pre lacteal feed (Children 0-23 months)</c:v>
                  </c:pt>
                  <c:pt idx="1">
                    <c:v>Indicator 7: Gender dissagregation</c:v>
                  </c:pt>
                  <c:pt idx="2">
                    <c:v>Indicator 7: Gender dissagregation</c:v>
                  </c:pt>
                  <c:pt idx="3">
                    <c:v>Indicator 8. BFCI coverage for children 0-23 months</c:v>
                  </c:pt>
                </c:lvl>
              </c:multiLvlStrCache>
            </c:multiLvlStrRef>
          </c:cat>
          <c:val>
            <c:numRef>
              <c:extLst>
                <c:ext xmlns:c15="http://schemas.microsoft.com/office/drawing/2012/chart" uri="{02D57815-91ED-43cb-92C2-25804820EDAC}">
                  <c15:fullRef>
                    <c15:sqref>pivot!$AA$26:$AA$34</c15:sqref>
                  </c15:fullRef>
                </c:ext>
              </c:extLst>
              <c:f>(pivot!$AA$26,pivot!$AA$30:$AA$32)</c:f>
              <c:numCache>
                <c:formatCode>General</c:formatCode>
                <c:ptCount val="4"/>
                <c:pt idx="0">
                  <c:v>1572</c:v>
                </c:pt>
                <c:pt idx="1">
                  <c:v>3419</c:v>
                </c:pt>
                <c:pt idx="2">
                  <c:v>4274</c:v>
                </c:pt>
                <c:pt idx="3">
                  <c:v>9892</c:v>
                </c:pt>
              </c:numCache>
            </c:numRef>
          </c:val>
          <c:extLst>
            <c:ext xmlns:c16="http://schemas.microsoft.com/office/drawing/2014/chart" uri="{C3380CC4-5D6E-409C-BE32-E72D297353CC}">
              <c16:uniqueId val="{00000000-E56B-4D44-AF96-9EC1EBA44F6B}"/>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pivot!$X$26:$Y$34</c15:sqref>
                  </c15:fullRef>
                </c:ext>
              </c:extLst>
              <c:f>(pivot!$X$26:$Y$26,pivot!$X$30:$Y$32)</c:f>
              <c:multiLvlStrCache>
                <c:ptCount val="4"/>
                <c:lvl>
                  <c:pt idx="0">
                    <c:v>Children 0-23 months given prelacteal feeds [Form 1a,Q7]</c:v>
                  </c:pt>
                  <c:pt idx="1">
                    <c:v>Number of males</c:v>
                  </c:pt>
                  <c:pt idx="2">
                    <c:v>Number of females</c:v>
                  </c:pt>
                  <c:pt idx="3">
                    <c:v>Total number of children, age 0-23 months, reached  with BFCI in the reporting  month</c:v>
                  </c:pt>
                </c:lvl>
                <c:lvl>
                  <c:pt idx="0">
                    <c:v>Indicator 6: Those who received a Pre lacteal feed (Children 0-23 months)</c:v>
                  </c:pt>
                  <c:pt idx="1">
                    <c:v>Indicator 7: Gender dissagregation</c:v>
                  </c:pt>
                  <c:pt idx="2">
                    <c:v>Indicator 7: Gender dissagregation</c:v>
                  </c:pt>
                  <c:pt idx="3">
                    <c:v>Indicator 8. BFCI coverage for children 0-23 months</c:v>
                  </c:pt>
                </c:lvl>
              </c:multiLvlStrCache>
            </c:multiLvlStrRef>
          </c:cat>
          <c:val>
            <c:numRef>
              <c:extLst>
                <c:ext xmlns:c15="http://schemas.microsoft.com/office/drawing/2012/chart" uri="{02D57815-91ED-43cb-92C2-25804820EDAC}">
                  <c15:fullRef>
                    <c15:sqref>pivot!$AB$26:$AB$34</c15:sqref>
                  </c15:fullRef>
                </c:ext>
              </c:extLst>
              <c:f>(pivot!$AB$26,pivot!$AB$30:$AB$32)</c:f>
              <c:numCache>
                <c:formatCode>General</c:formatCode>
                <c:ptCount val="4"/>
              </c:numCache>
            </c:numRef>
          </c:val>
          <c:extLst>
            <c:ext xmlns:c16="http://schemas.microsoft.com/office/drawing/2014/chart" uri="{C3380CC4-5D6E-409C-BE32-E72D297353CC}">
              <c16:uniqueId val="{00000001-E56B-4D44-AF96-9EC1EBA44F6B}"/>
            </c:ext>
          </c:extLst>
        </c:ser>
        <c:dLbls>
          <c:dLblPos val="outEnd"/>
          <c:showLegendKey val="0"/>
          <c:showVal val="1"/>
          <c:showCatName val="0"/>
          <c:showSerName val="0"/>
          <c:showPercent val="0"/>
          <c:showBubbleSize val="0"/>
        </c:dLbls>
        <c:gapWidth val="30"/>
        <c:axId val="386277376"/>
        <c:axId val="386280064"/>
      </c:barChart>
      <c:catAx>
        <c:axId val="38627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386280064"/>
        <c:crosses val="autoZero"/>
        <c:auto val="1"/>
        <c:lblAlgn val="ctr"/>
        <c:lblOffset val="100"/>
        <c:noMultiLvlLbl val="0"/>
      </c:catAx>
      <c:valAx>
        <c:axId val="386280064"/>
        <c:scaling>
          <c:orientation val="minMax"/>
        </c:scaling>
        <c:delete val="1"/>
        <c:axPos val="l"/>
        <c:numFmt formatCode="General" sourceLinked="1"/>
        <c:majorTickMark val="none"/>
        <c:minorTickMark val="none"/>
        <c:tickLblPos val="nextTo"/>
        <c:crossAx val="386277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a:latin typeface="Avenir Next LT Pro" panose="020B05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59800077998513E-2"/>
          <c:y val="3.2188841201716736E-2"/>
          <c:w val="0.94606833259344869"/>
          <c:h val="0.66300104461021303"/>
        </c:manualLayout>
      </c:layout>
      <c:barChart>
        <c:barDir val="col"/>
        <c:grouping val="clustered"/>
        <c:varyColors val="0"/>
        <c:ser>
          <c:idx val="0"/>
          <c:order val="0"/>
          <c:spPr>
            <a:solidFill>
              <a:schemeClr val="accent1"/>
            </a:solidFill>
            <a:ln>
              <a:noFill/>
            </a:ln>
            <a:effectLst/>
          </c:spPr>
          <c:invertIfNegative val="0"/>
          <c:dLbls>
            <c:dLbl>
              <c:idx val="0"/>
              <c:layout/>
              <c:tx>
                <c:rich>
                  <a:bodyPr/>
                  <a:lstStyle/>
                  <a:p>
                    <a:fld id="{D32E1753-72A5-4D96-8502-271A92551230}" type="CELLRANGE">
                      <a:rPr lang="en-US"/>
                      <a:pPr/>
                      <a:t>[CELLRANGE]</a:t>
                    </a:fld>
                    <a:r>
                      <a:rPr lang="en-US" baseline="0"/>
                      <a:t>
</a:t>
                    </a:r>
                    <a:fld id="{1F3C19AA-BF44-402B-803C-79D76EB76172}"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4BCE-46FF-BF09-1091FBF00844}"/>
                </c:ext>
              </c:extLst>
            </c:dLbl>
            <c:dLbl>
              <c:idx val="1"/>
              <c:layout/>
              <c:tx>
                <c:rich>
                  <a:bodyPr/>
                  <a:lstStyle/>
                  <a:p>
                    <a:fld id="{3ABDA305-7D77-4205-A169-B01CE9B8CF77}" type="CELLRANGE">
                      <a:rPr lang="en-US"/>
                      <a:pPr/>
                      <a:t>[CELLRANGE]</a:t>
                    </a:fld>
                    <a:r>
                      <a:rPr lang="en-US" baseline="0"/>
                      <a:t>
</a:t>
                    </a:r>
                    <a:fld id="{8DFFB2EB-965B-4D2A-9B15-F32B9CD9D9BA}"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4BCE-46FF-BF09-1091FBF00844}"/>
                </c:ext>
              </c:extLst>
            </c:dLbl>
            <c:dLbl>
              <c:idx val="2"/>
              <c:layout/>
              <c:tx>
                <c:rich>
                  <a:bodyPr/>
                  <a:lstStyle/>
                  <a:p>
                    <a:fld id="{40EDF33C-DDEF-4EE8-8D7C-EC2329592731}" type="CELLRANGE">
                      <a:rPr lang="en-US"/>
                      <a:pPr/>
                      <a:t>[CELLRANGE]</a:t>
                    </a:fld>
                    <a:r>
                      <a:rPr lang="en-US" baseline="0"/>
                      <a:t>
</a:t>
                    </a:r>
                    <a:fld id="{2556A96F-8CBB-4861-B7EA-CA6A2B932119}"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4BCE-46FF-BF09-1091FBF00844}"/>
                </c:ext>
              </c:extLst>
            </c:dLbl>
            <c:dLbl>
              <c:idx val="3"/>
              <c:layout/>
              <c:tx>
                <c:rich>
                  <a:bodyPr/>
                  <a:lstStyle/>
                  <a:p>
                    <a:fld id="{43787B2F-3FF6-42B2-81E5-817DD4DAEE09}" type="CELLRANGE">
                      <a:rPr lang="en-US"/>
                      <a:pPr/>
                      <a:t>[CELLRANGE]</a:t>
                    </a:fld>
                    <a:r>
                      <a:rPr lang="en-US" baseline="0"/>
                      <a:t>
</a:t>
                    </a:r>
                    <a:fld id="{AFE814F9-A070-454C-8A67-74C4955F259C}"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4BCE-46FF-BF09-1091FBF00844}"/>
                </c:ext>
              </c:extLst>
            </c:dLbl>
            <c:dLbl>
              <c:idx val="4"/>
              <c:layout/>
              <c:tx>
                <c:rich>
                  <a:bodyPr/>
                  <a:lstStyle/>
                  <a:p>
                    <a:fld id="{66212AA3-F805-4402-943E-DE6510B6D61F}" type="CELLRANGE">
                      <a:rPr lang="en-US"/>
                      <a:pPr/>
                      <a:t>[CELLRANGE]</a:t>
                    </a:fld>
                    <a:r>
                      <a:rPr lang="en-US" baseline="0"/>
                      <a:t>
</a:t>
                    </a:r>
                    <a:fld id="{C0CFDE11-C65D-435B-B794-AA120C871D0E}"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4BCE-46FF-BF09-1091FBF00844}"/>
                </c:ext>
              </c:extLst>
            </c:dLbl>
            <c:dLbl>
              <c:idx val="5"/>
              <c:layout/>
              <c:tx>
                <c:rich>
                  <a:bodyPr/>
                  <a:lstStyle/>
                  <a:p>
                    <a:fld id="{0B4E68A8-8613-4C56-864F-4548F6362167}" type="CELLRANGE">
                      <a:rPr lang="en-US"/>
                      <a:pPr/>
                      <a:t>[CELLRANGE]</a:t>
                    </a:fld>
                    <a:r>
                      <a:rPr lang="en-US" baseline="0"/>
                      <a:t>
</a:t>
                    </a:r>
                    <a:fld id="{E9F8360E-2EE5-4577-99D3-AE63268B8B3C}"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4BCE-46FF-BF09-1091FBF00844}"/>
                </c:ext>
              </c:extLst>
            </c:dLbl>
            <c:dLbl>
              <c:idx val="6"/>
              <c:layout/>
              <c:tx>
                <c:rich>
                  <a:bodyPr/>
                  <a:lstStyle/>
                  <a:p>
                    <a:fld id="{4D845730-733D-4232-B43D-B6E53CF84EC3}" type="CELLRANGE">
                      <a:rPr lang="en-US"/>
                      <a:pPr/>
                      <a:t>[CELLRANGE]</a:t>
                    </a:fld>
                    <a:r>
                      <a:rPr lang="en-US" baseline="0"/>
                      <a:t>
</a:t>
                    </a:r>
                    <a:fld id="{2FC3971E-8553-4D31-B072-C53B8CC782D3}"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C-4BCE-46FF-BF09-1091FBF00844}"/>
                </c:ext>
              </c:extLst>
            </c:dLbl>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pivot!$X$35:$Y$61</c15:sqref>
                  </c15:fullRef>
                </c:ext>
              </c:extLst>
              <c:f>(pivot!$X$37:$Y$37,pivot!$X$41:$Y$41,pivot!$X$45:$Y$45,pivot!$X$49:$Y$49,pivot!$X$53:$Y$53,pivot!$X$57:$Y$57,pivot!$X$60:$Y$60)</c:f>
              <c:multiLvlStrCache>
                <c:ptCount val="7"/>
                <c:lvl>
                  <c:pt idx="0">
                    <c:v>Total PLW screened for malnutrition</c:v>
                  </c:pt>
                  <c:pt idx="1">
                    <c:v>Total number of pregnant women</c:v>
                  </c:pt>
                  <c:pt idx="2">
                    <c:v>Total Pregnant women</c:v>
                  </c:pt>
                  <c:pt idx="3">
                    <c:v>Total Pregnant and lactating women</c:v>
                  </c:pt>
                  <c:pt idx="4">
                    <c:v>Total Pregnant and lactating women in BFCI</c:v>
                  </c:pt>
                  <c:pt idx="5">
                    <c:v>Total Pregnant and lactating women in BFCI</c:v>
                  </c:pt>
                  <c:pt idx="6">
                    <c:v>Total number of pregnant and lactating women in this Community health Unit mapped for BFCI, [data from CHS report- ensure the CHS report is updated]</c:v>
                  </c:pt>
                </c:lvl>
                <c:lvl>
                  <c:pt idx="0">
                    <c:v>Indicator 1:Proportion of Pregnant and lactating women malnourished</c:v>
                  </c:pt>
                  <c:pt idx="1">
                    <c:v>Indicator 2: Proportion of pregnant women who had IFAS</c:v>
                  </c:pt>
                  <c:pt idx="2">
                    <c:v>Indicator 3: Consumption of IFAS among pregnant women</c:v>
                  </c:pt>
                  <c:pt idx="3">
                    <c:v>Indicator 4: Proportion of pregnant and lactating women consuming at least 5 food groups in a day.</c:v>
                  </c:pt>
                  <c:pt idx="4">
                    <c:v>Indicator 5:Proportion of pregnant and lactating women consuming the recommended number of meals per day</c:v>
                  </c:pt>
                  <c:pt idx="5">
                    <c:v>Indicator 6:Pregnant and lactating women receiving nutrition counselling during home visit</c:v>
                  </c:pt>
                  <c:pt idx="6">
                    <c:v>Indicator 7: Proxy BFCI Coverage for Pregnant and lactating women</c:v>
                  </c:pt>
                </c:lvl>
              </c:multiLvlStrCache>
            </c:multiLvlStrRef>
          </c:cat>
          <c:val>
            <c:numRef>
              <c:extLst>
                <c:ext xmlns:c15="http://schemas.microsoft.com/office/drawing/2012/chart" uri="{02D57815-91ED-43cb-92C2-25804820EDAC}">
                  <c15:fullRef>
                    <c15:sqref>pivot!$AA$35:$AA$61</c15:sqref>
                  </c15:fullRef>
                </c:ext>
              </c:extLst>
              <c:f>(pivot!$AA$37,pivot!$AA$41,pivot!$AA$45,pivot!$AA$49,pivot!$AA$53,pivot!$AA$57,pivot!$AA$60)</c:f>
              <c:numCache>
                <c:formatCode>General</c:formatCode>
                <c:ptCount val="7"/>
                <c:pt idx="0">
                  <c:v>3816</c:v>
                </c:pt>
                <c:pt idx="1">
                  <c:v>1700</c:v>
                </c:pt>
                <c:pt idx="2">
                  <c:v>1916</c:v>
                </c:pt>
                <c:pt idx="3">
                  <c:v>7556</c:v>
                </c:pt>
                <c:pt idx="4">
                  <c:v>7839</c:v>
                </c:pt>
                <c:pt idx="5">
                  <c:v>7968</c:v>
                </c:pt>
                <c:pt idx="6">
                  <c:v>11518</c:v>
                </c:pt>
              </c:numCache>
            </c:numRef>
          </c:val>
          <c:extLst>
            <c:ext xmlns:c15="http://schemas.microsoft.com/office/drawing/2012/chart" uri="{02D57815-91ED-43cb-92C2-25804820EDAC}">
              <c15:datalabelsRange>
                <c15:f>pivot!$AB$36:$AB$61</c15:f>
                <c15:dlblRangeCache>
                  <c:ptCount val="26"/>
                  <c:pt idx="2">
                    <c:v>10.6%</c:v>
                  </c:pt>
                  <c:pt idx="6">
                    <c:v>77.0%</c:v>
                  </c:pt>
                  <c:pt idx="10">
                    <c:v>78.3%</c:v>
                  </c:pt>
                  <c:pt idx="14">
                    <c:v>93.7%</c:v>
                  </c:pt>
                  <c:pt idx="18">
                    <c:v>91.4%</c:v>
                  </c:pt>
                  <c:pt idx="22">
                    <c:v>100.0%</c:v>
                  </c:pt>
                  <c:pt idx="25">
                    <c:v>69.0%</c:v>
                  </c:pt>
                </c15:dlblRangeCache>
              </c15:datalabelsRange>
            </c:ext>
            <c:ext xmlns:c15="http://schemas.microsoft.com/office/drawing/2012/chart" uri="{02D57815-91ED-43cb-92C2-25804820EDAC}">
              <c15:categoryFilterExceptions>
                <c15:categoryFilterException>
                  <c15:sqref>pivot!$AA$36</c15:sqref>
                  <c15:dLbl>
                    <c:idx val="-1"/>
                    <c:tx>
                      <c:rich>
                        <a:bodyPr/>
                        <a:lstStyle/>
                        <a:p>
                          <a:fld id="{3F4B005A-DC84-439A-BC5B-189D3F2DBF2A}" type="CELLRANGE">
                            <a:rPr lang="en-US"/>
                            <a:pPr/>
                            <a:t>[CELLRANGE]</a:t>
                          </a:fld>
                          <a:endParaRPr lang="en-US" baseline="0"/>
                        </a:p>
                        <a:p>
                          <a:fld id="{F9E3C51C-12DC-4236-945E-D8CB07279541}"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0-D928-42BC-97B2-E7E446E00D1F}"/>
                      </c:ext>
                    </c:extLst>
                  </c15:dLbl>
                </c15:categoryFilterException>
                <c15:categoryFilterException>
                  <c15:sqref>pivot!$AA$38</c15:sqref>
                  <c15:dLbl>
                    <c:idx val="0"/>
                    <c:tx>
                      <c:rich>
                        <a:bodyPr/>
                        <a:lstStyle/>
                        <a:p>
                          <a:fld id="{B49918DE-47D2-4E3D-839E-587E278470A8}" type="CELLRANGE">
                            <a:rPr lang="en-US"/>
                            <a:pPr/>
                            <a:t>[CELLRANGE]</a:t>
                          </a:fld>
                          <a:endParaRPr lang="en-US" baseline="0"/>
                        </a:p>
                        <a:p>
                          <a:fld id="{A00867FC-72A0-4F31-AB56-D9FF764041A3}"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1-D928-42BC-97B2-E7E446E00D1F}"/>
                      </c:ext>
                    </c:extLst>
                  </c15:dLbl>
                </c15:categoryFilterException>
                <c15:categoryFilterException>
                  <c15:sqref>pivot!$AA$40</c15:sqref>
                  <c15:dLbl>
                    <c:idx val="0"/>
                    <c:tx>
                      <c:rich>
                        <a:bodyPr/>
                        <a:lstStyle/>
                        <a:p>
                          <a:fld id="{3D812433-B737-4DB7-BE93-ABAB3C4C7C19}" type="CELLRANGE">
                            <a:rPr lang="en-US"/>
                            <a:pPr/>
                            <a:t>[CELLRANGE]</a:t>
                          </a:fld>
                          <a:endParaRPr lang="en-US" baseline="0"/>
                        </a:p>
                        <a:p>
                          <a:fld id="{168DC2CB-68E8-4DA9-8C58-CB0D09AA3DF7}"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2-D928-42BC-97B2-E7E446E00D1F}"/>
                      </c:ext>
                    </c:extLst>
                  </c15:dLbl>
                </c15:categoryFilterException>
                <c15:categoryFilterException>
                  <c15:sqref>pivot!$AA$42</c15:sqref>
                  <c15:dLbl>
                    <c:idx val="1"/>
                    <c:tx>
                      <c:rich>
                        <a:bodyPr/>
                        <a:lstStyle/>
                        <a:p>
                          <a:fld id="{D3E1C5D2-B6FB-4844-A50C-45FB9434C1D4}" type="CELLRANGE">
                            <a:rPr lang="en-US"/>
                            <a:pPr/>
                            <a:t>[CELLRANGE]</a:t>
                          </a:fld>
                          <a:endParaRPr lang="en-US" baseline="0"/>
                        </a:p>
                        <a:p>
                          <a:fld id="{8046F65A-964F-4B59-95E8-2DB3612FDAFE}"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3-D928-42BC-97B2-E7E446E00D1F}"/>
                      </c:ext>
                    </c:extLst>
                  </c15:dLbl>
                </c15:categoryFilterException>
                <c15:categoryFilterException>
                  <c15:sqref>pivot!$AA$44</c15:sqref>
                  <c15:dLbl>
                    <c:idx val="1"/>
                    <c:tx>
                      <c:rich>
                        <a:bodyPr/>
                        <a:lstStyle/>
                        <a:p>
                          <a:fld id="{13F1D71F-F02F-4F28-91E5-C5D695D6AAAD}" type="CELLRANGE">
                            <a:rPr lang="en-US"/>
                            <a:pPr/>
                            <a:t>[CELLRANGE]</a:t>
                          </a:fld>
                          <a:endParaRPr lang="en-US" baseline="0"/>
                        </a:p>
                        <a:p>
                          <a:fld id="{EA6C50DC-2EAE-463C-B479-ACDD5C5DFB5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4-D928-42BC-97B2-E7E446E00D1F}"/>
                      </c:ext>
                    </c:extLst>
                  </c15:dLbl>
                </c15:categoryFilterException>
                <c15:categoryFilterException>
                  <c15:sqref>pivot!$AA$46</c15:sqref>
                  <c15:dLbl>
                    <c:idx val="2"/>
                    <c:tx>
                      <c:rich>
                        <a:bodyPr/>
                        <a:lstStyle/>
                        <a:p>
                          <a:fld id="{02C5D3D0-F809-4896-9168-99AA1713CEC2}" type="CELLRANGE">
                            <a:rPr lang="en-US"/>
                            <a:pPr/>
                            <a:t>[CELLRANGE]</a:t>
                          </a:fld>
                          <a:endParaRPr lang="en-US" baseline="0"/>
                        </a:p>
                        <a:p>
                          <a:fld id="{32EADE65-3F36-420B-92EB-0900778928C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5-D928-42BC-97B2-E7E446E00D1F}"/>
                      </c:ext>
                    </c:extLst>
                  </c15:dLbl>
                </c15:categoryFilterException>
                <c15:categoryFilterException>
                  <c15:sqref>pivot!$AA$48</c15:sqref>
                  <c15:dLbl>
                    <c:idx val="2"/>
                    <c:tx>
                      <c:rich>
                        <a:bodyPr/>
                        <a:lstStyle/>
                        <a:p>
                          <a:fld id="{477074A6-EAD6-491C-810B-9EF402EA486B}" type="CELLRANGE">
                            <a:rPr lang="en-US"/>
                            <a:pPr/>
                            <a:t>[CELLRANGE]</a:t>
                          </a:fld>
                          <a:endParaRPr lang="en-US" baseline="0"/>
                        </a:p>
                        <a:p>
                          <a:fld id="{46E9B659-0F57-4FBE-A643-850578DC4283}"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6-D928-42BC-97B2-E7E446E00D1F}"/>
                      </c:ext>
                    </c:extLst>
                  </c15:dLbl>
                </c15:categoryFilterException>
              </c15:categoryFilterExceptions>
            </c:ext>
            <c:ext xmlns:c16="http://schemas.microsoft.com/office/drawing/2014/chart" uri="{C3380CC4-5D6E-409C-BE32-E72D297353CC}">
              <c16:uniqueId val="{00000007-4BCE-46FF-BF09-1091FBF0084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pivot!$X$35:$Y$61</c15:sqref>
                  </c15:fullRef>
                </c:ext>
              </c:extLst>
              <c:f>(pivot!$X$37:$Y$37,pivot!$X$41:$Y$41,pivot!$X$45:$Y$45,pivot!$X$49:$Y$49,pivot!$X$53:$Y$53,pivot!$X$57:$Y$57,pivot!$X$60:$Y$60)</c:f>
              <c:multiLvlStrCache>
                <c:ptCount val="7"/>
                <c:lvl>
                  <c:pt idx="0">
                    <c:v>Total PLW screened for malnutrition</c:v>
                  </c:pt>
                  <c:pt idx="1">
                    <c:v>Total number of pregnant women</c:v>
                  </c:pt>
                  <c:pt idx="2">
                    <c:v>Total Pregnant women</c:v>
                  </c:pt>
                  <c:pt idx="3">
                    <c:v>Total Pregnant and lactating women</c:v>
                  </c:pt>
                  <c:pt idx="4">
                    <c:v>Total Pregnant and lactating women in BFCI</c:v>
                  </c:pt>
                  <c:pt idx="5">
                    <c:v>Total Pregnant and lactating women in BFCI</c:v>
                  </c:pt>
                  <c:pt idx="6">
                    <c:v>Total number of pregnant and lactating women in this Community health Unit mapped for BFCI, [data from CHS report- ensure the CHS report is updated]</c:v>
                  </c:pt>
                </c:lvl>
                <c:lvl>
                  <c:pt idx="0">
                    <c:v>Indicator 1:Proportion of Pregnant and lactating women malnourished</c:v>
                  </c:pt>
                  <c:pt idx="1">
                    <c:v>Indicator 2: Proportion of pregnant women who had IFAS</c:v>
                  </c:pt>
                  <c:pt idx="2">
                    <c:v>Indicator 3: Consumption of IFAS among pregnant women</c:v>
                  </c:pt>
                  <c:pt idx="3">
                    <c:v>Indicator 4: Proportion of pregnant and lactating women consuming at least 5 food groups in a day.</c:v>
                  </c:pt>
                  <c:pt idx="4">
                    <c:v>Indicator 5:Proportion of pregnant and lactating women consuming the recommended number of meals per day</c:v>
                  </c:pt>
                  <c:pt idx="5">
                    <c:v>Indicator 6:Pregnant and lactating women receiving nutrition counselling during home visit</c:v>
                  </c:pt>
                  <c:pt idx="6">
                    <c:v>Indicator 7: Proxy BFCI Coverage for Pregnant and lactating women</c:v>
                  </c:pt>
                </c:lvl>
              </c:multiLvlStrCache>
            </c:multiLvlStrRef>
          </c:cat>
          <c:val>
            <c:numRef>
              <c:extLst>
                <c:ext xmlns:c15="http://schemas.microsoft.com/office/drawing/2012/chart" uri="{02D57815-91ED-43cb-92C2-25804820EDAC}">
                  <c15:fullRef>
                    <c15:sqref>pivot!$AB$35:$AB$61</c15:sqref>
                  </c15:fullRef>
                </c:ext>
              </c:extLst>
              <c:f>(pivot!$AB$37,pivot!$AB$41,pivot!$AB$45,pivot!$AB$49,pivot!$AB$53,pivot!$AB$57,pivot!$AB$60)</c:f>
              <c:numCache>
                <c:formatCode>General</c:formatCode>
                <c:ptCount val="7"/>
              </c:numCache>
            </c:numRef>
          </c:val>
          <c:extLst>
            <c:ext xmlns:c16="http://schemas.microsoft.com/office/drawing/2014/chart" uri="{C3380CC4-5D6E-409C-BE32-E72D297353CC}">
              <c16:uniqueId val="{00000010-4BCE-46FF-BF09-1091FBF00844}"/>
            </c:ext>
          </c:extLst>
        </c:ser>
        <c:dLbls>
          <c:dLblPos val="outEnd"/>
          <c:showLegendKey val="0"/>
          <c:showVal val="1"/>
          <c:showCatName val="0"/>
          <c:showSerName val="0"/>
          <c:showPercent val="0"/>
          <c:showBubbleSize val="0"/>
        </c:dLbls>
        <c:gapWidth val="30"/>
        <c:axId val="386322816"/>
        <c:axId val="386325504"/>
      </c:barChart>
      <c:catAx>
        <c:axId val="38632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386325504"/>
        <c:crosses val="autoZero"/>
        <c:auto val="1"/>
        <c:lblAlgn val="ctr"/>
        <c:lblOffset val="100"/>
        <c:noMultiLvlLbl val="0"/>
      </c:catAx>
      <c:valAx>
        <c:axId val="386325504"/>
        <c:scaling>
          <c:orientation val="minMax"/>
        </c:scaling>
        <c:delete val="1"/>
        <c:axPos val="l"/>
        <c:numFmt formatCode="General" sourceLinked="1"/>
        <c:majorTickMark val="none"/>
        <c:minorTickMark val="none"/>
        <c:tickLblPos val="nextTo"/>
        <c:crossAx val="386322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latin typeface="Avenir Next LT Pro" panose="020B05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2</xdr:row>
      <xdr:rowOff>53396</xdr:rowOff>
    </xdr:from>
    <xdr:to>
      <xdr:col>21</xdr:col>
      <xdr:colOff>103909</xdr:colOff>
      <xdr:row>20</xdr:row>
      <xdr:rowOff>280146</xdr:rowOff>
    </xdr:to>
    <xdr:graphicFrame macro="">
      <xdr:nvGraphicFramePr>
        <xdr:cNvPr id="2" name="Chart 1">
          <a:extLst>
            <a:ext uri="{FF2B5EF4-FFF2-40B4-BE49-F238E27FC236}">
              <a16:creationId xmlns:a16="http://schemas.microsoft.com/office/drawing/2014/main" id="{916E82FF-2B02-41F6-B181-53FC7264E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10086</xdr:colOff>
      <xdr:row>2</xdr:row>
      <xdr:rowOff>45507</xdr:rowOff>
    </xdr:from>
    <xdr:to>
      <xdr:col>37</xdr:col>
      <xdr:colOff>91335</xdr:colOff>
      <xdr:row>21</xdr:row>
      <xdr:rowOff>9337</xdr:rowOff>
    </xdr:to>
    <xdr:graphicFrame macro="">
      <xdr:nvGraphicFramePr>
        <xdr:cNvPr id="3" name="Chart 2">
          <a:extLst>
            <a:ext uri="{FF2B5EF4-FFF2-40B4-BE49-F238E27FC236}">
              <a16:creationId xmlns:a16="http://schemas.microsoft.com/office/drawing/2014/main" id="{3E8E3576-185F-4FE0-A368-609D25507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102721</xdr:colOff>
      <xdr:row>23</xdr:row>
      <xdr:rowOff>86947</xdr:rowOff>
    </xdr:from>
    <xdr:to>
      <xdr:col>37</xdr:col>
      <xdr:colOff>102720</xdr:colOff>
      <xdr:row>43</xdr:row>
      <xdr:rowOff>58412</xdr:rowOff>
    </xdr:to>
    <xdr:graphicFrame macro="">
      <xdr:nvGraphicFramePr>
        <xdr:cNvPr id="4" name="Chart 3">
          <a:extLst>
            <a:ext uri="{FF2B5EF4-FFF2-40B4-BE49-F238E27FC236}">
              <a16:creationId xmlns:a16="http://schemas.microsoft.com/office/drawing/2014/main" id="{37365C4B-A51B-404C-834F-B565E3604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221815</xdr:colOff>
      <xdr:row>1</xdr:row>
      <xdr:rowOff>274007</xdr:rowOff>
    </xdr:from>
    <xdr:to>
      <xdr:col>49</xdr:col>
      <xdr:colOff>393011</xdr:colOff>
      <xdr:row>33</xdr:row>
      <xdr:rowOff>201592</xdr:rowOff>
    </xdr:to>
    <xdr:grpSp>
      <xdr:nvGrpSpPr>
        <xdr:cNvPr id="18" name="Group 17">
          <a:extLst>
            <a:ext uri="{FF2B5EF4-FFF2-40B4-BE49-F238E27FC236}">
              <a16:creationId xmlns:a16="http://schemas.microsoft.com/office/drawing/2014/main" id="{78AED094-6996-42BD-A4AE-780C02267F6E}"/>
            </a:ext>
          </a:extLst>
        </xdr:cNvPr>
        <xdr:cNvGrpSpPr/>
      </xdr:nvGrpSpPr>
      <xdr:grpSpPr>
        <a:xfrm>
          <a:off x="14900753" y="365343"/>
          <a:ext cx="5025032" cy="9791831"/>
          <a:chOff x="14979041" y="326198"/>
          <a:chExt cx="5025032" cy="9791831"/>
        </a:xfrm>
      </xdr:grpSpPr>
      <xdr:grpSp>
        <xdr:nvGrpSpPr>
          <xdr:cNvPr id="19" name="Group 18">
            <a:extLst>
              <a:ext uri="{FF2B5EF4-FFF2-40B4-BE49-F238E27FC236}">
                <a16:creationId xmlns:a16="http://schemas.microsoft.com/office/drawing/2014/main" id="{E6222F77-A464-FD23-F7FC-A796977FB0BD}"/>
              </a:ext>
            </a:extLst>
          </xdr:cNvPr>
          <xdr:cNvGrpSpPr/>
        </xdr:nvGrpSpPr>
        <xdr:grpSpPr>
          <a:xfrm>
            <a:off x="14979041" y="326198"/>
            <a:ext cx="5025032" cy="7261225"/>
            <a:chOff x="14033500" y="158750"/>
            <a:chExt cx="5025032" cy="7261225"/>
          </a:xfrm>
        </xdr:grpSpPr>
        <mc:AlternateContent xmlns:mc="http://schemas.openxmlformats.org/markup-compatibility/2006" xmlns:a14="http://schemas.microsoft.com/office/drawing/2010/main">
          <mc:Choice Requires="a14">
            <xdr:graphicFrame macro="">
              <xdr:nvGraphicFramePr>
                <xdr:cNvPr id="21" name="County 3">
                  <a:extLst>
                    <a:ext uri="{FF2B5EF4-FFF2-40B4-BE49-F238E27FC236}">
                      <a16:creationId xmlns:a16="http://schemas.microsoft.com/office/drawing/2014/main" id="{2B229704-0C16-C152-118A-1EFEA3D8F33E}"/>
                    </a:ext>
                  </a:extLst>
                </xdr:cNvPr>
                <xdr:cNvGraphicFramePr/>
              </xdr:nvGraphicFramePr>
              <xdr:xfrm>
                <a:off x="14044083" y="158750"/>
                <a:ext cx="4991532" cy="66675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14911336" y="365343"/>
                  <a:ext cx="4991532"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Facility 4">
                  <a:extLst>
                    <a:ext uri="{FF2B5EF4-FFF2-40B4-BE49-F238E27FC236}">
                      <a16:creationId xmlns:a16="http://schemas.microsoft.com/office/drawing/2014/main" id="{3CC1D308-5B70-4568-AE4B-1F1F7C129FD7}"/>
                    </a:ext>
                  </a:extLst>
                </xdr:cNvPr>
                <xdr:cNvGraphicFramePr/>
              </xdr:nvGraphicFramePr>
              <xdr:xfrm>
                <a:off x="14055723" y="3128430"/>
                <a:ext cx="4973110" cy="1718737"/>
              </xdr:xfrm>
              <a:graphic>
                <a:graphicData uri="http://schemas.microsoft.com/office/drawing/2010/slicer">
                  <sle:slicer xmlns:sle="http://schemas.microsoft.com/office/drawing/2010/slicer" name="Facility 4"/>
                </a:graphicData>
              </a:graphic>
            </xdr:graphicFrame>
          </mc:Choice>
          <mc:Fallback xmlns="">
            <xdr:sp macro="" textlink="">
              <xdr:nvSpPr>
                <xdr:cNvPr id="0" name=""/>
                <xdr:cNvSpPr>
                  <a:spLocks noTextEdit="1"/>
                </xdr:cNvSpPr>
              </xdr:nvSpPr>
              <xdr:spPr>
                <a:xfrm>
                  <a:off x="14922976" y="3335023"/>
                  <a:ext cx="4973110" cy="1718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sub-county 4">
                  <a:extLst>
                    <a:ext uri="{FF2B5EF4-FFF2-40B4-BE49-F238E27FC236}">
                      <a16:creationId xmlns:a16="http://schemas.microsoft.com/office/drawing/2014/main" id="{E7F34A9C-0670-641E-C4CA-2E93AE8A11E1}"/>
                    </a:ext>
                  </a:extLst>
                </xdr:cNvPr>
                <xdr:cNvGraphicFramePr/>
              </xdr:nvGraphicFramePr>
              <xdr:xfrm>
                <a:off x="14033500" y="744749"/>
                <a:ext cx="5025032" cy="2264834"/>
              </xdr:xfrm>
              <a:graphic>
                <a:graphicData uri="http://schemas.microsoft.com/office/drawing/2010/slicer">
                  <sle:slicer xmlns:sle="http://schemas.microsoft.com/office/drawing/2010/slicer" name="sub-county 4"/>
                </a:graphicData>
              </a:graphic>
            </xdr:graphicFrame>
          </mc:Choice>
          <mc:Fallback xmlns="">
            <xdr:sp macro="" textlink="">
              <xdr:nvSpPr>
                <xdr:cNvPr id="0" name=""/>
                <xdr:cNvSpPr>
                  <a:spLocks noTextEdit="1"/>
                </xdr:cNvSpPr>
              </xdr:nvSpPr>
              <xdr:spPr>
                <a:xfrm>
                  <a:off x="14900753" y="951342"/>
                  <a:ext cx="5025032" cy="226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Community Unit 4">
                  <a:extLst>
                    <a:ext uri="{FF2B5EF4-FFF2-40B4-BE49-F238E27FC236}">
                      <a16:creationId xmlns:a16="http://schemas.microsoft.com/office/drawing/2014/main" id="{35D7CE51-59C2-F047-8F24-1B7F9442E626}"/>
                    </a:ext>
                  </a:extLst>
                </xdr:cNvPr>
                <xdr:cNvGraphicFramePr/>
              </xdr:nvGraphicFramePr>
              <xdr:xfrm>
                <a:off x="14044082" y="4895850"/>
                <a:ext cx="4974781" cy="2524125"/>
              </xdr:xfrm>
              <a:graphic>
                <a:graphicData uri="http://schemas.microsoft.com/office/drawing/2010/slicer">
                  <sle:slicer xmlns:sle="http://schemas.microsoft.com/office/drawing/2010/slicer" name="Community Unit 4"/>
                </a:graphicData>
              </a:graphic>
            </xdr:graphicFrame>
          </mc:Choice>
          <mc:Fallback xmlns="">
            <xdr:sp macro="" textlink="">
              <xdr:nvSpPr>
                <xdr:cNvPr id="0" name=""/>
                <xdr:cNvSpPr>
                  <a:spLocks noTextEdit="1"/>
                </xdr:cNvSpPr>
              </xdr:nvSpPr>
              <xdr:spPr>
                <a:xfrm>
                  <a:off x="14911335" y="5102443"/>
                  <a:ext cx="49747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0" name="yearmonth 2">
                <a:extLst>
                  <a:ext uri="{FF2B5EF4-FFF2-40B4-BE49-F238E27FC236}">
                    <a16:creationId xmlns:a16="http://schemas.microsoft.com/office/drawing/2014/main" id="{B88A41D1-6380-7649-3DC9-262A2824F958}"/>
                  </a:ext>
                </a:extLst>
              </xdr:cNvPr>
              <xdr:cNvGraphicFramePr/>
            </xdr:nvGraphicFramePr>
            <xdr:xfrm>
              <a:off x="14992088" y="7593904"/>
              <a:ext cx="4984315" cy="2524125"/>
            </xdr:xfrm>
            <a:graphic>
              <a:graphicData uri="http://schemas.microsoft.com/office/drawing/2010/slicer">
                <sle:slicer xmlns:sle="http://schemas.microsoft.com/office/drawing/2010/slicer" name="yearmonth 2"/>
              </a:graphicData>
            </a:graphic>
          </xdr:graphicFrame>
        </mc:Choice>
        <mc:Fallback xmlns="">
          <xdr:sp macro="" textlink="">
            <xdr:nvSpPr>
              <xdr:cNvPr id="0" name=""/>
              <xdr:cNvSpPr>
                <a:spLocks noTextEdit="1"/>
              </xdr:cNvSpPr>
            </xdr:nvSpPr>
            <xdr:spPr>
              <a:xfrm>
                <a:off x="14913800" y="7633049"/>
                <a:ext cx="49843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c:userShapes xmlns:c="http://schemas.openxmlformats.org/drawingml/2006/chart">
  <cdr:relSizeAnchor xmlns:cdr="http://schemas.openxmlformats.org/drawingml/2006/chartDrawing">
    <cdr:from>
      <cdr:x>0.43819</cdr:x>
      <cdr:y>0.0105</cdr:y>
    </cdr:from>
    <cdr:to>
      <cdr:x>0.44002</cdr:x>
      <cdr:y>1</cdr:y>
    </cdr:to>
    <cdr:cxnSp macro="">
      <cdr:nvCxnSpPr>
        <cdr:cNvPr id="2" name="Straight Connector 1">
          <a:extLst xmlns:a="http://schemas.openxmlformats.org/drawingml/2006/main">
            <a:ext uri="{FF2B5EF4-FFF2-40B4-BE49-F238E27FC236}">
              <a16:creationId xmlns:a16="http://schemas.microsoft.com/office/drawing/2014/main" id="{13BE5EEF-7CC6-41C8-BE06-29F2FB27EEA5}"/>
            </a:ext>
          </a:extLst>
        </cdr:cNvPr>
        <cdr:cNvCxnSpPr/>
      </cdr:nvCxnSpPr>
      <cdr:spPr>
        <a:xfrm xmlns:a="http://schemas.openxmlformats.org/drawingml/2006/main" flipH="1">
          <a:off x="6686177" y="62465"/>
          <a:ext cx="28014" cy="5885471"/>
        </a:xfrm>
        <a:prstGeom xmlns:a="http://schemas.openxmlformats.org/drawingml/2006/main" prst="line">
          <a:avLst/>
        </a:prstGeom>
        <a:ln xmlns:a="http://schemas.openxmlformats.org/drawingml/2006/main" w="34925"/>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32</xdr:col>
      <xdr:colOff>45508</xdr:colOff>
      <xdr:row>0</xdr:row>
      <xdr:rowOff>0</xdr:rowOff>
    </xdr:from>
    <xdr:to>
      <xdr:col>35</xdr:col>
      <xdr:colOff>96308</xdr:colOff>
      <xdr:row>13</xdr:row>
      <xdr:rowOff>153458</xdr:rowOff>
    </xdr:to>
    <mc:AlternateContent xmlns:mc="http://schemas.openxmlformats.org/markup-compatibility/2006" xmlns:a14="http://schemas.microsoft.com/office/drawing/2010/main">
      <mc:Choice Requires="a14">
        <xdr:graphicFrame macro="">
          <xdr:nvGraphicFramePr>
            <xdr:cNvPr id="3" name="sub-county">
              <a:extLst>
                <a:ext uri="{FF2B5EF4-FFF2-40B4-BE49-F238E27FC236}">
                  <a16:creationId xmlns:a16="http://schemas.microsoft.com/office/drawing/2014/main" id="{E789D5F1-7B17-4926-B1FD-A5BD3686CA6F}"/>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20968758" y="0"/>
              <a:ext cx="1828800" cy="2725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9525</xdr:colOff>
      <xdr:row>4</xdr:row>
      <xdr:rowOff>14817</xdr:rowOff>
    </xdr:from>
    <xdr:to>
      <xdr:col>34</xdr:col>
      <xdr:colOff>60325</xdr:colOff>
      <xdr:row>16</xdr:row>
      <xdr:rowOff>446616</xdr:rowOff>
    </xdr:to>
    <mc:AlternateContent xmlns:mc="http://schemas.openxmlformats.org/markup-compatibility/2006" xmlns:a14="http://schemas.microsoft.com/office/drawing/2010/main">
      <mc:Choice Requires="a14">
        <xdr:graphicFrame macro="">
          <xdr:nvGraphicFramePr>
            <xdr:cNvPr id="5" name="Community Unit">
              <a:extLst>
                <a:ext uri="{FF2B5EF4-FFF2-40B4-BE49-F238E27FC236}">
                  <a16:creationId xmlns:a16="http://schemas.microsoft.com/office/drawing/2014/main" id="{0FE16187-EE53-474F-ADD2-0BC5945304F3}"/>
                </a:ext>
              </a:extLst>
            </xdr:cNvPr>
            <xdr:cNvGraphicFramePr/>
          </xdr:nvGraphicFramePr>
          <xdr:xfrm>
            <a:off x="0" y="0"/>
            <a:ext cx="0" cy="0"/>
          </xdr:xfrm>
          <a:graphic>
            <a:graphicData uri="http://schemas.microsoft.com/office/drawing/2010/slicer">
              <sle:slicer xmlns:sle="http://schemas.microsoft.com/office/drawing/2010/slicer" name="Community Unit"/>
            </a:graphicData>
          </a:graphic>
        </xdr:graphicFrame>
      </mc:Choice>
      <mc:Fallback xmlns="">
        <xdr:sp macro="" textlink="">
          <xdr:nvSpPr>
            <xdr:cNvPr id="0" name=""/>
            <xdr:cNvSpPr>
              <a:spLocks noTextEdit="1"/>
            </xdr:cNvSpPr>
          </xdr:nvSpPr>
          <xdr:spPr>
            <a:xfrm>
              <a:off x="20340108" y="582083"/>
              <a:ext cx="1828800" cy="345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116417</xdr:colOff>
      <xdr:row>0</xdr:row>
      <xdr:rowOff>127000</xdr:rowOff>
    </xdr:from>
    <xdr:to>
      <xdr:col>28</xdr:col>
      <xdr:colOff>421283</xdr:colOff>
      <xdr:row>31</xdr:row>
      <xdr:rowOff>118664</xdr:rowOff>
    </xdr:to>
    <xdr:grpSp>
      <xdr:nvGrpSpPr>
        <xdr:cNvPr id="9" name="Group 8">
          <a:extLst>
            <a:ext uri="{FF2B5EF4-FFF2-40B4-BE49-F238E27FC236}">
              <a16:creationId xmlns:a16="http://schemas.microsoft.com/office/drawing/2014/main" id="{F2CB52C9-A991-4F13-BF70-B8C9E0A5A760}"/>
            </a:ext>
          </a:extLst>
        </xdr:cNvPr>
        <xdr:cNvGrpSpPr/>
      </xdr:nvGrpSpPr>
      <xdr:grpSpPr>
        <a:xfrm>
          <a:off x="13948834" y="127000"/>
          <a:ext cx="5025032" cy="9685997"/>
          <a:chOff x="14979041" y="326198"/>
          <a:chExt cx="5025032" cy="9791831"/>
        </a:xfrm>
      </xdr:grpSpPr>
      <xdr:grpSp>
        <xdr:nvGrpSpPr>
          <xdr:cNvPr id="10" name="Group 9">
            <a:extLst>
              <a:ext uri="{FF2B5EF4-FFF2-40B4-BE49-F238E27FC236}">
                <a16:creationId xmlns:a16="http://schemas.microsoft.com/office/drawing/2014/main" id="{6EC8E5C1-C9F9-320A-C3EF-7F9F244CF76F}"/>
              </a:ext>
            </a:extLst>
          </xdr:cNvPr>
          <xdr:cNvGrpSpPr/>
        </xdr:nvGrpSpPr>
        <xdr:grpSpPr>
          <a:xfrm>
            <a:off x="14979041" y="326198"/>
            <a:ext cx="5025032" cy="7261225"/>
            <a:chOff x="14033500" y="158750"/>
            <a:chExt cx="5025032" cy="7261225"/>
          </a:xfrm>
        </xdr:grpSpPr>
        <mc:AlternateContent xmlns:mc="http://schemas.openxmlformats.org/markup-compatibility/2006" xmlns:a14="http://schemas.microsoft.com/office/drawing/2010/main">
          <mc:Choice Requires="a14">
            <xdr:graphicFrame macro="">
              <xdr:nvGraphicFramePr>
                <xdr:cNvPr id="12" name="County 2">
                  <a:extLst>
                    <a:ext uri="{FF2B5EF4-FFF2-40B4-BE49-F238E27FC236}">
                      <a16:creationId xmlns:a16="http://schemas.microsoft.com/office/drawing/2014/main" id="{3A2FB46D-F762-419B-0ABD-94A3CE4ACA5C}"/>
                    </a:ext>
                  </a:extLst>
                </xdr:cNvPr>
                <xdr:cNvGraphicFramePr/>
              </xdr:nvGraphicFramePr>
              <xdr:xfrm>
                <a:off x="14044083" y="158750"/>
                <a:ext cx="4991532" cy="66675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13959417" y="127000"/>
                  <a:ext cx="4991532"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Facility 3">
                  <a:extLst>
                    <a:ext uri="{FF2B5EF4-FFF2-40B4-BE49-F238E27FC236}">
                      <a16:creationId xmlns:a16="http://schemas.microsoft.com/office/drawing/2014/main" id="{8B97CADC-6769-66B7-D862-BCC491F4847E}"/>
                    </a:ext>
                  </a:extLst>
                </xdr:cNvPr>
                <xdr:cNvGraphicFramePr/>
              </xdr:nvGraphicFramePr>
              <xdr:xfrm>
                <a:off x="14055723" y="3128430"/>
                <a:ext cx="4973110" cy="1718737"/>
              </xdr:xfrm>
              <a:graphic>
                <a:graphicData uri="http://schemas.microsoft.com/office/drawing/2010/slicer">
                  <sle:slicer xmlns:sle="http://schemas.microsoft.com/office/drawing/2010/slicer" name="Facility 3"/>
                </a:graphicData>
              </a:graphic>
            </xdr:graphicFrame>
          </mc:Choice>
          <mc:Fallback xmlns="">
            <xdr:sp macro="" textlink="">
              <xdr:nvSpPr>
                <xdr:cNvPr id="0" name=""/>
                <xdr:cNvSpPr>
                  <a:spLocks noTextEdit="1"/>
                </xdr:cNvSpPr>
              </xdr:nvSpPr>
              <xdr:spPr>
                <a:xfrm>
                  <a:off x="13971057" y="3096680"/>
                  <a:ext cx="4973110" cy="1718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sub-county 3">
                  <a:extLst>
                    <a:ext uri="{FF2B5EF4-FFF2-40B4-BE49-F238E27FC236}">
                      <a16:creationId xmlns:a16="http://schemas.microsoft.com/office/drawing/2014/main" id="{B11C4600-0FFA-BA87-B7B4-7B54BEA5314D}"/>
                    </a:ext>
                  </a:extLst>
                </xdr:cNvPr>
                <xdr:cNvGraphicFramePr/>
              </xdr:nvGraphicFramePr>
              <xdr:xfrm>
                <a:off x="14033500" y="744749"/>
                <a:ext cx="5025032" cy="2264834"/>
              </xdr:xfrm>
              <a:graphic>
                <a:graphicData uri="http://schemas.microsoft.com/office/drawing/2010/slicer">
                  <sle:slicer xmlns:sle="http://schemas.microsoft.com/office/drawing/2010/slicer" name="sub-county 3"/>
                </a:graphicData>
              </a:graphic>
            </xdr:graphicFrame>
          </mc:Choice>
          <mc:Fallback xmlns="">
            <xdr:sp macro="" textlink="">
              <xdr:nvSpPr>
                <xdr:cNvPr id="0" name=""/>
                <xdr:cNvSpPr>
                  <a:spLocks noTextEdit="1"/>
                </xdr:cNvSpPr>
              </xdr:nvSpPr>
              <xdr:spPr>
                <a:xfrm>
                  <a:off x="13948834" y="712999"/>
                  <a:ext cx="5025032" cy="226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Community Unit 3">
                  <a:extLst>
                    <a:ext uri="{FF2B5EF4-FFF2-40B4-BE49-F238E27FC236}">
                      <a16:creationId xmlns:a16="http://schemas.microsoft.com/office/drawing/2014/main" id="{4A826682-4179-3AFE-7B81-EE7D7C466E55}"/>
                    </a:ext>
                  </a:extLst>
                </xdr:cNvPr>
                <xdr:cNvGraphicFramePr/>
              </xdr:nvGraphicFramePr>
              <xdr:xfrm>
                <a:off x="14044082" y="4895850"/>
                <a:ext cx="4974781" cy="2524125"/>
              </xdr:xfrm>
              <a:graphic>
                <a:graphicData uri="http://schemas.microsoft.com/office/drawing/2010/slicer">
                  <sle:slicer xmlns:sle="http://schemas.microsoft.com/office/drawing/2010/slicer" name="Community Unit 3"/>
                </a:graphicData>
              </a:graphic>
            </xdr:graphicFrame>
          </mc:Choice>
          <mc:Fallback xmlns="">
            <xdr:sp macro="" textlink="">
              <xdr:nvSpPr>
                <xdr:cNvPr id="0" name=""/>
                <xdr:cNvSpPr>
                  <a:spLocks noTextEdit="1"/>
                </xdr:cNvSpPr>
              </xdr:nvSpPr>
              <xdr:spPr>
                <a:xfrm>
                  <a:off x="13959416" y="4864100"/>
                  <a:ext cx="49747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11" name="yearmonth 1">
                <a:extLst>
                  <a:ext uri="{FF2B5EF4-FFF2-40B4-BE49-F238E27FC236}">
                    <a16:creationId xmlns:a16="http://schemas.microsoft.com/office/drawing/2014/main" id="{8B5E2184-91A4-D9D9-7131-F8B7896B7BB5}"/>
                  </a:ext>
                </a:extLst>
              </xdr:cNvPr>
              <xdr:cNvGraphicFramePr/>
            </xdr:nvGraphicFramePr>
            <xdr:xfrm>
              <a:off x="14992088" y="7593904"/>
              <a:ext cx="4984315" cy="2524125"/>
            </xdr:xfrm>
            <a:graphic>
              <a:graphicData uri="http://schemas.microsoft.com/office/drawing/2010/slicer">
                <sle:slicer xmlns:sle="http://schemas.microsoft.com/office/drawing/2010/slicer" name="yearmonth 1"/>
              </a:graphicData>
            </a:graphic>
          </xdr:graphicFrame>
        </mc:Choice>
        <mc:Fallback xmlns="">
          <xdr:sp macro="" textlink="">
            <xdr:nvSpPr>
              <xdr:cNvPr id="0" name=""/>
              <xdr:cNvSpPr>
                <a:spLocks noTextEdit="1"/>
              </xdr:cNvSpPr>
            </xdr:nvSpPr>
            <xdr:spPr>
              <a:xfrm>
                <a:off x="13961881" y="7394706"/>
                <a:ext cx="49843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maigua" refreshedDate="45405.473186226853" backgroundQuery="1" createdVersion="6" refreshedVersion="8" minRefreshableVersion="3" recordCount="0" supportSubquery="1" supportAdvancedDrill="1">
  <cacheSource type="external" connectionId="1"/>
  <cacheFields count="6">
    <cacheField name="[BFCI_Raw].[County].[County]" caption="County" numFmtId="0" level="1">
      <sharedItems containsSemiMixedTypes="0" containsNonDate="0" containsString="0"/>
    </cacheField>
    <cacheField name="[BFCI_Raw].[sub-county].[sub-county]" caption="sub-county" numFmtId="0" hierarchy="1" level="1">
      <sharedItems containsSemiMixedTypes="0" containsNonDate="0" containsString="0"/>
    </cacheField>
    <cacheField name="[BFCI_Raw].[Facility].[Facility]" caption="Facility" numFmtId="0" hierarchy="2" level="1">
      <sharedItems containsSemiMixedTypes="0" containsNonDate="0" containsString="0"/>
    </cacheField>
    <cacheField name="[BFCI_Raw].[Community Unit].[Community Unit]" caption="Community Unit" numFmtId="0" hierarchy="3" level="1">
      <sharedItems containsSemiMixedTypes="0" containsNonDate="0" containsString="0"/>
    </cacheField>
    <cacheField name="[BFCI_Raw].[yearmonth].[yearmonth]" caption="yearmonth" numFmtId="0" hierarchy="5" level="1">
      <sharedItems containsSemiMixedTypes="0" containsNonDate="0" containsString="0"/>
    </cacheField>
    <cacheField name="[BFCI_Raw].[MflCode].[MflCode]" caption="MflCode" numFmtId="0" hierarchy="6" level="1">
      <sharedItems containsSemiMixedTypes="0" containsNonDate="0" containsString="0"/>
    </cacheField>
  </cacheFields>
  <cacheHierarchies count="18">
    <cacheHierarchy uniqueName="[BFCI_Raw].[County]" caption="County" attribute="1" defaultMemberUniqueName="[BFCI_Raw].[County].[All]" allUniqueName="[BFCI_Raw].[County].[All]" dimensionUniqueName="[BFCI_Raw]" displayFolder="" count="2" memberValueDatatype="130" unbalanced="0">
      <fieldsUsage count="2">
        <fieldUsage x="-1"/>
        <fieldUsage x="0"/>
      </fieldsUsage>
    </cacheHierarchy>
    <cacheHierarchy uniqueName="[BFCI_Raw].[sub-county]" caption="sub-county" attribute="1" defaultMemberUniqueName="[BFCI_Raw].[sub-county].[All]" allUniqueName="[BFCI_Raw].[sub-county].[All]" dimensionUniqueName="[BFCI_Raw]" displayFolder="" count="2" memberValueDatatype="130" unbalanced="0">
      <fieldsUsage count="2">
        <fieldUsage x="-1"/>
        <fieldUsage x="1"/>
      </fieldsUsage>
    </cacheHierarchy>
    <cacheHierarchy uniqueName="[BFCI_Raw].[Facility]" caption="Facility" attribute="1" defaultMemberUniqueName="[BFCI_Raw].[Facility].[All]" allUniqueName="[BFCI_Raw].[Facility].[All]" dimensionUniqueName="[BFCI_Raw]" displayFolder="" count="2" memberValueDatatype="130" unbalanced="0">
      <fieldsUsage count="2">
        <fieldUsage x="-1"/>
        <fieldUsage x="2"/>
      </fieldsUsage>
    </cacheHierarchy>
    <cacheHierarchy uniqueName="[BFCI_Raw].[Community Unit]" caption="Community Unit" attribute="1" defaultMemberUniqueName="[BFCI_Raw].[Community Unit].[All]" allUniqueName="[BFCI_Raw].[Community Unit].[All]" dimensionUniqueName="[BFCI_Raw]" displayFolder="" count="2" memberValueDatatype="130" unbalanced="0">
      <fieldsUsage count="2">
        <fieldUsage x="-1"/>
        <fieldUsage x="3"/>
      </fieldsUsage>
    </cacheHierarchy>
    <cacheHierarchy uniqueName="[BFCI_Raw].[Month]" caption="Month" attribute="1" defaultMemberUniqueName="[BFCI_Raw].[Month].[All]" allUniqueName="[BFCI_Raw].[Month].[All]" dimensionUniqueName="[BFCI_Raw]" displayFolder="" count="0" memberValueDatatype="130" unbalanced="0"/>
    <cacheHierarchy uniqueName="[BFCI_Raw].[yearmonth]" caption="yearmonth" attribute="1" defaultMemberUniqueName="[BFCI_Raw].[yearmonth].[All]" allUniqueName="[BFCI_Raw].[yearmonth].[All]" dimensionUniqueName="[BFCI_Raw]" displayFolder="" count="2" memberValueDatatype="20" unbalanced="0">
      <fieldsUsage count="2">
        <fieldUsage x="-1"/>
        <fieldUsage x="4"/>
      </fieldsUsage>
    </cacheHierarchy>
    <cacheHierarchy uniqueName="[BFCI_Raw].[MflCode]" caption="MflCode" attribute="1" defaultMemberUniqueName="[BFCI_Raw].[MflCode].[All]" allUniqueName="[BFCI_Raw].[MflCode].[All]" dimensionUniqueName="[BFCI_Raw]" displayFolder="" count="2" memberValueDatatype="20" unbalanced="0">
      <fieldsUsage count="2">
        <fieldUsage x="-1"/>
        <fieldUsage x="5"/>
      </fieldsUsage>
    </cacheHierarchy>
    <cacheHierarchy uniqueName="[BFCI_Raw].[Main Section]" caption="Main Section" attribute="1" defaultMemberUniqueName="[BFCI_Raw].[Main Section].[All]" allUniqueName="[BFCI_Raw].[Main Section].[All]" dimensionUniqueName="[BFCI_Raw]" displayFolder="" count="0" memberValueDatatype="130" unbalanced="0"/>
    <cacheHierarchy uniqueName="[BFCI_Raw].[Section]" caption="Section" attribute="1" defaultMemberUniqueName="[BFCI_Raw].[Section].[All]" allUniqueName="[BFCI_Raw].[Section].[All]" dimensionUniqueName="[BFCI_Raw]" displayFolder="" count="0" memberValueDatatype="130" unbalanced="0"/>
    <cacheHierarchy uniqueName="[BFCI_Raw].[Sub Section]" caption="Sub Section" attribute="1" defaultMemberUniqueName="[BFCI_Raw].[Sub Section].[All]" allUniqueName="[BFCI_Raw].[Sub Section].[All]" dimensionUniqueName="[BFCI_Raw]" displayFolder="" count="0" memberValueDatatype="130" unbalanced="0"/>
    <cacheHierarchy uniqueName="[BFCI_Raw].[Indicator]" caption="Indicator" attribute="1" defaultMemberUniqueName="[BFCI_Raw].[Indicator].[All]" allUniqueName="[BFCI_Raw].[Indicator].[All]" dimensionUniqueName="[BFCI_Raw]" displayFolder="" count="0" memberValueDatatype="130" unbalanced="0"/>
    <cacheHierarchy uniqueName="[BFCI_Raw].[Order]" caption="Order" attribute="1" defaultMemberUniqueName="[BFCI_Raw].[Order].[All]" allUniqueName="[BFCI_Raw].[Order].[All]" dimensionUniqueName="[BFCI_Raw]" displayFolder="" count="0" memberValueDatatype="20" unbalanced="0"/>
    <cacheHierarchy uniqueName="[BFCI_Raw].[Is a percentage indicator]" caption="Is a percentage indicator" attribute="1" defaultMemberUniqueName="[BFCI_Raw].[Is a percentage indicator].[All]" allUniqueName="[BFCI_Raw].[Is a percentage indicator].[All]" dimensionUniqueName="[BFCI_Raw]" displayFolder="" count="0" memberValueDatatype="20" unbalanced="0"/>
    <cacheHierarchy uniqueName="[BFCI_Raw].[Value]" caption="Value" attribute="1" defaultMemberUniqueName="[BFCI_Raw].[Value].[All]" allUniqueName="[BFCI_Raw].[Value].[All]" dimensionUniqueName="[BFCI_Raw]" displayFolder="" count="0" memberValueDatatype="20" unbalanced="0"/>
    <cacheHierarchy uniqueName="[Measures].[__XL_Count Table1]" caption="__XL_Count Table1" measure="1" displayFolder="" measureGroup="BFCI_Raw" count="0" hidden="1"/>
    <cacheHierarchy uniqueName="[Measures].[__No measures defined]" caption="__No measures defined" measure="1" displayFolder="" count="0" hidden="1"/>
    <cacheHierarchy uniqueName="[Measures].[Count of Value]" caption="Count of Value" measure="1" displayFolder="" measureGroup="BFCI_Raw" count="0" hidden="1">
      <extLst>
        <ext xmlns:x15="http://schemas.microsoft.com/office/spreadsheetml/2010/11/main" uri="{B97F6D7D-B522-45F9-BDA1-12C45D357490}">
          <x15:cacheHierarchy aggregatedColumn="13"/>
        </ext>
      </extLst>
    </cacheHierarchy>
    <cacheHierarchy uniqueName="[Measures].[Sum of Value]" caption="Sum of Value" measure="1" displayFolder="" measureGroup="BFCI_Raw" count="0" hidden="1">
      <extLst>
        <ext xmlns:x15="http://schemas.microsoft.com/office/spreadsheetml/2010/11/main" uri="{B97F6D7D-B522-45F9-BDA1-12C45D357490}">
          <x15:cacheHierarchy aggregatedColumn="13"/>
        </ext>
      </extLst>
    </cacheHierarchy>
  </cacheHierarchies>
  <kpis count="0"/>
  <dimensions count="2">
    <dimension name="BFCI_Raw" uniqueName="[BFCI_Raw]" caption="BFCI_Raw"/>
    <dimension measure="1" name="Measures" uniqueName="[Measures]" caption="Measures"/>
  </dimensions>
  <measureGroups count="1">
    <measureGroup name="BFCI_Raw" caption="BFCI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OnLoad="1" refreshedBy="Emmanuel Kaunda" refreshedDate="45405.610188425926" backgroundQuery="1" createdVersion="6" refreshedVersion="6" minRefreshableVersion="3" recordCount="0" supportSubquery="1" supportAdvancedDrill="1">
  <cacheSource type="external" connectionId="1"/>
  <cacheFields count="6">
    <cacheField name="[BFCI_Raw].[Main Section].[Main Section]" caption="Main Section" numFmtId="0" hierarchy="7" level="1">
      <sharedItems count="3">
        <s v="Section 1: Individual Child summary for BFCI Form 1a"/>
        <s v="Section 2:Maternal summary for BFCI form 1b: [Part B]"/>
        <s v="Section 1b:Maternal summary for BFCI form 1b: [Part B]"/>
      </sharedItems>
    </cacheField>
    <cacheField name="[BFCI_Raw].[Section].[Section]" caption="Section" numFmtId="0" hierarchy="8" level="1">
      <sharedItems count="28">
        <s v="Child Exclusively Breastfed"/>
        <s v="Total 0-5 Months"/>
        <s v="Child  consuming iron- rich [animal or fortified] foods"/>
        <s v="Total 6-23 months"/>
        <s v="Children 6-23 months consumed atleast 4 food groups"/>
        <s v="Total children 6-23 months"/>
        <s v="Mother/  caregivers received nutrition counselling"/>
        <s v="Total mother/ caregivers in BFCI"/>
        <s v="Children 0-23 months on early initiation to breastfeeding"/>
        <s v="Total children 0-23 months in BFCI"/>
        <s v="Children 0-23 months given prelacteal feeds [Form 1a,Q7]"/>
        <s v="Number of males"/>
        <s v="Number of females"/>
        <s v="Total number of children, age 0-23 months, reached  with BFCI in the reporting  month"/>
        <s v="Total number of children in this Community health Unit age 0-23 months mapped for BFCI, [data from CHS report- ensure the CHS report is updated]"/>
        <s v="Pregnant and lactating women malnourished [Form 1b,Q9]"/>
        <s v="Total PLW screened for malnutrition"/>
        <s v="Pregnant women who had IFAS [Form 1b,Q10]"/>
        <s v="Total number of pregnant women"/>
        <s v="Pregnant Women who consumed  IFAS for 15 days or more [Form 1b,Q11b]"/>
        <s v="Total Pregnant women"/>
        <s v="Pregnant and lactating women consuming 5 or more food groups in a day"/>
        <s v="Total Pregnant and lactating women"/>
        <s v="Pregnant and lactating women consuming the recommended number of meals per day"/>
        <s v="Total Pregnant and lactating women in BFCI"/>
        <s v="Pregnant and lactating women received nutrition counselling [Form 1b,Q16 for all pregnant and lactating women in BFCI]"/>
        <s v="Pregnant and lactating women received nutrition counselling [Form 1b,Q16 for all pregnant and lactating women in BFCI ]"/>
        <s v="Total number of pregnant and lactating women in this Community health Unit mapped for BFCI, [data from CHS report- ensure the CHS report is updated]"/>
      </sharedItems>
    </cacheField>
    <cacheField name="[BFCI_Raw].[Sub Section].[Sub Section]" caption="Sub Section" numFmtId="0" hierarchy="9" level="1">
      <sharedItems count="15">
        <s v="Indicator 1: Children 0-5 months exclusively breastfed"/>
        <s v="Indicator 2:Children 6-23 months consuming iron- rich foods"/>
        <s v="Indicator 3:Children 6-23 months consuming atleast 4 food groups"/>
        <s v="Indicator 4: Mother or caregivers receiving nutrition counselling during home visit"/>
        <s v="Indicator 5: Early Initiation of  breastfeeding. (Children 0-23 months)"/>
        <s v="Indicator 6: Those who received a Pre lacteal feed (Children 0-23 months)"/>
        <s v="Indicator 7: Gender dissagregation"/>
        <s v="Indicator 8. BFCI coverage for children 0-23 months"/>
        <s v="Indicator 1:Proportion of Pregnant and lactating women malnourished"/>
        <s v="Indicator 2: Proportion of pregnant women who had IFAS"/>
        <s v="Indicator 3: Consumption of IFAS among pregnant women"/>
        <s v="Indicator 4: Proportion of pregnant and lactating women consuming at least 5 food groups in a day."/>
        <s v="Indicator 5:Proportion of pregnant and lactating women consuming the recommended number of meals per day"/>
        <s v="Indicator 6:Pregnant and lactating women receiving nutrition counselling during home visit"/>
        <s v="Indicator 7: Proxy BFCI Coverage for Pregnant and lactating women"/>
      </sharedItems>
    </cacheField>
    <cacheField name="[BFCI_Raw].[Order].[Order]" caption="Order" numFmtId="0" hierarchy="11" level="1">
      <sharedItems containsSemiMixedTypes="0" containsString="0" containsNumber="1" containsInteger="1" minValue="1" maxValue="56" count="43">
        <n v="1"/>
        <n v="2"/>
        <n v="3"/>
        <n v="5"/>
        <n v="6"/>
        <n v="7"/>
        <n v="9"/>
        <n v="10"/>
        <n v="11"/>
        <n v="13"/>
        <n v="14"/>
        <n v="15"/>
        <n v="17"/>
        <n v="18"/>
        <n v="19"/>
        <n v="20"/>
        <n v="22"/>
        <n v="23"/>
        <n v="24"/>
        <n v="26"/>
        <n v="27"/>
        <n v="28"/>
        <n v="29"/>
        <n v="31"/>
        <n v="32"/>
        <n v="33"/>
        <n v="35"/>
        <n v="36"/>
        <n v="37"/>
        <n v="39"/>
        <n v="40"/>
        <n v="41"/>
        <n v="43"/>
        <n v="44"/>
        <n v="45"/>
        <n v="47"/>
        <n v="48"/>
        <n v="49"/>
        <n v="51"/>
        <n v="52"/>
        <n v="53"/>
        <n v="55"/>
        <n v="56"/>
      </sharedItems>
      <extLst>
        <ext xmlns:x15="http://schemas.microsoft.com/office/spreadsheetml/2010/11/main" uri="{4F2E5C28-24EA-4eb8-9CBF-B6C8F9C3D259}">
          <x15:cachedUniqueNames>
            <x15:cachedUniqueName index="0" name="[BFCI_Raw].[Order].&amp;[1]"/>
            <x15:cachedUniqueName index="1" name="[BFCI_Raw].[Order].&amp;[2]"/>
            <x15:cachedUniqueName index="2" name="[BFCI_Raw].[Order].&amp;[3]"/>
            <x15:cachedUniqueName index="3" name="[BFCI_Raw].[Order].&amp;[5]"/>
            <x15:cachedUniqueName index="4" name="[BFCI_Raw].[Order].&amp;[6]"/>
            <x15:cachedUniqueName index="5" name="[BFCI_Raw].[Order].&amp;[7]"/>
            <x15:cachedUniqueName index="6" name="[BFCI_Raw].[Order].&amp;[9]"/>
            <x15:cachedUniqueName index="7" name="[BFCI_Raw].[Order].&amp;[10]"/>
            <x15:cachedUniqueName index="8" name="[BFCI_Raw].[Order].&amp;[11]"/>
            <x15:cachedUniqueName index="9" name="[BFCI_Raw].[Order].&amp;[13]"/>
            <x15:cachedUniqueName index="10" name="[BFCI_Raw].[Order].&amp;[14]"/>
            <x15:cachedUniqueName index="11" name="[BFCI_Raw].[Order].&amp;[15]"/>
            <x15:cachedUniqueName index="12" name="[BFCI_Raw].[Order].&amp;[17]"/>
            <x15:cachedUniqueName index="13" name="[BFCI_Raw].[Order].&amp;[18]"/>
            <x15:cachedUniqueName index="14" name="[BFCI_Raw].[Order].&amp;[19]"/>
            <x15:cachedUniqueName index="15" name="[BFCI_Raw].[Order].&amp;[20]"/>
            <x15:cachedUniqueName index="16" name="[BFCI_Raw].[Order].&amp;[22]"/>
            <x15:cachedUniqueName index="17" name="[BFCI_Raw].[Order].&amp;[23]"/>
            <x15:cachedUniqueName index="18" name="[BFCI_Raw].[Order].&amp;[24]"/>
            <x15:cachedUniqueName index="19" name="[BFCI_Raw].[Order].&amp;[26]"/>
            <x15:cachedUniqueName index="20" name="[BFCI_Raw].[Order].&amp;[27]"/>
            <x15:cachedUniqueName index="21" name="[BFCI_Raw].[Order].&amp;[28]"/>
            <x15:cachedUniqueName index="22" name="[BFCI_Raw].[Order].&amp;[29]"/>
            <x15:cachedUniqueName index="23" name="[BFCI_Raw].[Order].&amp;[31]"/>
            <x15:cachedUniqueName index="24" name="[BFCI_Raw].[Order].&amp;[32]"/>
            <x15:cachedUniqueName index="25" name="[BFCI_Raw].[Order].&amp;[33]"/>
            <x15:cachedUniqueName index="26" name="[BFCI_Raw].[Order].&amp;[35]"/>
            <x15:cachedUniqueName index="27" name="[BFCI_Raw].[Order].&amp;[36]"/>
            <x15:cachedUniqueName index="28" name="[BFCI_Raw].[Order].&amp;[37]"/>
            <x15:cachedUniqueName index="29" name="[BFCI_Raw].[Order].&amp;[39]"/>
            <x15:cachedUniqueName index="30" name="[BFCI_Raw].[Order].&amp;[40]"/>
            <x15:cachedUniqueName index="31" name="[BFCI_Raw].[Order].&amp;[41]"/>
            <x15:cachedUniqueName index="32" name="[BFCI_Raw].[Order].&amp;[43]"/>
            <x15:cachedUniqueName index="33" name="[BFCI_Raw].[Order].&amp;[44]"/>
            <x15:cachedUniqueName index="34" name="[BFCI_Raw].[Order].&amp;[45]"/>
            <x15:cachedUniqueName index="35" name="[BFCI_Raw].[Order].&amp;[47]"/>
            <x15:cachedUniqueName index="36" name="[BFCI_Raw].[Order].&amp;[48]"/>
            <x15:cachedUniqueName index="37" name="[BFCI_Raw].[Order].&amp;[49]"/>
            <x15:cachedUniqueName index="38" name="[BFCI_Raw].[Order].&amp;[51]"/>
            <x15:cachedUniqueName index="39" name="[BFCI_Raw].[Order].&amp;[52]"/>
            <x15:cachedUniqueName index="40" name="[BFCI_Raw].[Order].&amp;[53]"/>
            <x15:cachedUniqueName index="41" name="[BFCI_Raw].[Order].&amp;[55]"/>
            <x15:cachedUniqueName index="42" name="[BFCI_Raw].[Order].&amp;[56]"/>
          </x15:cachedUniqueNames>
        </ext>
      </extLst>
    </cacheField>
    <cacheField name="[BFCI_Raw].[Indicator].[Indicator]" caption="Indicator" numFmtId="0" hierarchy="10" level="1">
      <sharedItems count="9">
        <s v="Y"/>
        <s v="N"/>
        <s v="Y+N"/>
        <s v="DK"/>
        <s v="Y+N+DK"/>
        <s v="M"/>
        <s v="F"/>
        <s v="T"/>
        <s v="U"/>
      </sharedItems>
    </cacheField>
    <cacheField name="[Measures].[Sum of Value]" caption="Sum of Value" numFmtId="0" hierarchy="17" level="32767"/>
  </cacheFields>
  <cacheHierarchies count="18">
    <cacheHierarchy uniqueName="[BFCI_Raw].[County]" caption="County" attribute="1" defaultMemberUniqueName="[BFCI_Raw].[County].[All]" allUniqueName="[BFCI_Raw].[County].[All]" dimensionUniqueName="[BFCI_Raw]" displayFolder="" count="2" memberValueDatatype="130" unbalanced="0"/>
    <cacheHierarchy uniqueName="[BFCI_Raw].[sub-county]" caption="sub-county" attribute="1" defaultMemberUniqueName="[BFCI_Raw].[sub-county].[All]" allUniqueName="[BFCI_Raw].[sub-county].[All]" dimensionUniqueName="[BFCI_Raw]" displayFolder="" count="2" memberValueDatatype="130" unbalanced="0"/>
    <cacheHierarchy uniqueName="[BFCI_Raw].[Facility]" caption="Facility" attribute="1" defaultMemberUniqueName="[BFCI_Raw].[Facility].[All]" allUniqueName="[BFCI_Raw].[Facility].[All]" dimensionUniqueName="[BFCI_Raw]" displayFolder="" count="2" memberValueDatatype="130" unbalanced="0"/>
    <cacheHierarchy uniqueName="[BFCI_Raw].[Community Unit]" caption="Community Unit" attribute="1" defaultMemberUniqueName="[BFCI_Raw].[Community Unit].[All]" allUniqueName="[BFCI_Raw].[Community Unit].[All]" dimensionUniqueName="[BFCI_Raw]" displayFolder="" count="2" memberValueDatatype="130" unbalanced="0"/>
    <cacheHierarchy uniqueName="[BFCI_Raw].[Month]" caption="Month" attribute="1" defaultMemberUniqueName="[BFCI_Raw].[Month].[All]" allUniqueName="[BFCI_Raw].[Month].[All]" dimensionUniqueName="[BFCI_Raw]" displayFolder="" count="0" memberValueDatatype="130" unbalanced="0"/>
    <cacheHierarchy uniqueName="[BFCI_Raw].[yearmonth]" caption="yearmonth" attribute="1" defaultMemberUniqueName="[BFCI_Raw].[yearmonth].[All]" allUniqueName="[BFCI_Raw].[yearmonth].[All]" dimensionUniqueName="[BFCI_Raw]" displayFolder="" count="2" memberValueDatatype="20" unbalanced="0"/>
    <cacheHierarchy uniqueName="[BFCI_Raw].[MflCode]" caption="MflCode" attribute="1" defaultMemberUniqueName="[BFCI_Raw].[MflCode].[All]" allUniqueName="[BFCI_Raw].[MflCode].[All]" dimensionUniqueName="[BFCI_Raw]" displayFolder="" count="0" memberValueDatatype="20" unbalanced="0"/>
    <cacheHierarchy uniqueName="[BFCI_Raw].[Main Section]" caption="Main Section" attribute="1" defaultMemberUniqueName="[BFCI_Raw].[Main Section].[All]" allUniqueName="[BFCI_Raw].[Main Section].[All]" dimensionUniqueName="[BFCI_Raw]" displayFolder="" count="2" memberValueDatatype="130" unbalanced="0">
      <fieldsUsage count="2">
        <fieldUsage x="-1"/>
        <fieldUsage x="0"/>
      </fieldsUsage>
    </cacheHierarchy>
    <cacheHierarchy uniqueName="[BFCI_Raw].[Section]" caption="Section" attribute="1" defaultMemberUniqueName="[BFCI_Raw].[Section].[All]" allUniqueName="[BFCI_Raw].[Section].[All]" dimensionUniqueName="[BFCI_Raw]" displayFolder="" count="2" memberValueDatatype="130" unbalanced="0">
      <fieldsUsage count="2">
        <fieldUsage x="-1"/>
        <fieldUsage x="1"/>
      </fieldsUsage>
    </cacheHierarchy>
    <cacheHierarchy uniqueName="[BFCI_Raw].[Sub Section]" caption="Sub Section" attribute="1" defaultMemberUniqueName="[BFCI_Raw].[Sub Section].[All]" allUniqueName="[BFCI_Raw].[Sub Section].[All]" dimensionUniqueName="[BFCI_Raw]" displayFolder="" count="2" memberValueDatatype="130" unbalanced="0">
      <fieldsUsage count="2">
        <fieldUsage x="-1"/>
        <fieldUsage x="2"/>
      </fieldsUsage>
    </cacheHierarchy>
    <cacheHierarchy uniqueName="[BFCI_Raw].[Indicator]" caption="Indicator" attribute="1" defaultMemberUniqueName="[BFCI_Raw].[Indicator].[All]" allUniqueName="[BFCI_Raw].[Indicator].[All]" dimensionUniqueName="[BFCI_Raw]" displayFolder="" count="2" memberValueDatatype="130" unbalanced="0">
      <fieldsUsage count="2">
        <fieldUsage x="-1"/>
        <fieldUsage x="4"/>
      </fieldsUsage>
    </cacheHierarchy>
    <cacheHierarchy uniqueName="[BFCI_Raw].[Order]" caption="Order" attribute="1" defaultMemberUniqueName="[BFCI_Raw].[Order].[All]" allUniqueName="[BFCI_Raw].[Order].[All]" dimensionUniqueName="[BFCI_Raw]" displayFolder="" count="2" memberValueDatatype="20" unbalanced="0">
      <fieldsUsage count="2">
        <fieldUsage x="-1"/>
        <fieldUsage x="3"/>
      </fieldsUsage>
    </cacheHierarchy>
    <cacheHierarchy uniqueName="[BFCI_Raw].[Is a percentage indicator]" caption="Is a percentage indicator" attribute="1" defaultMemberUniqueName="[BFCI_Raw].[Is a percentage indicator].[All]" allUniqueName="[BFCI_Raw].[Is a percentage indicator].[All]" dimensionUniqueName="[BFCI_Raw]" displayFolder="" count="0" memberValueDatatype="20" unbalanced="0"/>
    <cacheHierarchy uniqueName="[BFCI_Raw].[Value]" caption="Value" attribute="1" defaultMemberUniqueName="[BFCI_Raw].[Value].[All]" allUniqueName="[BFCI_Raw].[Value].[All]" dimensionUniqueName="[BFCI_Raw]" displayFolder="" count="0" memberValueDatatype="20" unbalanced="0"/>
    <cacheHierarchy uniqueName="[Measures].[__XL_Count Table1]" caption="__XL_Count Table1" measure="1" displayFolder="" measureGroup="BFCI_Raw" count="0" hidden="1"/>
    <cacheHierarchy uniqueName="[Measures].[__No measures defined]" caption="__No measures defined" measure="1" displayFolder="" count="0" hidden="1"/>
    <cacheHierarchy uniqueName="[Measures].[Count of Value]" caption="Count of Value" measure="1" displayFolder="" measureGroup="BFCI_Raw" count="0" hidden="1">
      <extLst>
        <ext xmlns:x15="http://schemas.microsoft.com/office/spreadsheetml/2010/11/main" uri="{B97F6D7D-B522-45F9-BDA1-12C45D357490}">
          <x15:cacheHierarchy aggregatedColumn="13"/>
        </ext>
      </extLst>
    </cacheHierarchy>
    <cacheHierarchy uniqueName="[Measures].[Sum of Value]" caption="Sum of Value" measure="1" displayFolder="" measureGroup="BFCI_Raw" count="0" oneField="1" hidden="1">
      <fieldsUsage count="1">
        <fieldUsage x="5"/>
      </fieldsUsage>
      <extLst>
        <ext xmlns:x15="http://schemas.microsoft.com/office/spreadsheetml/2010/11/main" uri="{B97F6D7D-B522-45F9-BDA1-12C45D357490}">
          <x15:cacheHierarchy aggregatedColumn="13"/>
        </ext>
      </extLst>
    </cacheHierarchy>
  </cacheHierarchies>
  <kpis count="0"/>
  <dimensions count="2">
    <dimension name="BFCI_Raw" uniqueName="[BFCI_Raw]" caption="BFCI_Raw"/>
    <dimension measure="1" name="Measures" uniqueName="[Measures]" caption="Measures"/>
  </dimensions>
  <measureGroups count="1">
    <measureGroup name="BFCI_Raw" caption="BFCI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maigua" refreshedDate="45390.37671423611"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BFCI_Raw].[County]" caption="County" attribute="1" defaultMemberUniqueName="[BFCI_Raw].[County].[All]" allUniqueName="[BFCI_Raw].[County].[All]" dimensionUniqueName="[BFCI_Raw]" displayFolder="" count="2" memberValueDatatype="130" unbalanced="0"/>
    <cacheHierarchy uniqueName="[BFCI_Raw].[sub-county]" caption="sub-county" attribute="1" defaultMemberUniqueName="[BFCI_Raw].[sub-county].[All]" allUniqueName="[BFCI_Raw].[sub-county].[All]" dimensionUniqueName="[BFCI_Raw]" displayFolder="" count="2" memberValueDatatype="130" unbalanced="0"/>
    <cacheHierarchy uniqueName="[BFCI_Raw].[Facility]" caption="Facility" attribute="1" defaultMemberUniqueName="[BFCI_Raw].[Facility].[All]" allUniqueName="[BFCI_Raw].[Facility].[All]" dimensionUniqueName="[BFCI_Raw]" displayFolder="" count="2" memberValueDatatype="130" unbalanced="0"/>
    <cacheHierarchy uniqueName="[BFCI_Raw].[Community Unit]" caption="Community Unit" attribute="1" defaultMemberUniqueName="[BFCI_Raw].[Community Unit].[All]" allUniqueName="[BFCI_Raw].[Community Unit].[All]" dimensionUniqueName="[BFCI_Raw]" displayFolder="" count="2" memberValueDatatype="130" unbalanced="0"/>
    <cacheHierarchy uniqueName="[BFCI_Raw].[Month]" caption="Month" attribute="1" defaultMemberUniqueName="[BFCI_Raw].[Month].[All]" allUniqueName="[BFCI_Raw].[Month].[All]" dimensionUniqueName="[BFCI_Raw]" displayFolder="" count="0" memberValueDatatype="130" unbalanced="0"/>
    <cacheHierarchy uniqueName="[BFCI_Raw].[yearmonth]" caption="yearmonth" attribute="1" defaultMemberUniqueName="[BFCI_Raw].[yearmonth].[All]" allUniqueName="[BFCI_Raw].[yearmonth].[All]" dimensionUniqueName="[BFCI_Raw]" displayFolder="" count="2" memberValueDatatype="20" unbalanced="0"/>
    <cacheHierarchy uniqueName="[BFCI_Raw].[MflCode]" caption="MflCode" attribute="1" defaultMemberUniqueName="[BFCI_Raw].[MflCode].[All]" allUniqueName="[BFCI_Raw].[MflCode].[All]" dimensionUniqueName="[BFCI_Raw]" displayFolder="" count="0" memberValueDatatype="20" unbalanced="0"/>
    <cacheHierarchy uniqueName="[BFCI_Raw].[Main Section]" caption="Main Section" attribute="1" defaultMemberUniqueName="[BFCI_Raw].[Main Section].[All]" allUniqueName="[BFCI_Raw].[Main Section].[All]" dimensionUniqueName="[BFCI_Raw]" displayFolder="" count="0" memberValueDatatype="130" unbalanced="0"/>
    <cacheHierarchy uniqueName="[BFCI_Raw].[Section]" caption="Section" attribute="1" defaultMemberUniqueName="[BFCI_Raw].[Section].[All]" allUniqueName="[BFCI_Raw].[Section].[All]" dimensionUniqueName="[BFCI_Raw]" displayFolder="" count="0" memberValueDatatype="130" unbalanced="0"/>
    <cacheHierarchy uniqueName="[BFCI_Raw].[Sub Section]" caption="Sub Section" attribute="1" defaultMemberUniqueName="[BFCI_Raw].[Sub Section].[All]" allUniqueName="[BFCI_Raw].[Sub Section].[All]" dimensionUniqueName="[BFCI_Raw]" displayFolder="" count="0" memberValueDatatype="130" unbalanced="0"/>
    <cacheHierarchy uniqueName="[BFCI_Raw].[Indicator]" caption="Indicator" attribute="1" defaultMemberUniqueName="[BFCI_Raw].[Indicator].[All]" allUniqueName="[BFCI_Raw].[Indicator].[All]" dimensionUniqueName="[BFCI_Raw]" displayFolder="" count="0" memberValueDatatype="130" unbalanced="0"/>
    <cacheHierarchy uniqueName="[BFCI_Raw].[Order]" caption="Order" attribute="1" defaultMemberUniqueName="[BFCI_Raw].[Order].[All]" allUniqueName="[BFCI_Raw].[Order].[All]" dimensionUniqueName="[BFCI_Raw]" displayFolder="" count="0" memberValueDatatype="20" unbalanced="0"/>
    <cacheHierarchy uniqueName="[BFCI_Raw].[Is a percentage indicator]" caption="Is a percentage indicator" attribute="1" defaultMemberUniqueName="[BFCI_Raw].[Is a percentage indicator].[All]" allUniqueName="[BFCI_Raw].[Is a percentage indicator].[All]" dimensionUniqueName="[BFCI_Raw]" displayFolder="" count="0" memberValueDatatype="20" unbalanced="0"/>
    <cacheHierarchy uniqueName="[BFCI_Raw].[Value]" caption="Value" attribute="1" defaultMemberUniqueName="[BFCI_Raw].[Value].[All]" allUniqueName="[BFCI_Raw].[Value].[All]" dimensionUniqueName="[BFCI_Raw]" displayFolder="" count="0" memberValueDatatype="20" unbalanced="0"/>
    <cacheHierarchy uniqueName="[Measures].[__XL_Count Table1]" caption="__XL_Count Table1" measure="1" displayFolder="" measureGroup="BFCI_Raw" count="0" hidden="1"/>
    <cacheHierarchy uniqueName="[Measures].[__No measures defined]" caption="__No measures defined" measure="1" displayFolder="" count="0" hidden="1"/>
    <cacheHierarchy uniqueName="[Measures].[Count of Value]" caption="Count of Value" measure="1" displayFolder="" measureGroup="BFCI_Raw" count="0" hidden="1">
      <extLst>
        <ext xmlns:x15="http://schemas.microsoft.com/office/spreadsheetml/2010/11/main" uri="{B97F6D7D-B522-45F9-BDA1-12C45D357490}">
          <x15:cacheHierarchy aggregatedColumn="13"/>
        </ext>
      </extLst>
    </cacheHierarchy>
    <cacheHierarchy uniqueName="[Measures].[Sum of Value]" caption="Sum of Value" measure="1" displayFolder="" measureGroup="BFCI_Raw"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007844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629" applyNumberFormats="0" applyBorderFormats="0" applyFontFormats="0" applyPatternFormats="0" applyAlignmentFormats="0" applyWidthHeightFormats="1" dataCaption="Values" tag="4cefa29d-08a6-4363-aa12-30613ed85ab2" updatedVersion="6" minRefreshableVersion="3" useAutoFormatting="1" subtotalHiddenItems="1" rowGrandTotals="0" colGrandTotals="0" itemPrintTitles="1" createdVersion="6" indent="0" showEmptyRow="1" showEmptyCol="1" compact="0" compactData="0" gridDropZones="1" multipleFieldFilters="0">
  <location ref="A3:F47" firstHeaderRow="2" firstDataRow="2" firstDataCol="5"/>
  <pivotFields count="6">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10">
        <item x="0"/>
        <item x="1"/>
        <item x="2"/>
        <item x="3"/>
        <item x="4"/>
        <item x="5"/>
        <item x="6"/>
        <item x="7"/>
        <item x="8"/>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5">
    <field x="3"/>
    <field x="0"/>
    <field x="2"/>
    <field x="1"/>
    <field x="4"/>
  </rowFields>
  <rowItems count="43">
    <i>
      <x/>
      <x/>
      <x/>
      <x/>
      <x/>
    </i>
    <i>
      <x v="1"/>
      <x/>
      <x/>
      <x/>
      <x v="1"/>
    </i>
    <i>
      <x v="2"/>
      <x/>
      <x/>
      <x v="1"/>
      <x v="2"/>
    </i>
    <i>
      <x v="3"/>
      <x/>
      <x v="1"/>
      <x v="2"/>
      <x/>
    </i>
    <i>
      <x v="4"/>
      <x/>
      <x v="1"/>
      <x v="2"/>
      <x v="1"/>
    </i>
    <i>
      <x v="5"/>
      <x/>
      <x v="1"/>
      <x v="3"/>
      <x v="2"/>
    </i>
    <i>
      <x v="6"/>
      <x/>
      <x v="2"/>
      <x v="4"/>
      <x/>
    </i>
    <i>
      <x v="7"/>
      <x/>
      <x v="2"/>
      <x v="4"/>
      <x v="1"/>
    </i>
    <i>
      <x v="8"/>
      <x/>
      <x v="2"/>
      <x v="5"/>
      <x v="2"/>
    </i>
    <i>
      <x v="9"/>
      <x/>
      <x v="3"/>
      <x v="6"/>
      <x/>
    </i>
    <i>
      <x v="10"/>
      <x/>
      <x v="3"/>
      <x v="6"/>
      <x v="1"/>
    </i>
    <i>
      <x v="11"/>
      <x/>
      <x v="3"/>
      <x v="7"/>
      <x v="2"/>
    </i>
    <i>
      <x v="12"/>
      <x/>
      <x v="4"/>
      <x v="8"/>
      <x/>
    </i>
    <i>
      <x v="13"/>
      <x/>
      <x v="4"/>
      <x v="8"/>
      <x v="1"/>
    </i>
    <i>
      <x v="14"/>
      <x/>
      <x v="4"/>
      <x v="8"/>
      <x v="3"/>
    </i>
    <i>
      <x v="15"/>
      <x/>
      <x v="4"/>
      <x v="9"/>
      <x v="4"/>
    </i>
    <i>
      <x v="16"/>
      <x/>
      <x v="5"/>
      <x v="10"/>
      <x/>
    </i>
    <i>
      <x v="17"/>
      <x/>
      <x v="5"/>
      <x v="10"/>
      <x v="1"/>
    </i>
    <i>
      <x v="18"/>
      <x/>
      <x v="5"/>
      <x v="9"/>
      <x v="2"/>
    </i>
    <i>
      <x v="19"/>
      <x/>
      <x v="6"/>
      <x v="11"/>
      <x v="5"/>
    </i>
    <i>
      <x v="20"/>
      <x/>
      <x v="6"/>
      <x v="12"/>
      <x v="6"/>
    </i>
    <i>
      <x v="21"/>
      <x/>
      <x v="7"/>
      <x v="13"/>
      <x v="7"/>
    </i>
    <i>
      <x v="22"/>
      <x/>
      <x v="7"/>
      <x v="14"/>
      <x v="8"/>
    </i>
    <i>
      <x v="23"/>
      <x v="1"/>
      <x v="8"/>
      <x v="15"/>
      <x/>
    </i>
    <i>
      <x v="24"/>
      <x v="1"/>
      <x v="8"/>
      <x v="15"/>
      <x v="1"/>
    </i>
    <i>
      <x v="25"/>
      <x v="1"/>
      <x v="8"/>
      <x v="16"/>
      <x v="2"/>
    </i>
    <i>
      <x v="26"/>
      <x v="1"/>
      <x v="9"/>
      <x v="17"/>
      <x/>
    </i>
    <i>
      <x v="27"/>
      <x v="1"/>
      <x v="9"/>
      <x v="17"/>
      <x v="1"/>
    </i>
    <i>
      <x v="28"/>
      <x v="1"/>
      <x v="9"/>
      <x v="18"/>
      <x v="2"/>
    </i>
    <i>
      <x v="29"/>
      <x v="1"/>
      <x v="10"/>
      <x v="19"/>
      <x/>
    </i>
    <i>
      <x v="30"/>
      <x v="1"/>
      <x v="10"/>
      <x v="19"/>
      <x v="1"/>
    </i>
    <i>
      <x v="31"/>
      <x v="1"/>
      <x v="10"/>
      <x v="20"/>
      <x v="2"/>
    </i>
    <i>
      <x v="32"/>
      <x v="2"/>
      <x v="11"/>
      <x v="21"/>
      <x/>
    </i>
    <i>
      <x v="33"/>
      <x v="2"/>
      <x v="11"/>
      <x v="21"/>
      <x v="1"/>
    </i>
    <i>
      <x v="34"/>
      <x v="2"/>
      <x v="11"/>
      <x v="22"/>
      <x v="2"/>
    </i>
    <i>
      <x v="35"/>
      <x v="2"/>
      <x v="12"/>
      <x v="23"/>
      <x/>
    </i>
    <i>
      <x v="36"/>
      <x v="2"/>
      <x v="12"/>
      <x v="23"/>
      <x v="1"/>
    </i>
    <i>
      <x v="37"/>
      <x v="2"/>
      <x v="12"/>
      <x v="24"/>
      <x v="2"/>
    </i>
    <i>
      <x v="38"/>
      <x v="2"/>
      <x v="13"/>
      <x v="25"/>
      <x/>
    </i>
    <i>
      <x v="39"/>
      <x v="2"/>
      <x v="13"/>
      <x v="25"/>
      <x v="1"/>
    </i>
    <i>
      <x v="40"/>
      <x v="2"/>
      <x v="13"/>
      <x v="24"/>
      <x v="2"/>
    </i>
    <i>
      <x v="41"/>
      <x v="2"/>
      <x v="14"/>
      <x v="26"/>
      <x v="7"/>
    </i>
    <i>
      <x v="42"/>
      <x v="2"/>
      <x v="14"/>
      <x v="27"/>
      <x v="8"/>
    </i>
  </rowItems>
  <colItems count="1">
    <i/>
  </colItems>
  <dataFields count="1">
    <dataField name="Sum of Value" fld="5" baseField="0" baseItem="0"/>
  </dataFields>
  <pivotHierarchies count="18">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5">
    <rowHierarchyUsage hierarchyUsage="11"/>
    <rowHierarchyUsage hierarchyUsage="7"/>
    <rowHierarchyUsage hierarchyUsage="9"/>
    <rowHierarchyUsage hierarchyUsage="8"/>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IMIS_Adhoc_Query_2024_02_2210_36_25_738.xlsx!Table1">
        <x15:activeTabTopLevelEntity name="[BFCI_Raw]"/>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623" applyNumberFormats="0" applyBorderFormats="0" applyFontFormats="0" applyPatternFormats="0" applyAlignmentFormats="0" applyWidthHeightFormats="1" dataCaption="Values" tag="f77d3256-6f28-4ea9-91dc-edfb74070922" updatedVersion="8" minRefreshableVersion="3" useAutoFormatting="1" subtotalHiddenItems="1" rowGrandTotals="0" colGrandTotals="0" itemPrintTitles="1" createdVersion="6" indent="0" showEmptyRow="1" showEmptyCol="1" compact="0" compactData="0" gridDropZones="1" multipleFieldFilters="0">
  <location ref="AJ8:AP21" firstHeaderRow="1" firstDataRow="1" firstDataCol="1" rowPageCount="6" colPageCount="1"/>
  <pivotFields count="6">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s>
  <pageFields count="6">
    <pageField fld="0" hier="0" name="[BFCI_Raw].[County].[All]" cap="All"/>
    <pageField fld="1" hier="1" name="[BFCI_Raw].[sub-county].[All]" cap="All"/>
    <pageField fld="2" hier="2" name="[BFCI_Raw].[Facility].[All]" cap="All"/>
    <pageField fld="5" hier="6" name="[BFCI_Raw].[MflCode].[All]" cap="All"/>
    <pageField fld="3" hier="3" name="[BFCI_Raw].[Community Unit].[All]" cap="All"/>
    <pageField fld="4" hier="5" name="[BFCI_Raw].[yearmonth].[All]" cap="All"/>
  </pageFields>
  <pivotHierarchies count="18">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IMIS_Adhoc_Query_2024_02_2210_36_25_738.xlsx!Table1">
        <x15:activeTabTopLevelEntity name="[BFCI_Raw]"/>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BFCI_Raw].[County]">
  <pivotTables>
    <pivotTable tabId="2" name="PivotTable1"/>
    <pivotTable tabId="2" name="PivotTable5"/>
  </pivotTables>
  <data>
    <olap pivotCacheId="1000784463">
      <levels count="2">
        <level uniqueName="[BFCI_Raw].[County].[(All)]" sourceCaption="(All)" count="0"/>
        <level uniqueName="[BFCI_Raw].[County].[County]" sourceCaption="County" count="1">
          <ranges>
            <range startItem="0">
              <i n="[BFCI_Raw].[County].&amp;[Nakuru]" c="Nakuru"/>
            </range>
          </ranges>
        </level>
      </levels>
      <selections count="1">
        <selection n="[BFCI_Raw].[County].[All]"/>
      </selections>
    </olap>
  </data>
  <extLst>
    <x:ext xmlns:x15="http://schemas.microsoft.com/office/spreadsheetml/2010/11/main" uri="{470722E0-AACD-4C17-9CDC-17EF765DBC7E}">
      <x15:slicerCacheHideItemsWithNoData count="1">
        <x15:slicerCacheOlapLevelName uniqueName="[BFCI_Raw].[County].[Count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1" sourceName="[BFCI_Raw].[sub-county]">
  <pivotTables>
    <pivotTable tabId="2" name="PivotTable1"/>
    <pivotTable tabId="2" name="PivotTable5"/>
  </pivotTables>
  <data>
    <olap pivotCacheId="1000784463">
      <levels count="2">
        <level uniqueName="[BFCI_Raw].[sub-county].[(All)]" sourceCaption="(All)" count="0"/>
        <level uniqueName="[BFCI_Raw].[sub-county].[sub-county]" sourceCaption="sub-county" count="5">
          <ranges>
            <range startItem="0">
              <i n="[BFCI_Raw].[sub-county].&amp;[Naivasha]" c="Naivasha"/>
              <i n="[BFCI_Raw].[sub-county].&amp;[Nakuru East]" c="Nakuru East"/>
              <i n="[BFCI_Raw].[sub-county].&amp;[Nakuru North]" c="Nakuru North"/>
              <i n="[BFCI_Raw].[sub-county].&amp;[Njoro]" c="Njoro"/>
              <i n="[BFCI_Raw].[sub-county].&amp;[Rongai]" c="Rongai"/>
            </range>
          </ranges>
        </level>
      </levels>
      <selections count="1">
        <selection n="[BFCI_Raw].[sub-county].[All]"/>
      </selections>
    </olap>
  </data>
  <extLst>
    <x:ext xmlns:x15="http://schemas.microsoft.com/office/spreadsheetml/2010/11/main" uri="{470722E0-AACD-4C17-9CDC-17EF765DBC7E}">
      <x15:slicerCacheHideItemsWithNoData count="1">
        <x15:slicerCacheOlapLevelName uniqueName="[BFCI_Raw].[sub-county].[sub-count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1" sourceName="[BFCI_Raw].[Facility]">
  <pivotTables>
    <pivotTable tabId="2" name="PivotTable1"/>
    <pivotTable tabId="2" name="PivotTable5"/>
  </pivotTables>
  <data>
    <olap pivotCacheId="1000784463">
      <levels count="2">
        <level uniqueName="[BFCI_Raw].[Facility].[(All)]" sourceCaption="(All)" count="0"/>
        <level uniqueName="[BFCI_Raw].[Facility].[Facility]" sourceCaption="Facility" count="22">
          <ranges>
            <range startItem="0">
              <i n="[BFCI_Raw].[Facility].&amp;[Bondeni Dispensary (Nakuru Central)]" c="Bondeni Dispensary (Nakuru Central)"/>
              <i n="[BFCI_Raw].[Facility].&amp;[Bondeni Sub County Hospital]" c="Bondeni Sub County Hospital"/>
              <i n="[BFCI_Raw].[Facility].&amp;[Dundori Health Centre]" c="Dundori Health Centre"/>
              <i n="[BFCI_Raw].[Facility].&amp;[Kandutura Dispensary]" c="Kandutura Dispensary"/>
              <i n="[BFCI_Raw].[Facility].&amp;[Karagita Health Centre]" c="Karagita Health Centre"/>
              <i n="[BFCI_Raw].[Facility].&amp;[Kijani (Mirera) Dispensary]" c="Kijani (Mirera) Dispensary"/>
              <i n="[BFCI_Raw].[Facility].&amp;[Kipsyenan Dispensary]" c="Kipsyenan Dispensary"/>
              <i n="[BFCI_Raw].[Facility].&amp;[Kiti Dispensary]" c="Kiti Dispensary"/>
              <i n="[BFCI_Raw].[Facility].&amp;[Lanet Health Centre]" c="Lanet Health Centre"/>
              <i n="[BFCI_Raw].[Facility].&amp;[Likia Dispensary]" c="Likia Dispensary"/>
              <i n="[BFCI_Raw].[Facility].&amp;[Mangu Dispensary (Rongai)]" c="Mangu Dispensary (Rongai)"/>
              <i n="[BFCI_Raw].[Facility].&amp;[Maraigushu Dispensary]" c="Maraigushu Dispensary"/>
              <i n="[BFCI_Raw].[Facility].&amp;[Mau Narok Health Centre]" c="Mau Narok Health Centre"/>
              <i n="[BFCI_Raw].[Facility].&amp;[Naivasha District Hospital]" c="Naivasha District Hospital"/>
              <i n="[BFCI_Raw].[Facility].&amp;[Naivasha GK Prison Annex Dispensary]" c="Naivasha GK Prison Annex Dispensary"/>
              <i n="[BFCI_Raw].[Facility].&amp;[Njoro Subcounty Hospital]" c="Njoro Subcounty Hospital"/>
              <i n="[BFCI_Raw].[Facility].&amp;[Ol-Rongai Dispensary (Rongai)]" c="Ol-Rongai Dispensary (Rongai)"/>
              <i n="[BFCI_Raw].[Facility].&amp;[Piave Dispensary]" c="Piave Dispensary"/>
              <i n="[BFCI_Raw].[Facility].&amp;[Rongai Health Centre]" c="Rongai Health Centre"/>
              <i n="[BFCI_Raw].[Facility].&amp;[Soin Sub County Hospital]" c="Soin Sub County Hospital"/>
              <i n="[BFCI_Raw].[Facility].&amp;[Teret Dispensary]" c="Teret Dispensary"/>
              <i n="[BFCI_Raw].[Facility].&amp;[Tuiyotich Dispensary]" c="Tuiyotich Dispensary"/>
            </range>
          </ranges>
        </level>
      </levels>
      <selections count="1">
        <selection n="[BFCI_Raw].[Facility].[All]"/>
      </selections>
    </olap>
  </data>
  <extLst>
    <x:ext xmlns:x15="http://schemas.microsoft.com/office/spreadsheetml/2010/11/main" uri="{470722E0-AACD-4C17-9CDC-17EF765DBC7E}">
      <x15:slicerCacheHideItemsWithNoData count="1">
        <x15:slicerCacheOlapLevelName uniqueName="[BFCI_Raw].[Facility].[Facility]"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mmunity_Unit" sourceName="[BFCI_Raw].[Community Unit]">
  <pivotTables>
    <pivotTable tabId="2" name="PivotTable1"/>
    <pivotTable tabId="2" name="PivotTable5"/>
  </pivotTables>
  <data>
    <olap pivotCacheId="1000784463">
      <levels count="2">
        <level uniqueName="[BFCI_Raw].[Community Unit].[(All)]" sourceCaption="(All)" count="0"/>
        <level uniqueName="[BFCI_Raw].[Community Unit].[Community Unit]" sourceCaption="Community Unit" count="32">
          <ranges>
            <range startItem="0">
              <i n="[BFCI_Raw].[Community Unit].&amp;[Athinai Community Health Unit]" c="Athinai Community Health Unit"/>
              <i n="[BFCI_Raw].[Community Unit].&amp;[Bondeni Community Health Unit 2]" c="Bondeni Community Health Unit 2"/>
              <i n="[BFCI_Raw].[Community Unit].&amp;[Freearea Community Health Unit]" c="Freearea Community Health Unit"/>
              <i n="[BFCI_Raw].[Community Unit].&amp;[Gatimu Community Unit]" c="Gatimu Community Unit"/>
              <i n="[BFCI_Raw].[Community Unit].&amp;[Industrial-Council Community Health Unit]" c="Industrial-Council Community Health Unit"/>
              <i n="[BFCI_Raw].[Community Unit].&amp;[Kabati Community Health Unit]" c="Kabati Community Health Unit"/>
              <i n="[BFCI_Raw].[Community Unit].&amp;[Kaloleni]" c="Kaloleni"/>
              <i n="[BFCI_Raw].[Community Unit].&amp;[kandutura unit]" c="kandutura unit"/>
              <i n="[BFCI_Raw].[Community Unit].&amp;[Karagita Community Health Unit]" c="Karagita Community Health Unit"/>
              <i n="[BFCI_Raw].[Community Unit].&amp;[KIKAPU]" c="KIKAPU"/>
              <i n="[BFCI_Raw].[Community Unit].&amp;[Kiratina]" c="Kiratina"/>
              <i n="[BFCI_Raw].[Community Unit].&amp;[Kware]" c="Kware"/>
              <i n="[BFCI_Raw].[Community Unit].&amp;[Likia Community Health Unit]" c="Likia Community Health Unit"/>
              <i n="[BFCI_Raw].[Community Unit].&amp;[Lower Menengai West Community Health Unit]" c="Lower Menengai West Community Health Unit"/>
              <i n="[BFCI_Raw].[Community Unit].&amp;[Makutano]" c="Makutano"/>
              <i n="[BFCI_Raw].[Community Unit].&amp;[Mangu 2]" c="Mangu 2"/>
              <i n="[BFCI_Raw].[Community Unit].&amp;[Manyani A Community Health Unit]" c="Manyani A Community Health Unit"/>
              <i n="[BFCI_Raw].[Community Unit].&amp;[Manyani B Community Health Unit]" c="Manyani B Community Health Unit"/>
              <i n="[BFCI_Raw].[Community Unit].&amp;[Maraigushu Community Health Unit]" c="Maraigushu Community Health Unit"/>
              <i n="[BFCI_Raw].[Community Unit].&amp;[Mau Narok C.U]" c="Mau Narok C.U"/>
              <i n="[BFCI_Raw].[Community Unit].&amp;[Menengai Community Health Unit]" c="Menengai Community Health Unit"/>
              <i n="[BFCI_Raw].[Community Unit].&amp;[MIGAA]" c="MIGAA"/>
              <i n="[BFCI_Raw].[Community Unit].&amp;[Mirera Kijani]" c="Mirera Kijani"/>
              <i n="[BFCI_Raw].[Community Unit].&amp;[Njokerio]" c="Njokerio"/>
              <i n="[BFCI_Raw].[Community Unit].&amp;[Ol-Rongai Community Health Unit]" c="Ol-Rongai Community Health Unit"/>
              <i n="[BFCI_Raw].[Community Unit].&amp;[Rongai CU]" c="Rongai CU"/>
              <i n="[BFCI_Raw].[Community Unit].&amp;[Sanctuary]" c="Sanctuary"/>
              <i n="[BFCI_Raw].[Community Unit].&amp;[Shauriyako]" c="Shauriyako"/>
              <i n="[BFCI_Raw].[Community Unit].&amp;[Subuku Community Health Unit]" c="Subuku Community Health Unit"/>
              <i n="[BFCI_Raw].[Community Unit].&amp;[Teret Community Health Unit]" c="Teret Community Health Unit"/>
              <i n="[BFCI_Raw].[Community Unit].&amp;[Tuiyotich CU]" c="Tuiyotich CU"/>
              <i n="[BFCI_Raw].[Community Unit].&amp;[umoja unit]" c="umoja unit"/>
            </range>
          </ranges>
        </level>
      </levels>
      <selections count="1">
        <selection n="[BFCI_Raw].[Community Unit].[All]"/>
      </selections>
    </olap>
  </data>
  <extLst>
    <x:ext xmlns:x15="http://schemas.microsoft.com/office/spreadsheetml/2010/11/main" uri="{470722E0-AACD-4C17-9CDC-17EF765DBC7E}">
      <x15:slicerCacheHideItemsWithNoData count="1">
        <x15:slicerCacheOlapLevelName uniqueName="[BFCI_Raw].[Community Unit].[Community Unit]"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month" sourceName="[BFCI_Raw].[yearmonth]">
  <pivotTables>
    <pivotTable tabId="2" name="PivotTable1"/>
    <pivotTable tabId="2" name="PivotTable5"/>
  </pivotTables>
  <data>
    <olap pivotCacheId="1000784463">
      <levels count="2">
        <level uniqueName="[BFCI_Raw].[yearmonth].[(All)]" sourceCaption="(All)" count="0"/>
        <level uniqueName="[BFCI_Raw].[yearmonth].[yearmonth]" sourceCaption="yearmonth" count="14">
          <ranges>
            <range startItem="0">
              <i n="[BFCI_Raw].[yearmonth].&amp;[202301]" c="202301"/>
              <i n="[BFCI_Raw].[yearmonth].&amp;[202302]" c="202302"/>
              <i n="[BFCI_Raw].[yearmonth].&amp;[202303]" c="202303"/>
              <i n="[BFCI_Raw].[yearmonth].&amp;[202304]" c="202304"/>
              <i n="[BFCI_Raw].[yearmonth].&amp;[202305]" c="202305"/>
              <i n="[BFCI_Raw].[yearmonth].&amp;[202306]" c="202306"/>
              <i n="[BFCI_Raw].[yearmonth].&amp;[202307]" c="202307"/>
              <i n="[BFCI_Raw].[yearmonth].&amp;[202308]" c="202308"/>
              <i n="[BFCI_Raw].[yearmonth].&amp;[202309]" c="202309"/>
              <i n="[BFCI_Raw].[yearmonth].&amp;[202310]" c="202310"/>
              <i n="[BFCI_Raw].[yearmonth].&amp;[202312]" c="202312"/>
              <i n="[BFCI_Raw].[yearmonth].&amp;[202401]" c="202401"/>
              <i n="[BFCI_Raw].[yearmonth].&amp;[202402]" c="202402"/>
              <i n="[BFCI_Raw].[yearmonth].&amp;[202403]" c="202403"/>
            </range>
          </ranges>
        </level>
      </levels>
      <selections count="1">
        <selection n="[BFCI_Raw].[yearmonth].[All]"/>
      </selections>
    </olap>
  </data>
  <extLst>
    <x:ext xmlns:x15="http://schemas.microsoft.com/office/spreadsheetml/2010/11/main" uri="{470722E0-AACD-4C17-9CDC-17EF765DBC7E}">
      <x15:slicerCacheHideItemsWithNoData count="1">
        <x15:slicerCacheOlapLevelName uniqueName="[BFCI_Raw].[yearmonth].[yearmonth]"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3" cache="Slicer_County" caption="County" columnCount="2" level="1" style="SlicerStyleDark6" rowHeight="241300"/>
  <slicer name="sub-county 4" cache="Slicer_sub_county1" caption="sub-county" columnCount="2" level="1" style="SlicerStyleDark5" rowHeight="241300"/>
  <slicer name="Facility 4" cache="Slicer_Facility1" caption="Facility" columnCount="2" level="1" style="SlicerStyleDark2" rowHeight="241300"/>
  <slicer name="Community Unit 4" cache="Slicer_Community_Unit" caption="Community Unit" columnCount="2" level="1" style="SlicerStyleDark1" rowHeight="241300"/>
  <slicer name="yearmonth 2" cache="Slicer_yearmonth" caption="yearmonth" columnCount="2"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columnCount="2" level="1" style="SlicerStyleDark6" rowHeight="241300"/>
  <slicer name="sub-county" cache="Slicer_sub_county1" caption="sub-county" level="1" rowHeight="241300"/>
  <slicer name="sub-county 3" cache="Slicer_sub_county1" caption="sub-county" columnCount="2" level="1" style="SlicerStyleDark5" rowHeight="241300"/>
  <slicer name="Facility 3" cache="Slicer_Facility1" caption="Facility" columnCount="2" level="1" style="SlicerStyleDark2" rowHeight="241300"/>
  <slicer name="Community Unit" cache="Slicer_Community_Unit" caption="Community Unit" level="1" rowHeight="241300"/>
  <slicer name="Community Unit 3" cache="Slicer_Community_Unit" caption="Community Unit" columnCount="2" level="1" style="SlicerStyleDark1" rowHeight="241300"/>
  <slicer name="yearmonth 1" cache="Slicer_yearmonth" caption="yearmonth" columnCount="2" level="1" style="SlicerStyleDark2" rowHeight="241300"/>
</slicers>
</file>

<file path=xl/tables/table1.xml><?xml version="1.0" encoding="utf-8"?>
<table xmlns="http://schemas.openxmlformats.org/spreadsheetml/2006/main" id="1" name="BFCI_Raw" displayName="BFCI_Raw" ref="A1:N2" insertRow="1" totalsRowShown="0" headerRowDxfId="18" dataDxfId="16" headerRowBorderDxfId="17" tableBorderDxfId="15" totalsRowBorderDxfId="14">
  <autoFilter ref="A1:N2"/>
  <tableColumns count="14">
    <tableColumn id="1" name="County" dataDxfId="13"/>
    <tableColumn id="2" name="sub-county" dataDxfId="12"/>
    <tableColumn id="3" name="Facility" dataDxfId="11"/>
    <tableColumn id="4" name="Community Unit" dataDxfId="10"/>
    <tableColumn id="5" name="Month" dataDxfId="9"/>
    <tableColumn id="6" name="yearmonth" dataDxfId="8"/>
    <tableColumn id="7" name="MflCode" dataDxfId="7"/>
    <tableColumn id="8" name="Main Section" dataDxfId="6"/>
    <tableColumn id="9" name="Section" dataDxfId="5"/>
    <tableColumn id="10" name="Sub Section" dataDxfId="4"/>
    <tableColumn id="11" name="Indicator" dataDxfId="3"/>
    <tableColumn id="12" name="Order" dataDxfId="2"/>
    <tableColumn id="13" name="Is a percentage indicator" dataDxfId="1"/>
    <tableColumn id="14" name="Valu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K114"/>
  <sheetViews>
    <sheetView showGridLines="0" tabSelected="1" zoomScale="73" zoomScaleNormal="73" workbookViewId="0">
      <selection activeCell="BD12" sqref="BD12"/>
    </sheetView>
  </sheetViews>
  <sheetFormatPr defaultColWidth="1.85546875" defaultRowHeight="7.5" customHeight="1"/>
  <cols>
    <col min="1" max="1" width="1.85546875" style="55"/>
    <col min="2" max="60" width="6" style="55" customWidth="1"/>
    <col min="61" max="16384" width="1.85546875" style="55"/>
  </cols>
  <sheetData>
    <row r="2" spans="2:37" ht="45.6" customHeight="1" thickBot="1">
      <c r="B2" s="57" t="s">
        <v>84</v>
      </c>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row>
    <row r="3" spans="2:37" ht="23.45" customHeight="1" thickTop="1"/>
    <row r="4" spans="2:37" ht="23.45" customHeight="1"/>
    <row r="5" spans="2:37" ht="23.45" customHeight="1"/>
    <row r="6" spans="2:37" ht="23.45" customHeight="1"/>
    <row r="7" spans="2:37" ht="23.45" customHeight="1"/>
    <row r="8" spans="2:37" ht="23.45" customHeight="1"/>
    <row r="9" spans="2:37" ht="23.45" customHeight="1"/>
    <row r="10" spans="2:37" ht="23.45" customHeight="1"/>
    <row r="11" spans="2:37" ht="23.45" customHeight="1"/>
    <row r="12" spans="2:37" ht="23.45" customHeight="1"/>
    <row r="13" spans="2:37" ht="23.45" customHeight="1"/>
    <row r="14" spans="2:37" ht="23.45" customHeight="1"/>
    <row r="15" spans="2:37" ht="23.45" customHeight="1"/>
    <row r="16" spans="2:37" ht="23.45" customHeight="1"/>
    <row r="17" spans="2:37" ht="23.45" customHeight="1"/>
    <row r="18" spans="2:37" ht="23.45" customHeight="1"/>
    <row r="19" spans="2:37" ht="23.45" customHeight="1"/>
    <row r="20" spans="2:37" ht="23.45" customHeight="1"/>
    <row r="21" spans="2:37" ht="23.45" customHeight="1"/>
    <row r="22" spans="2:37" ht="3.6" customHeight="1"/>
    <row r="23" spans="2:37" ht="43.5" customHeight="1" thickBot="1">
      <c r="B23" s="57" t="s">
        <v>102</v>
      </c>
      <c r="C23" s="57"/>
      <c r="D23" s="57"/>
      <c r="E23" s="57"/>
      <c r="F23" s="57"/>
      <c r="G23" s="57"/>
      <c r="H23" s="57"/>
      <c r="I23" s="57"/>
      <c r="J23" s="57"/>
      <c r="K23" s="57"/>
      <c r="L23" s="57"/>
      <c r="M23" s="57"/>
      <c r="N23" s="57"/>
      <c r="O23" s="57"/>
      <c r="P23" s="57"/>
      <c r="Q23" s="57"/>
      <c r="R23" s="57"/>
      <c r="S23" s="57" t="s">
        <v>110</v>
      </c>
      <c r="T23" s="57"/>
      <c r="U23" s="57"/>
      <c r="V23" s="57"/>
      <c r="W23" s="57"/>
      <c r="X23" s="57"/>
      <c r="Y23" s="57"/>
      <c r="Z23" s="57"/>
      <c r="AA23" s="57"/>
      <c r="AB23" s="57"/>
      <c r="AC23" s="57"/>
      <c r="AD23" s="57"/>
      <c r="AE23" s="57"/>
      <c r="AF23" s="57"/>
      <c r="AG23" s="57"/>
      <c r="AH23" s="57"/>
      <c r="AI23" s="57"/>
      <c r="AJ23" s="57"/>
      <c r="AK23" s="57"/>
    </row>
    <row r="24" spans="2:37" ht="23.45" customHeight="1" thickTop="1"/>
    <row r="25" spans="2:37" ht="23.45" customHeight="1"/>
    <row r="26" spans="2:37" ht="23.45" customHeight="1"/>
    <row r="27" spans="2:37" ht="23.45" customHeight="1"/>
    <row r="28" spans="2:37" ht="23.45" customHeight="1"/>
    <row r="29" spans="2:37" ht="23.45" customHeight="1"/>
    <row r="30" spans="2:37" ht="23.45" customHeight="1"/>
    <row r="31" spans="2:37" ht="23.45" customHeight="1"/>
    <row r="32" spans="2:37" ht="23.45" customHeight="1"/>
    <row r="33" ht="23.45" customHeight="1"/>
    <row r="34" ht="23.45" customHeight="1"/>
    <row r="35" ht="23.45" customHeight="1"/>
    <row r="36" ht="23.45" customHeight="1"/>
    <row r="37" ht="23.45" customHeight="1"/>
    <row r="38" ht="23.45" customHeight="1"/>
    <row r="39" ht="23.45" customHeight="1"/>
    <row r="40" ht="23.45" customHeight="1"/>
    <row r="41" ht="23.45" customHeight="1"/>
    <row r="42" ht="23.45" customHeight="1"/>
    <row r="43" ht="23.45" customHeight="1"/>
    <row r="44" ht="23.45" customHeight="1"/>
    <row r="45" ht="23.45" customHeight="1"/>
    <row r="46" ht="23.45" customHeight="1"/>
    <row r="47" ht="23.45" customHeight="1"/>
    <row r="48" ht="23.45" customHeight="1"/>
    <row r="49" ht="23.45" customHeight="1"/>
    <row r="50" ht="23.45" customHeight="1"/>
    <row r="51" ht="23.45" customHeight="1"/>
    <row r="52" ht="23.45" customHeight="1"/>
    <row r="53" ht="23.45" customHeight="1"/>
    <row r="54" ht="23.45" customHeight="1"/>
    <row r="55" ht="23.45" customHeight="1"/>
    <row r="56" ht="23.45" customHeight="1"/>
    <row r="57" ht="23.45" customHeight="1"/>
    <row r="58" ht="23.45" customHeight="1"/>
    <row r="59" ht="23.45" customHeight="1"/>
    <row r="60" ht="23.45" customHeight="1"/>
    <row r="61" ht="23.45" customHeight="1"/>
    <row r="62" ht="23.45" customHeight="1"/>
    <row r="63" ht="23.45" customHeight="1"/>
    <row r="64" ht="23.45" customHeight="1"/>
    <row r="65" ht="23.45" customHeight="1"/>
    <row r="66" ht="23.45" customHeight="1"/>
    <row r="67" ht="23.45" customHeight="1"/>
    <row r="68" ht="23.45" customHeight="1"/>
    <row r="69" ht="23.45" customHeight="1"/>
    <row r="70" ht="23.45" customHeight="1"/>
    <row r="71" ht="23.45" customHeight="1"/>
    <row r="72" ht="23.45" customHeight="1"/>
    <row r="73" ht="23.45" customHeight="1"/>
    <row r="74" ht="23.45" customHeight="1"/>
    <row r="75" ht="23.45" customHeight="1"/>
    <row r="76" ht="23.45" customHeight="1"/>
    <row r="77" ht="23.45" customHeight="1"/>
    <row r="78" ht="23.45" customHeight="1"/>
    <row r="79" ht="23.45" customHeight="1"/>
    <row r="80" ht="23.45" customHeight="1"/>
    <row r="81" ht="23.45" customHeight="1"/>
    <row r="82" ht="23.45" customHeight="1"/>
    <row r="83" ht="23.45" customHeight="1"/>
    <row r="84" ht="23.45" customHeight="1"/>
    <row r="85" ht="23.45" customHeight="1"/>
    <row r="86" ht="23.45" customHeight="1"/>
    <row r="87" ht="23.45" customHeight="1"/>
    <row r="88" ht="23.45" customHeight="1"/>
    <row r="89" ht="23.45" customHeight="1"/>
    <row r="90" ht="23.45" customHeight="1"/>
    <row r="91" ht="23.45" customHeight="1"/>
    <row r="92" ht="23.45" customHeight="1"/>
    <row r="93" ht="23.45" customHeight="1"/>
    <row r="94" ht="23.45" customHeight="1"/>
    <row r="95" ht="23.45" customHeight="1"/>
    <row r="96" ht="23.45" customHeight="1"/>
    <row r="97" ht="23.45" customHeight="1"/>
    <row r="98" ht="23.45" customHeight="1"/>
    <row r="99" ht="23.45" customHeight="1"/>
    <row r="100" ht="23.45" customHeight="1"/>
    <row r="101" ht="23.45" customHeight="1"/>
    <row r="102" ht="23.45" customHeight="1"/>
    <row r="103" ht="23.45" customHeight="1"/>
    <row r="104" ht="23.45" customHeight="1"/>
    <row r="105" ht="23.45" customHeight="1"/>
    <row r="106" ht="23.45" customHeight="1"/>
    <row r="107" ht="23.45" customHeight="1"/>
    <row r="108" ht="23.45" customHeight="1"/>
    <row r="109" ht="23.45" customHeight="1"/>
    <row r="110" ht="23.45" customHeight="1"/>
    <row r="111" ht="23.45" customHeight="1"/>
    <row r="112" ht="23.45" customHeight="1"/>
    <row r="113" ht="23.45" customHeight="1"/>
    <row r="114" ht="23.45" customHeight="1"/>
  </sheetData>
  <mergeCells count="3">
    <mergeCell ref="B2:AK2"/>
    <mergeCell ref="B23:R23"/>
    <mergeCell ref="S23:AK2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B1:W61"/>
  <sheetViews>
    <sheetView showGridLines="0" zoomScale="90" zoomScaleNormal="90" workbookViewId="0">
      <selection activeCell="K13" sqref="K13"/>
    </sheetView>
  </sheetViews>
  <sheetFormatPr defaultColWidth="8.85546875" defaultRowHeight="14.25"/>
  <cols>
    <col min="1" max="1" width="2.42578125" style="9" customWidth="1"/>
    <col min="2" max="2" width="2.85546875" style="9" customWidth="1"/>
    <col min="3" max="3" width="11.85546875" style="9" bestFit="1" customWidth="1"/>
    <col min="4" max="4" width="8.85546875" style="9"/>
    <col min="5" max="5" width="13" style="9" customWidth="1"/>
    <col min="6" max="6" width="8.85546875" style="9"/>
    <col min="7" max="7" width="13.140625" style="9" customWidth="1"/>
    <col min="8" max="9" width="8.85546875" style="9"/>
    <col min="10" max="10" width="12" style="9" customWidth="1"/>
    <col min="11" max="11" width="8.85546875" style="9"/>
    <col min="12" max="12" width="10.7109375" style="9" customWidth="1"/>
    <col min="13" max="13" width="12.85546875" style="9" customWidth="1"/>
    <col min="14" max="14" width="12.5703125" style="9" customWidth="1"/>
    <col min="15" max="15" width="10.42578125" style="9" customWidth="1"/>
    <col min="16" max="16" width="13.42578125" style="9" customWidth="1"/>
    <col min="17" max="17" width="22.85546875" style="9" customWidth="1"/>
    <col min="18" max="18" width="21.42578125" style="9" customWidth="1"/>
    <col min="19" max="20" width="3.140625" style="9" customWidth="1"/>
    <col min="21" max="21" width="5.42578125" style="9" customWidth="1"/>
    <col min="22" max="16384" width="8.85546875" style="9"/>
  </cols>
  <sheetData>
    <row r="1" spans="2:21" ht="15" thickBot="1"/>
    <row r="2" spans="2:21">
      <c r="B2" s="10"/>
      <c r="C2" s="11"/>
      <c r="D2" s="11"/>
      <c r="E2" s="11"/>
      <c r="F2" s="11"/>
      <c r="G2" s="11"/>
      <c r="H2" s="11"/>
      <c r="I2" s="11"/>
      <c r="J2" s="11"/>
      <c r="K2" s="11"/>
      <c r="L2" s="11"/>
      <c r="M2" s="11"/>
      <c r="N2" s="11"/>
      <c r="O2" s="11"/>
      <c r="P2" s="11"/>
      <c r="Q2" s="11"/>
      <c r="R2" s="11"/>
      <c r="S2" s="12"/>
    </row>
    <row r="3" spans="2:21" ht="15">
      <c r="B3" s="13"/>
      <c r="C3" s="61" t="s">
        <v>76</v>
      </c>
      <c r="D3" s="61"/>
      <c r="E3" s="61"/>
      <c r="F3" s="61"/>
      <c r="G3" s="61"/>
      <c r="H3" s="61"/>
      <c r="I3" s="61"/>
      <c r="J3" s="61"/>
      <c r="K3" s="61"/>
      <c r="L3" s="61"/>
      <c r="M3" s="61"/>
      <c r="N3" s="61"/>
      <c r="O3" s="61"/>
      <c r="P3" s="61"/>
      <c r="Q3" s="61"/>
      <c r="R3" s="61"/>
      <c r="S3" s="14"/>
    </row>
    <row r="4" spans="2:21" hidden="1">
      <c r="B4" s="13"/>
      <c r="S4" s="14"/>
    </row>
    <row r="5" spans="2:21" s="18" customFormat="1" ht="14.45" hidden="1" customHeight="1">
      <c r="B5" s="15"/>
      <c r="C5" s="16" t="s">
        <v>0</v>
      </c>
      <c r="D5" s="17" t="str" vm="1">
        <f>pivot!AK1</f>
        <v>All</v>
      </c>
      <c r="E5" s="17"/>
      <c r="G5" s="16" t="s">
        <v>77</v>
      </c>
      <c r="H5" s="17" t="str" vm="2">
        <f>pivot!AK2</f>
        <v>All</v>
      </c>
      <c r="I5" s="17"/>
      <c r="K5" s="16" t="s">
        <v>78</v>
      </c>
      <c r="L5" s="17"/>
      <c r="M5" s="17"/>
      <c r="N5" s="16" t="s">
        <v>79</v>
      </c>
      <c r="O5" s="17" t="str" vm="3">
        <f>pivot!AK3</f>
        <v>All</v>
      </c>
      <c r="P5" s="17"/>
      <c r="Q5" s="16" t="s">
        <v>80</v>
      </c>
      <c r="R5" s="17" t="str" vm="5">
        <f>pivot!AK4</f>
        <v>All</v>
      </c>
      <c r="S5" s="19"/>
    </row>
    <row r="6" spans="2:21" s="18" customFormat="1" ht="12.75" hidden="1">
      <c r="B6" s="15"/>
      <c r="C6" s="16"/>
      <c r="G6" s="16"/>
      <c r="K6" s="16"/>
      <c r="S6" s="19"/>
    </row>
    <row r="7" spans="2:21" s="18" customFormat="1" ht="25.5" hidden="1">
      <c r="B7" s="15"/>
      <c r="C7" s="16" t="s">
        <v>81</v>
      </c>
      <c r="D7" s="17" t="str" vm="4">
        <f>pivot!AK5</f>
        <v>All</v>
      </c>
      <c r="E7" s="17"/>
      <c r="G7" s="16" t="s">
        <v>4</v>
      </c>
      <c r="H7" s="17"/>
      <c r="I7" s="17"/>
      <c r="K7" s="16" t="s">
        <v>82</v>
      </c>
      <c r="L7" s="17"/>
      <c r="M7" s="17"/>
      <c r="N7" s="62" t="s">
        <v>83</v>
      </c>
      <c r="O7" s="62"/>
      <c r="P7" s="17" t="str" vm="3">
        <f>O5</f>
        <v>All</v>
      </c>
      <c r="Q7" s="17"/>
      <c r="R7" s="17"/>
      <c r="S7" s="19"/>
    </row>
    <row r="8" spans="2:21">
      <c r="B8" s="13"/>
      <c r="S8" s="14"/>
    </row>
    <row r="9" spans="2:21" s="22" customFormat="1" ht="15">
      <c r="B9" s="20"/>
      <c r="C9" s="63" t="s">
        <v>84</v>
      </c>
      <c r="D9" s="63"/>
      <c r="E9" s="63"/>
      <c r="F9" s="63"/>
      <c r="G9" s="63"/>
      <c r="H9" s="63"/>
      <c r="I9" s="63"/>
      <c r="J9" s="63"/>
      <c r="K9" s="63"/>
      <c r="L9" s="63"/>
      <c r="M9" s="63"/>
      <c r="N9" s="63"/>
      <c r="O9" s="63"/>
      <c r="P9" s="63"/>
      <c r="Q9" s="63"/>
      <c r="R9" s="63"/>
      <c r="S9" s="21"/>
    </row>
    <row r="10" spans="2:21" s="22" customFormat="1" ht="47.25" customHeight="1">
      <c r="B10" s="20"/>
      <c r="C10" s="64" t="s">
        <v>16</v>
      </c>
      <c r="D10" s="64"/>
      <c r="E10" s="64"/>
      <c r="F10" s="64"/>
      <c r="G10" s="65" t="s">
        <v>85</v>
      </c>
      <c r="H10" s="65"/>
      <c r="I10" s="65"/>
      <c r="J10" s="65"/>
      <c r="K10" s="66" t="s">
        <v>86</v>
      </c>
      <c r="L10" s="66"/>
      <c r="M10" s="66"/>
      <c r="N10" s="66"/>
      <c r="O10" s="67" t="s">
        <v>87</v>
      </c>
      <c r="P10" s="67"/>
      <c r="Q10" s="67"/>
      <c r="R10" s="67"/>
      <c r="S10" s="21"/>
    </row>
    <row r="11" spans="2:21" ht="49.5" customHeight="1">
      <c r="B11" s="13"/>
      <c r="C11" s="68" t="s">
        <v>15</v>
      </c>
      <c r="D11" s="69"/>
      <c r="E11" s="23" t="s">
        <v>88</v>
      </c>
      <c r="F11" s="23" t="s">
        <v>21</v>
      </c>
      <c r="G11" s="70" t="s">
        <v>22</v>
      </c>
      <c r="H11" s="71"/>
      <c r="I11" s="24" t="s">
        <v>24</v>
      </c>
      <c r="J11" s="24" t="s">
        <v>21</v>
      </c>
      <c r="K11" s="72" t="s">
        <v>89</v>
      </c>
      <c r="L11" s="73"/>
      <c r="M11" s="25" t="s">
        <v>90</v>
      </c>
      <c r="N11" s="25" t="s">
        <v>21</v>
      </c>
      <c r="O11" s="74" t="s">
        <v>91</v>
      </c>
      <c r="P11" s="74"/>
      <c r="Q11" s="26" t="s">
        <v>92</v>
      </c>
      <c r="R11" s="26" t="s">
        <v>21</v>
      </c>
      <c r="S11" s="14"/>
    </row>
    <row r="12" spans="2:21" s="31" customFormat="1">
      <c r="B12" s="27"/>
      <c r="C12" s="28" t="s">
        <v>17</v>
      </c>
      <c r="D12" s="28" t="s">
        <v>18</v>
      </c>
      <c r="E12" s="29" t="s">
        <v>20</v>
      </c>
      <c r="F12" s="29" t="s">
        <v>21</v>
      </c>
      <c r="G12" s="24" t="s">
        <v>17</v>
      </c>
      <c r="H12" s="24" t="s">
        <v>18</v>
      </c>
      <c r="I12" s="24" t="s">
        <v>20</v>
      </c>
      <c r="J12" s="24" t="s">
        <v>21</v>
      </c>
      <c r="K12" s="25" t="s">
        <v>17</v>
      </c>
      <c r="L12" s="25" t="s">
        <v>18</v>
      </c>
      <c r="M12" s="25" t="s">
        <v>20</v>
      </c>
      <c r="N12" s="25" t="s">
        <v>21</v>
      </c>
      <c r="O12" s="26" t="s">
        <v>17</v>
      </c>
      <c r="P12" s="26" t="s">
        <v>18</v>
      </c>
      <c r="Q12" s="26" t="s">
        <v>20</v>
      </c>
      <c r="R12" s="26" t="s">
        <v>21</v>
      </c>
      <c r="S12" s="30"/>
    </row>
    <row r="13" spans="2:21" s="36" customFormat="1" ht="15">
      <c r="B13" s="32"/>
      <c r="C13" s="33">
        <f>IFERROR(GETPIVOTDATA("[Measures].[Sum of Value]",pivot!$A$3,"[BFCI_Raw].[Main Section]","[BFCI_Raw].[Main Section].&amp;[Section 1: Individual Child summary for BFCI Form 1a]","[BFCI_Raw].[Section]","[BFCI_Raw].[Section].&amp;["&amp;$C11&amp;"]","[BFCI_Raw].[Sub Section]","[BFCI_Raw].[Sub Section].&amp;[Indicator 1: Children 0-5 months exclusively breastfed]","[BFCI_Raw].[Order]","[BFCI_Raw].[Order].&amp;[1]","[BFCI_Raw].[Indicator]","[BFCI_Raw].[Indicator].&amp;["&amp;C$12&amp;"]"),0)</f>
        <v>2185</v>
      </c>
      <c r="D13" s="33">
        <f>IFERROR(GETPIVOTDATA("[Measures].[Sum of Value]",pivot!$A$3,"[BFCI_Raw].[Main Section]","[BFCI_Raw].[Main Section].&amp;[Section 1: Individual Child summary for BFCI Form 1a]","[BFCI_Raw].[Section]","[BFCI_Raw].[Section].&amp;["&amp;$C11&amp;"]","[BFCI_Raw].[Sub Section]","[BFCI_Raw].[Sub Section].&amp;[Indicator 1: Children 0-5 months exclusively breastfed]","[BFCI_Raw].[Order]","[BFCI_Raw].[Order].&amp;[2]","[BFCI_Raw].[Indicator]","[BFCI_Raw].[Indicator].&amp;["&amp;D$12&amp;"]"),0)</f>
        <v>134</v>
      </c>
      <c r="E13" s="33">
        <f>C13+D13</f>
        <v>2319</v>
      </c>
      <c r="F13" s="34">
        <f>IFERROR(C13/E13,"")</f>
        <v>0.94221647261750752</v>
      </c>
      <c r="G13" s="33">
        <f>IFERROR(GETPIVOTDATA("[Measures].[Sum of Value]",pivot!$A$3,"[BFCI_Raw].[Main Section]","[BFCI_Raw].[Main Section].&amp;[Section 1: Individual Child summary for BFCI Form 1a]","[BFCI_Raw].[Section]","[BFCI_Raw].[Section].&amp;[Child  consuming iron- rich [animal or fortified]] foods]","[BFCI_Raw].[Sub Section]","[BFCI_Raw].[Sub Section].&amp;[Indicator 2:Children 6-23 months consuming iron- rich foods]","[BFCI_Raw].[Order]","[BFCI_Raw].[Order].&amp;[5]","[BFCI_Raw].[Indicator]","[BFCI_Raw].[Indicator].&amp;[Y]"),0)</f>
        <v>6783</v>
      </c>
      <c r="H13" s="33">
        <f>IFERROR(GETPIVOTDATA("[Measures].[Sum of Value]",pivot!$A$3,"[BFCI_Raw].[Main Section]","[BFCI_Raw].[Main Section].&amp;[Section 1: Individual Child summary for BFCI Form 1a]","[BFCI_Raw].[Section]","[BFCI_Raw].[Section].&amp;[Child  consuming iron- rich [animal or fortified]] foods]","[BFCI_Raw].[Sub Section]","[BFCI_Raw].[Sub Section].&amp;[Indicator 2:Children 6-23 months consuming iron- rich foods]","[BFCI_Raw].[Order]","[BFCI_Raw].[Order].&amp;[6]","[BFCI_Raw].[Indicator]","[BFCI_Raw].[Indicator].&amp;[N]"),0)</f>
        <v>591</v>
      </c>
      <c r="I13" s="33">
        <f>G13+H13</f>
        <v>7374</v>
      </c>
      <c r="J13" s="34">
        <f>IFERROR(G13/I13,"")</f>
        <v>0.91985353946297799</v>
      </c>
      <c r="K13" s="33">
        <f>IFERROR(GETPIVOTDATA("[Measures].[Sum of Value]",pivot!$A$3,"[BFCI_Raw].[Main Section]","[BFCI_Raw].[Main Section].&amp;[Section 1: Individual Child summary for BFCI Form 1a]","[BFCI_Raw].[Section]","[BFCI_Raw].[Section].&amp;[Children 6-23 months consumed atleast 4 food groups]","[BFCI_Raw].[Sub Section]","[BFCI_Raw].[Sub Section].&amp;[Indicator 3:Children 6-23 months consuming atleast 4 food groups]","[BFCI_Raw].[Order]","[BFCI_Raw].[Order].&amp;[9]","[BFCI_Raw].[Indicator]","[BFCI_Raw].[Indicator].&amp;[Y]"),0)</f>
        <v>6804</v>
      </c>
      <c r="L13" s="33">
        <f>IFERROR(GETPIVOTDATA("[Measures].[Sum of Value]",pivot!$A$3,"[BFCI_Raw].[Main Section]","[BFCI_Raw].[Main Section].&amp;[Section 1: Individual Child summary for BFCI Form 1a]","[BFCI_Raw].[Section]","[BFCI_Raw].[Section].&amp;[Children 6-23 months consumed atleast 4 food groups]","[BFCI_Raw].[Sub Section]","[BFCI_Raw].[Sub Section].&amp;[Indicator 3:Children 6-23 months consuming atleast 4 food groups]","[BFCI_Raw].[Order]","[BFCI_Raw].[Order].&amp;[10]","[BFCI_Raw].[Indicator]","[BFCI_Raw].[Indicator].&amp;[N]"),0)</f>
        <v>570</v>
      </c>
      <c r="M13" s="33">
        <f>K13+L13</f>
        <v>7374</v>
      </c>
      <c r="N13" s="34">
        <f>IFERROR(K13/M13,"")</f>
        <v>0.92270138323840523</v>
      </c>
      <c r="O13" s="33">
        <f>IFERROR(GETPIVOTDATA("[Measures].[Sum of Value]",pivot!$A$3,"[BFCI_Raw].[Main Section]","[BFCI_Raw].[Main Section].&amp;[Section 1: Individual Child summary for BFCI Form 1a]","[BFCI_Raw].[Section]","[BFCI_Raw].[Section].&amp;[Mother/  caregivers received nutrition counselling]","[BFCI_Raw].[Sub Section]","[BFCI_Raw].[Sub Section].&amp;[Indicator 4: Mother or caregivers receiving nutrition counselling during home visit]","[BFCI_Raw].[Order]","[BFCI_Raw].[Order].&amp;[13]","[BFCI_Raw].[Indicator]","[BFCI_Raw].[Indicator].&amp;[Y]"),0)</f>
        <v>9443</v>
      </c>
      <c r="P13" s="33">
        <f>IFERROR(GETPIVOTDATA("[Measures].[Sum of Value]",pivot!$A$3,"[BFCI_Raw].[Main Section]","[BFCI_Raw].[Main Section].&amp;[Section 1: Individual Child summary for BFCI Form 1a]","[BFCI_Raw].[Section]","[BFCI_Raw].[Section].&amp;[Mother/  caregivers received nutrition counselling]","[BFCI_Raw].[Sub Section]","[BFCI_Raw].[Sub Section].&amp;[Indicator 4: Mother or caregivers receiving nutrition counselling during home visit]","[BFCI_Raw].[Order]","[BFCI_Raw].[Order].&amp;[14]","[BFCI_Raw].[Indicator]","[BFCI_Raw].[Indicator].&amp;[N]"),0)</f>
        <v>187</v>
      </c>
      <c r="Q13" s="33">
        <f>O13+P13</f>
        <v>9630</v>
      </c>
      <c r="R13" s="34">
        <f>IFERROR(O13/Q13,"")</f>
        <v>0.98058151609553479</v>
      </c>
      <c r="S13" s="35"/>
      <c r="U13" s="54"/>
    </row>
    <row r="14" spans="2:21">
      <c r="B14" s="13"/>
      <c r="S14" s="14"/>
    </row>
    <row r="15" spans="2:21" ht="27" customHeight="1">
      <c r="B15" s="13"/>
      <c r="C15" s="75" t="s">
        <v>93</v>
      </c>
      <c r="D15" s="75"/>
      <c r="E15" s="75"/>
      <c r="F15" s="75"/>
      <c r="G15" s="75"/>
      <c r="H15" s="75"/>
      <c r="I15" s="75"/>
      <c r="J15" s="75"/>
      <c r="K15" s="75"/>
      <c r="S15" s="14"/>
    </row>
    <row r="16" spans="2:21" ht="38.25" customHeight="1">
      <c r="B16" s="13"/>
      <c r="C16" s="58" t="s">
        <v>32</v>
      </c>
      <c r="D16" s="58"/>
      <c r="E16" s="58"/>
      <c r="F16" s="58"/>
      <c r="G16" s="58"/>
      <c r="H16" s="58" t="s">
        <v>94</v>
      </c>
      <c r="I16" s="58"/>
      <c r="J16" s="58"/>
      <c r="K16" s="58"/>
      <c r="M16" s="59" t="s">
        <v>39</v>
      </c>
      <c r="N16" s="59"/>
      <c r="P16" s="60" t="s">
        <v>44</v>
      </c>
      <c r="Q16" s="60"/>
      <c r="R16" s="60"/>
      <c r="S16" s="14"/>
    </row>
    <row r="17" spans="2:19" s="31" customFormat="1" ht="84">
      <c r="B17" s="27"/>
      <c r="C17" s="76" t="s">
        <v>95</v>
      </c>
      <c r="D17" s="76"/>
      <c r="E17" s="76"/>
      <c r="F17" s="37" t="s">
        <v>96</v>
      </c>
      <c r="G17" s="37" t="s">
        <v>21</v>
      </c>
      <c r="H17" s="77" t="s">
        <v>97</v>
      </c>
      <c r="I17" s="77"/>
      <c r="J17" s="38" t="s">
        <v>98</v>
      </c>
      <c r="K17" s="38" t="s">
        <v>21</v>
      </c>
      <c r="M17" s="39" t="s">
        <v>38</v>
      </c>
      <c r="N17" s="39" t="s">
        <v>41</v>
      </c>
      <c r="P17" s="26" t="s">
        <v>43</v>
      </c>
      <c r="Q17" s="26" t="s">
        <v>99</v>
      </c>
      <c r="R17" s="26" t="s">
        <v>100</v>
      </c>
      <c r="S17" s="30"/>
    </row>
    <row r="18" spans="2:19" s="31" customFormat="1">
      <c r="B18" s="27"/>
      <c r="C18" s="37" t="s">
        <v>17</v>
      </c>
      <c r="D18" s="37" t="s">
        <v>18</v>
      </c>
      <c r="E18" s="37" t="s">
        <v>33</v>
      </c>
      <c r="F18" s="37" t="s">
        <v>101</v>
      </c>
      <c r="G18" s="37" t="s">
        <v>21</v>
      </c>
      <c r="H18" s="38" t="s">
        <v>17</v>
      </c>
      <c r="I18" s="38" t="s">
        <v>18</v>
      </c>
      <c r="J18" s="38" t="s">
        <v>20</v>
      </c>
      <c r="K18" s="38" t="s">
        <v>21</v>
      </c>
      <c r="M18" s="39" t="s">
        <v>40</v>
      </c>
      <c r="N18" s="39" t="s">
        <v>42</v>
      </c>
      <c r="P18" s="26" t="s">
        <v>45</v>
      </c>
      <c r="Q18" s="26" t="s">
        <v>47</v>
      </c>
      <c r="R18" s="26" t="s">
        <v>49</v>
      </c>
      <c r="S18" s="30"/>
    </row>
    <row r="19" spans="2:19" s="36" customFormat="1" ht="15">
      <c r="B19" s="32"/>
      <c r="C19" s="33">
        <f>IFERROR(GETPIVOTDATA("[Measures].[Sum of Value]",pivot!$A$3,"[BFCI_Raw].[Main Section]","[BFCI_Raw].[Main Section].&amp;[Section 1: Individual Child summary for BFCI Form 1a]","[BFCI_Raw].[Section]","[BFCI_Raw].[Section].&amp;[Children 0-23 months on early initiation to breastfeeding]","[BFCI_Raw].[Sub Section]","[BFCI_Raw].[Sub Section].&amp;[Indicator 5: Early Initiation of  breastfeeding. (Children 0-23 months)]","[BFCI_Raw].[Order]","[BFCI_Raw].[Order].&amp;[17]","[BFCI_Raw].[Indicator]","[BFCI_Raw].[Indicator].&amp;[Y]"),0)</f>
        <v>8443</v>
      </c>
      <c r="D19" s="33">
        <f>IFERROR(GETPIVOTDATA("[Measures].[Sum of Value]",pivot!$A$3,"[BFCI_Raw].[Main Section]","[BFCI_Raw].[Main Section].&amp;[Section 1: Individual Child summary for BFCI Form 1a]","[BFCI_Raw].[Section]","[BFCI_Raw].[Section].&amp;[Children 0-23 months on early initiation to breastfeeding]","[BFCI_Raw].[Sub Section]","[BFCI_Raw].[Sub Section].&amp;[Indicator 5: Early Initiation of  breastfeeding. (Children 0-23 months)]","[BFCI_Raw].[Order]","[BFCI_Raw].[Order].&amp;[18]","[BFCI_Raw].[Indicator]","[BFCI_Raw].[Indicator].&amp;[N]"),0)</f>
        <v>367</v>
      </c>
      <c r="E19" s="33">
        <f>IFERROR(GETPIVOTDATA("[Measures].[Sum of Value]",pivot!$A$3,"[BFCI_Raw].[Main Section]","[BFCI_Raw].[Main Section].&amp;[Section 1: Individual Child summary for BFCI Form 1a]","[BFCI_Raw].[Section]","[BFCI_Raw].[Section].&amp;[Children 0-23 months on early initiation to breastfeeding]","[BFCI_Raw].[Sub Section]","[BFCI_Raw].[Sub Section].&amp;[Indicator 5: Early Initiation of  breastfeeding. (Children 0-23 months)]","[BFCI_Raw].[Order]","[BFCI_Raw].[Order].&amp;[19]","[BFCI_Raw].[Indicator]","[BFCI_Raw].[Indicator].&amp;[DK]"),0)</f>
        <v>1365</v>
      </c>
      <c r="F19" s="33">
        <f>D19+E19+C19</f>
        <v>10175</v>
      </c>
      <c r="G19" s="34">
        <f>IFERROR(C19/F19,"")</f>
        <v>0.82977886977886983</v>
      </c>
      <c r="H19" s="33">
        <f>IFERROR(GETPIVOTDATA("[Measures].[Sum of Value]",pivot!$A$3,"[BFCI_Raw].[Main Section]","[BFCI_Raw].[Main Section].&amp;[Section 1: Individual Child summary for BFCI Form 1a]","[BFCI_Raw].[Section]","[BFCI_Raw].[Section].&amp;[Children 0-23 months given prelacteal feeds [Form 1a,Q7]]]","[BFCI_Raw].[Sub Section]","[BFCI_Raw].[Sub Section].&amp;[Indicator 6: Those who received a Pre lacteal feed (Children 0-23 months)]","[BFCI_Raw].[Order]","[BFCI_Raw].[Order].&amp;[22]","[BFCI_Raw].[Indicator]","[BFCI_Raw].[Indicator].&amp;[Y]"),0)</f>
        <v>1572</v>
      </c>
      <c r="I19" s="33">
        <f>IFERROR(GETPIVOTDATA("[Measures].[Sum of Value]",pivot!$A$3,"[BFCI_Raw].[Main Section]","[BFCI_Raw].[Main Section].&amp;[Section 1: Individual Child summary for BFCI Form 1a]","[BFCI_Raw].[Section]","[BFCI_Raw].[Section].&amp;[Children 0-23 months given prelacteal feeds [Form 1a,Q7]]]","[BFCI_Raw].[Sub Section]","[BFCI_Raw].[Sub Section].&amp;[Indicator 6: Those who received a Pre lacteal feed (Children 0-23 months)]","[BFCI_Raw].[Order]","[BFCI_Raw].[Order].&amp;[23]","[BFCI_Raw].[Indicator]","[BFCI_Raw].[Indicator].&amp;[N]"),0)</f>
        <v>6480</v>
      </c>
      <c r="J19" s="33">
        <f>H19+I19</f>
        <v>8052</v>
      </c>
      <c r="K19" s="33">
        <f>IFERROR(H19/J19,"")</f>
        <v>0.19523099850968703</v>
      </c>
      <c r="M19" s="33">
        <f>IFERROR(GETPIVOTDATA("[Measures].[Sum of Value]",pivot!$A$3,"[BFCI_Raw].[Main Section]","[BFCI_Raw].[Main Section].&amp;[Section 1: Individual Child summary for BFCI Form 1a]","[BFCI_Raw].[Section]","[BFCI_Raw].[Section].&amp;[Number of males]","[BFCI_Raw].[Sub Section]","[BFCI_Raw].[Sub Section].&amp;[Indicator 7: Gender dissagregation]","[BFCI_Raw].[Order]","[BFCI_Raw].[Order].&amp;[26]","[BFCI_Raw].[Indicator]","[BFCI_Raw].[Indicator].&amp;[M]"),0)</f>
        <v>3419</v>
      </c>
      <c r="N19" s="33">
        <f>IFERROR(GETPIVOTDATA("[Measures].[Sum of Value]",pivot!$A$3,"[BFCI_Raw].[Main Section]","[BFCI_Raw].[Main Section].&amp;[Section 1: Individual Child summary for BFCI Form 1a]","[BFCI_Raw].[Section]","[BFCI_Raw].[Section].&amp;[Number of females]","[BFCI_Raw].[Sub Section]","[BFCI_Raw].[Sub Section].&amp;[Indicator 7: Gender dissagregation]","[BFCI_Raw].[Order]","[BFCI_Raw].[Order].&amp;[27]","[BFCI_Raw].[Indicator]","[BFCI_Raw].[Indicator].&amp;[F]"),0)</f>
        <v>4274</v>
      </c>
      <c r="P19" s="33">
        <f>IFERROR(GETPIVOTDATA("[Measures].[Sum of Value]",pivot!$A$3,"[BFCI_Raw].[Main Section]","[BFCI_Raw].[Main Section].&amp;[Section 1: Individual Child summary for BFCI Form 1a]","[BFCI_Raw].[Section]","[BFCI_Raw].[Section].&amp;[Total number of children, age 0-23 months, reached  with BFCI in the reporting  month]","[BFCI_Raw].[Sub Section]","[BFCI_Raw].[Sub Section].&amp;[Indicator 8. BFCI coverage for children 0-23 months]","[BFCI_Raw].[Order]","[BFCI_Raw].[Order].&amp;[28]","[BFCI_Raw].[Indicator]","[BFCI_Raw].[Indicator].&amp;[T]"),0)</f>
        <v>9892</v>
      </c>
      <c r="Q19" s="33">
        <f>IFERROR(GETPIVOTDATA("[Measures].[Sum of Value]",pivot!$A$3,"[BFCI_Raw].[Main Section]","[BFCI_Raw].[Main Section].&amp;[Section 1: Individual Child summary for BFCI Form 1a]","[BFCI_Raw].[Section]","[BFCI_Raw].[Section].&amp;[Total number of children in this Community health Unit age 0-23 months mapped for BFCI, [data from CHS report- ensure the CHS report is updated]]]","[BFCI_Raw].[Sub Section]","[BFCI_Raw].[Sub Section].&amp;[Indicator 8. BFCI coverage for children 0-23 months]","[BFCI_Raw].[Order]","[BFCI_Raw].[Order].&amp;[29]","[BFCI_Raw].[Indicator]","[BFCI_Raw].[Indicator].&amp;[U]"),0)</f>
        <v>12324</v>
      </c>
      <c r="R19" s="34">
        <f>IFERROR((P19/Q19),"")</f>
        <v>0.80266147354754946</v>
      </c>
      <c r="S19" s="35"/>
    </row>
    <row r="20" spans="2:19">
      <c r="B20" s="13"/>
      <c r="S20" s="14"/>
    </row>
    <row r="21" spans="2:19" ht="15">
      <c r="B21" s="13"/>
      <c r="C21" s="78" t="s">
        <v>102</v>
      </c>
      <c r="D21" s="78"/>
      <c r="E21" s="78"/>
      <c r="F21" s="78"/>
      <c r="G21" s="78"/>
      <c r="H21" s="78"/>
      <c r="I21" s="78"/>
      <c r="J21" s="78"/>
      <c r="K21" s="78"/>
      <c r="L21" s="78"/>
      <c r="M21" s="78"/>
      <c r="N21" s="78"/>
      <c r="S21" s="14"/>
    </row>
    <row r="22" spans="2:19" ht="53.45" customHeight="1">
      <c r="B22" s="13"/>
      <c r="C22" s="79" t="s">
        <v>103</v>
      </c>
      <c r="D22" s="79"/>
      <c r="E22" s="79"/>
      <c r="F22" s="79"/>
      <c r="G22" s="80" t="s">
        <v>104</v>
      </c>
      <c r="H22" s="80"/>
      <c r="I22" s="80"/>
      <c r="J22" s="80"/>
      <c r="K22" s="80" t="s">
        <v>105</v>
      </c>
      <c r="L22" s="80"/>
      <c r="M22" s="80"/>
      <c r="N22" s="80"/>
      <c r="S22" s="14"/>
    </row>
    <row r="23" spans="2:19" s="31" customFormat="1" ht="52.7" customHeight="1">
      <c r="B23" s="27"/>
      <c r="C23" s="87" t="s">
        <v>106</v>
      </c>
      <c r="D23" s="87"/>
      <c r="E23" s="40" t="s">
        <v>107</v>
      </c>
      <c r="F23" s="40" t="s">
        <v>21</v>
      </c>
      <c r="G23" s="88" t="s">
        <v>108</v>
      </c>
      <c r="H23" s="88"/>
      <c r="I23" s="25" t="s">
        <v>56</v>
      </c>
      <c r="J23" s="25" t="s">
        <v>21</v>
      </c>
      <c r="K23" s="74" t="s">
        <v>109</v>
      </c>
      <c r="L23" s="74"/>
      <c r="M23" s="26" t="s">
        <v>59</v>
      </c>
      <c r="N23" s="26" t="s">
        <v>21</v>
      </c>
      <c r="S23" s="30"/>
    </row>
    <row r="24" spans="2:19" s="31" customFormat="1">
      <c r="B24" s="27"/>
      <c r="C24" s="40" t="s">
        <v>17</v>
      </c>
      <c r="D24" s="40" t="s">
        <v>18</v>
      </c>
      <c r="E24" s="40" t="s">
        <v>20</v>
      </c>
      <c r="F24" s="40" t="s">
        <v>21</v>
      </c>
      <c r="G24" s="25" t="s">
        <v>17</v>
      </c>
      <c r="H24" s="25" t="s">
        <v>18</v>
      </c>
      <c r="I24" s="25" t="s">
        <v>20</v>
      </c>
      <c r="J24" s="25" t="s">
        <v>21</v>
      </c>
      <c r="K24" s="26" t="s">
        <v>17</v>
      </c>
      <c r="L24" s="26" t="s">
        <v>18</v>
      </c>
      <c r="M24" s="26" t="s">
        <v>20</v>
      </c>
      <c r="N24" s="26" t="s">
        <v>21</v>
      </c>
      <c r="S24" s="30"/>
    </row>
    <row r="25" spans="2:19" s="36" customFormat="1" ht="15">
      <c r="B25" s="32"/>
      <c r="C25" s="33">
        <f>IFERROR(GETPIVOTDATA("[Measures].[Sum of Value]",pivot!$A$3,"[BFCI_Raw].[Main Section]","[BFCI_Raw].[Main Section].&amp;[Section 2:Maternal summary for BFCI form 1b: [Part B]]]","[BFCI_Raw].[Section]","[BFCI_Raw].[Section].&amp;[Pregnant and lactating women malnourished [Form 1b,Q9]]]","[BFCI_Raw].[Sub Section]","[BFCI_Raw].[Sub Section].&amp;[Indicator 1:Proportion of Pregnant and lactating women malnourished]","[BFCI_Raw].[Order]","[BFCI_Raw].[Order].&amp;[31]","[BFCI_Raw].[Indicator]","[BFCI_Raw].[Indicator].&amp;[Y]"),0)</f>
        <v>405</v>
      </c>
      <c r="D25" s="33">
        <f>IFERROR(GETPIVOTDATA("[Measures].[Sum of Value]",pivot!$A$3,"[BFCI_Raw].[Main Section]","[BFCI_Raw].[Main Section].&amp;[Section 2:Maternal summary for BFCI form 1b: [Part B]]]","[BFCI_Raw].[Section]","[BFCI_Raw].[Section].&amp;[Pregnant and lactating women malnourished [Form 1b,Q9]]]","[BFCI_Raw].[Sub Section]","[BFCI_Raw].[Sub Section].&amp;[Indicator 1:Proportion of Pregnant and lactating women malnourished]","[BFCI_Raw].[Order]","[BFCI_Raw].[Order].&amp;[32]","[BFCI_Raw].[Indicator]","[BFCI_Raw].[Indicator].&amp;[N]"),0)</f>
        <v>3411</v>
      </c>
      <c r="E25" s="33">
        <f>C25+D25</f>
        <v>3816</v>
      </c>
      <c r="F25" s="34">
        <f>IFERROR(C25/E25,"")</f>
        <v>0.10613207547169812</v>
      </c>
      <c r="G25" s="33">
        <f>IFERROR(GETPIVOTDATA("[Measures].[Sum of Value]",pivot!$A$3,"[BFCI_Raw].[Main Section]","[BFCI_Raw].[Main Section].&amp;[Section 2:Maternal summary for BFCI form 1b: [Part B]]]","[BFCI_Raw].[Section]","[BFCI_Raw].[Section].&amp;[Pregnant women who had IFAS [Form 1b,Q10]]]","[BFCI_Raw].[Sub Section]","[BFCI_Raw].[Sub Section].&amp;[Indicator 2: Proportion of pregnant women who had IFAS]","[BFCI_Raw].[Order]","[BFCI_Raw].[Order].&amp;[35]","[BFCI_Raw].[Indicator]","[BFCI_Raw].[Indicator].&amp;[Y]"),0)</f>
        <v>1309</v>
      </c>
      <c r="H25" s="33">
        <f>IFERROR(GETPIVOTDATA("[Measures].[Sum of Value]",pivot!$A$3,"[BFCI_Raw].[Main Section]","[BFCI_Raw].[Main Section].&amp;[Section 2:Maternal summary for BFCI form 1b: [Part B]]]","[BFCI_Raw].[Section]","[BFCI_Raw].[Section].&amp;[Pregnant women who had IFAS [Form 1b,Q10]]]","[BFCI_Raw].[Sub Section]","[BFCI_Raw].[Sub Section].&amp;[Indicator 2: Proportion of pregnant women who had IFAS]","[BFCI_Raw].[Order]","[BFCI_Raw].[Order].&amp;[36]","[BFCI_Raw].[Indicator]","[BFCI_Raw].[Indicator].&amp;[N]"),0)</f>
        <v>391</v>
      </c>
      <c r="I25" s="33">
        <f>G25+H25</f>
        <v>1700</v>
      </c>
      <c r="J25" s="34">
        <f>IFERROR(G25/I25,"")</f>
        <v>0.77</v>
      </c>
      <c r="K25" s="33">
        <f>IFERROR(GETPIVOTDATA("[Measures].[Sum of Value]",pivot!$A$3,"[BFCI_Raw].[Main Section]","[BFCI_Raw].[Main Section].&amp;[Section 2:Maternal summary for BFCI form 1b: [Part B]]]","[BFCI_Raw].[Section]","[BFCI_Raw].[Section].&amp;[Pregnant Women who consumed  IFAS for 15 days or more [Form 1b,Q11b]]]","[BFCI_Raw].[Sub Section]","[BFCI_Raw].[Sub Section].&amp;[Indicator 3: Consumption of IFAS among pregnant women]","[BFCI_Raw].[Order]","[BFCI_Raw].[Order].&amp;[39]","[BFCI_Raw].[Indicator]","[BFCI_Raw].[Indicator].&amp;[Y]"),0)</f>
        <v>1501</v>
      </c>
      <c r="L25" s="33">
        <f>IFERROR(GETPIVOTDATA("[Measures].[Sum of Value]",pivot!$A$3,"[BFCI_Raw].[Main Section]","[BFCI_Raw].[Main Section].&amp;[Section 2:Maternal summary for BFCI form 1b: [Part B]]]","[BFCI_Raw].[Section]","[BFCI_Raw].[Section].&amp;[Pregnant Women who consumed  IFAS for 15 days or more [Form 1b,Q11b]]]","[BFCI_Raw].[Sub Section]","[BFCI_Raw].[Sub Section].&amp;[Indicator 3: Consumption of IFAS among pregnant women]","[BFCI_Raw].[Order]","[BFCI_Raw].[Order].&amp;[40]","[BFCI_Raw].[Indicator]","[BFCI_Raw].[Indicator].&amp;[N]"),0)</f>
        <v>415</v>
      </c>
      <c r="M25" s="33">
        <f>K25+L25</f>
        <v>1916</v>
      </c>
      <c r="N25" s="34">
        <f>IFERROR(K25/M25,"")</f>
        <v>0.78340292275574108</v>
      </c>
      <c r="S25" s="35"/>
    </row>
    <row r="26" spans="2:19">
      <c r="B26" s="13"/>
      <c r="S26" s="14"/>
    </row>
    <row r="27" spans="2:19" ht="19.7" customHeight="1">
      <c r="B27" s="13"/>
      <c r="C27" s="89" t="s">
        <v>110</v>
      </c>
      <c r="D27" s="89"/>
      <c r="E27" s="89"/>
      <c r="F27" s="89"/>
      <c r="G27" s="89"/>
      <c r="H27" s="89"/>
      <c r="I27" s="89"/>
      <c r="J27" s="89"/>
      <c r="K27" s="89"/>
      <c r="L27" s="89"/>
      <c r="M27" s="89"/>
      <c r="N27" s="89"/>
      <c r="O27" s="89"/>
      <c r="P27" s="89"/>
      <c r="Q27" s="89"/>
      <c r="R27" s="89"/>
      <c r="S27" s="14"/>
    </row>
    <row r="28" spans="2:19" ht="64.349999999999994" customHeight="1">
      <c r="B28" s="13"/>
      <c r="C28" s="90" t="s">
        <v>111</v>
      </c>
      <c r="D28" s="90"/>
      <c r="E28" s="90"/>
      <c r="F28" s="90"/>
      <c r="G28" s="91" t="s">
        <v>112</v>
      </c>
      <c r="H28" s="91"/>
      <c r="I28" s="91"/>
      <c r="J28" s="91"/>
      <c r="K28" s="92" t="s">
        <v>113</v>
      </c>
      <c r="L28" s="92"/>
      <c r="M28" s="92"/>
      <c r="N28" s="92"/>
      <c r="O28" s="90" t="s">
        <v>114</v>
      </c>
      <c r="P28" s="90"/>
      <c r="Q28" s="90"/>
      <c r="R28" s="90"/>
      <c r="S28" s="14"/>
    </row>
    <row r="29" spans="2:19" s="31" customFormat="1" ht="81.599999999999994" customHeight="1">
      <c r="B29" s="27"/>
      <c r="C29" s="81" t="s">
        <v>115</v>
      </c>
      <c r="D29" s="81"/>
      <c r="E29" s="41" t="s">
        <v>63</v>
      </c>
      <c r="F29" s="41" t="s">
        <v>21</v>
      </c>
      <c r="G29" s="77" t="s">
        <v>116</v>
      </c>
      <c r="H29" s="77"/>
      <c r="I29" s="38" t="s">
        <v>66</v>
      </c>
      <c r="J29" s="38" t="s">
        <v>21</v>
      </c>
      <c r="K29" s="82" t="s">
        <v>117</v>
      </c>
      <c r="L29" s="82"/>
      <c r="M29" s="42" t="s">
        <v>69</v>
      </c>
      <c r="N29" s="42" t="s">
        <v>21</v>
      </c>
      <c r="O29" s="83" t="s">
        <v>117</v>
      </c>
      <c r="P29" s="84"/>
      <c r="Q29" s="43" t="s">
        <v>118</v>
      </c>
      <c r="R29" s="43" t="s">
        <v>119</v>
      </c>
      <c r="S29" s="30"/>
    </row>
    <row r="30" spans="2:19" s="31" customFormat="1">
      <c r="B30" s="27"/>
      <c r="C30" s="41" t="s">
        <v>17</v>
      </c>
      <c r="D30" s="41" t="s">
        <v>18</v>
      </c>
      <c r="E30" s="41" t="s">
        <v>20</v>
      </c>
      <c r="F30" s="41" t="s">
        <v>21</v>
      </c>
      <c r="G30" s="38" t="s">
        <v>17</v>
      </c>
      <c r="H30" s="38" t="s">
        <v>18</v>
      </c>
      <c r="I30" s="38" t="s">
        <v>20</v>
      </c>
      <c r="J30" s="38" t="s">
        <v>21</v>
      </c>
      <c r="K30" s="42" t="s">
        <v>17</v>
      </c>
      <c r="L30" s="42" t="s">
        <v>18</v>
      </c>
      <c r="M30" s="42" t="s">
        <v>20</v>
      </c>
      <c r="N30" s="44" t="s">
        <v>21</v>
      </c>
      <c r="O30" s="85" t="s">
        <v>45</v>
      </c>
      <c r="P30" s="86"/>
      <c r="Q30" s="41" t="s">
        <v>47</v>
      </c>
      <c r="R30" s="41" t="s">
        <v>49</v>
      </c>
      <c r="S30" s="30"/>
    </row>
    <row r="31" spans="2:19" s="36" customFormat="1" ht="15">
      <c r="B31" s="32"/>
      <c r="C31" s="33">
        <f>IFERROR(GETPIVOTDATA("[Measures].[Sum of Value]",pivot!$A$3,"[BFCI_Raw].[Main Section]","[BFCI_Raw].[Main Section].&amp;[Section 1b:Maternal summary for BFCI form 1b: [Part B]]]","[BFCI_Raw].[Section]","[BFCI_Raw].[Section].&amp;[Pregnant and lactating women consuming 5 or more food groups in a day]","[BFCI_Raw].[Sub Section]","[BFCI_Raw].[Sub Section].&amp;[Indicator 4: Proportion of pregnant and lactating women consuming at least 5 food groups in a day.]","[BFCI_Raw].[Order]","[BFCI_Raw].[Order].&amp;[43]","[BFCI_Raw].[Indicator]","[BFCI_Raw].[Indicator].&amp;[Y]"),0)</f>
        <v>7082</v>
      </c>
      <c r="D31" s="33">
        <f>IFERROR(GETPIVOTDATA("[Measures].[Sum of Value]",pivot!$A$3,"[BFCI_Raw].[Main Section]","[BFCI_Raw].[Main Section].&amp;[Section 1b:Maternal summary for BFCI form 1b: [Part B]]]","[BFCI_Raw].[Section]","[BFCI_Raw].[Section].&amp;[Pregnant and lactating women consuming 5 or more food groups in a day]","[BFCI_Raw].[Sub Section]","[BFCI_Raw].[Sub Section].&amp;[Indicator 4: Proportion of pregnant and lactating women consuming at least 5 food groups in a day.]","[BFCI_Raw].[Order]","[BFCI_Raw].[Order].&amp;[44]","[BFCI_Raw].[Indicator]","[BFCI_Raw].[Indicator].&amp;[N]"),0)</f>
        <v>474</v>
      </c>
      <c r="E31" s="33">
        <f>C31+D31</f>
        <v>7556</v>
      </c>
      <c r="F31" s="34">
        <f>IFERROR(C31/E31,"")</f>
        <v>0.9372683959767073</v>
      </c>
      <c r="G31" s="33">
        <f>IFERROR(GETPIVOTDATA("[Measures].[Sum of Value]",pivot!$A$3,"[BFCI_Raw].[Main Section]","[BFCI_Raw].[Main Section].&amp;[Section 1b:Maternal summary for BFCI form 1b: [Part B]]]","[BFCI_Raw].[Section]","[BFCI_Raw].[Section].&amp;[Pregnant and lactating women consuming the recommended number of meals per day]","[BFCI_Raw].[Sub Section]","[BFCI_Raw].[Sub Section].&amp;[Indicator 5:Proportion of pregnant and lactating women consuming the recommended number of meals per day]","[BFCI_Raw].[Order]","[BFCI_Raw].[Order].&amp;[47]","[BFCI_Raw].[Indicator]","[BFCI_Raw].[Indicator].&amp;[Y]"),0)</f>
        <v>7167</v>
      </c>
      <c r="H31" s="33">
        <f>IFERROR(GETPIVOTDATA("[Measures].[Sum of Value]",pivot!$A$3,"[BFCI_Raw].[Main Section]","[BFCI_Raw].[Main Section].&amp;[Section 1b:Maternal summary for BFCI form 1b: [Part B]]]","[BFCI_Raw].[Section]","[BFCI_Raw].[Section].&amp;[Pregnant and lactating women consuming the recommended number of meals per day]","[BFCI_Raw].[Sub Section]","[BFCI_Raw].[Sub Section].&amp;[Indicator 5:Proportion of pregnant and lactating women consuming the recommended number of meals per day]","[BFCI_Raw].[Order]","[BFCI_Raw].[Order].&amp;[48]","[BFCI_Raw].[Indicator]","[BFCI_Raw].[Indicator].&amp;[N]"),0)</f>
        <v>672</v>
      </c>
      <c r="I31" s="33">
        <f>G31+H31</f>
        <v>7839</v>
      </c>
      <c r="J31" s="34">
        <f>IFERROR(G31/I31,"")</f>
        <v>0.9142747799464217</v>
      </c>
      <c r="K31" s="33">
        <f>IFERROR(GETPIVOTDATA("[Measures].[Sum of Value]",pivot!$A$3,"[BFCI_Raw].[Main Section]","[BFCI_Raw].[Main Section].&amp;[Section 1b:Maternal summary for BFCI form 1b: [Part B]]]","[BFCI_Raw].[Section]","[BFCI_Raw].[Section].&amp;[Pregnant and lactating women received nutrition counselling [Form 1b,Q16 for all pregnant and lactating women in BFCI]]]","[BFCI_Raw].[Sub Section]","[BFCI_Raw].[Sub Section].&amp;[Indicator 6:Pregnant and lactating women receiving nutrition counselling during home visit]","[BFCI_Raw].[Order]","[BFCI_Raw].[Order].&amp;[51]","[BFCI_Raw].[Indicator]","[BFCI_Raw].[Indicator].&amp;[Y]"),0)</f>
        <v>7966</v>
      </c>
      <c r="L31" s="33">
        <f>IFERROR(GETPIVOTDATA("[Measures].[Sum of Value]",pivot!$A$3,"[BFCI_Raw].[Main Section]","[BFCI_Raw].[Main Section].&amp;[Section 1b:Maternal summary for BFCI form 1b: [Part B]]]","[BFCI_Raw].[Section]","[BFCI_Raw].[Section].&amp;[Pregnant and lactating women received nutrition counselling [Form 1b,Q16 for all pregnant and lactating women in BFCI]]]","[BFCI_Raw].[Sub Section]","[BFCI_Raw].[Sub Section].&amp;[Indicator 6:Pregnant and lactating women receiving nutrition counselling during home visit]","[BFCI_Raw].[Order]","[BFCI_Raw].[Order].&amp;[52]","[BFCI_Raw].[Indicator]","[BFCI_Raw].[Indicator].&amp;[N]"),0)</f>
        <v>2</v>
      </c>
      <c r="M31" s="33">
        <f>K31+L31</f>
        <v>7968</v>
      </c>
      <c r="N31" s="34">
        <f>IFERROR(K31/M31,"")</f>
        <v>0.99974899598393574</v>
      </c>
      <c r="O31" s="99">
        <f>IFERROR(GETPIVOTDATA("[Measures].[Sum of Value]",pivot!$A$3,"[BFCI_Raw].[Main Section]","[BFCI_Raw].[Main Section].&amp;[Section 1b:Maternal summary for BFCI form 1b: [Part B]]]","[BFCI_Raw].[Section]","[BFCI_Raw].[Section].&amp;[Pregnant and lactating women received nutrition counselling [Form 1b,Q16 for all pregnant and lactating women in BFCI ]]]","[BFCI_Raw].[Sub Section]","[BFCI_Raw].[Sub Section].&amp;[Indicator 7: Proxy BFCI Coverage for Pregnant and lactating women]","[BFCI_Raw].[Order]","[BFCI_Raw].[Order].&amp;[55]","[BFCI_Raw].[Indicator]","[BFCI_Raw].[Indicator].&amp;[T]"),0)</f>
        <v>7949</v>
      </c>
      <c r="P31" s="100"/>
      <c r="Q31" s="45">
        <f>IFERROR(GETPIVOTDATA("[Measures].[Sum of Value]",pivot!$A$3,"[BFCI_Raw].[Main Section]","[BFCI_Raw].[Main Section].&amp;[Section 1b:Maternal summary for BFCI form 1b: [Part B]]]","[BFCI_Raw].[Section]","[BFCI_Raw].[Section].&amp;[Total number of pregnant and lactating women in this Community health Unit mapped for BFCI, [data from CHS report- ensure the CHS report is updated]]]","[BFCI_Raw].[Sub Section]","[BFCI_Raw].[Sub Section].&amp;[Indicator 7: Proxy BFCI Coverage for Pregnant and lactating women]","[BFCI_Raw].[Order]","[BFCI_Raw].[Order].&amp;[56]","[BFCI_Raw].[Indicator]","[BFCI_Raw].[Indicator].&amp;[U]"),0)</f>
        <v>11518</v>
      </c>
      <c r="R31" s="34">
        <f>IFERROR((O31/Q31),"")</f>
        <v>0.69013717659315854</v>
      </c>
      <c r="S31" s="35"/>
    </row>
    <row r="32" spans="2:19">
      <c r="B32" s="13"/>
      <c r="S32" s="14"/>
    </row>
    <row r="33" spans="2:19">
      <c r="B33" s="13"/>
      <c r="C33" s="46"/>
      <c r="S33" s="14"/>
    </row>
    <row r="34" spans="2:19" ht="15" thickBot="1">
      <c r="B34" s="47"/>
      <c r="C34" s="48"/>
      <c r="D34" s="48"/>
      <c r="E34" s="48"/>
      <c r="F34" s="48"/>
      <c r="G34" s="48"/>
      <c r="H34" s="48"/>
      <c r="I34" s="48"/>
      <c r="J34" s="48"/>
      <c r="K34" s="48"/>
      <c r="L34" s="48"/>
      <c r="M34" s="48"/>
      <c r="N34" s="48"/>
      <c r="O34" s="48"/>
      <c r="P34" s="48"/>
      <c r="Q34" s="48"/>
      <c r="R34" s="48"/>
      <c r="S34" s="49"/>
    </row>
    <row r="47" spans="2:19" hidden="1"/>
    <row r="48" spans="2:19" hidden="1"/>
    <row r="49" spans="7:23" ht="29.25" hidden="1" thickBot="1">
      <c r="G49" s="9" t="s">
        <v>120</v>
      </c>
    </row>
    <row r="50" spans="7:23" ht="15.75" hidden="1" thickBot="1">
      <c r="G50" s="50" t="s">
        <v>121</v>
      </c>
    </row>
    <row r="51" spans="7:23" ht="15" hidden="1">
      <c r="G51" s="93" t="s">
        <v>122</v>
      </c>
      <c r="H51" s="94"/>
      <c r="I51" s="94"/>
      <c r="J51" s="94"/>
      <c r="K51" s="94"/>
      <c r="L51" s="94"/>
      <c r="M51" s="94"/>
      <c r="N51" s="51"/>
    </row>
    <row r="52" spans="7:23" ht="15" hidden="1">
      <c r="G52" s="93" t="s">
        <v>123</v>
      </c>
      <c r="H52" s="94"/>
      <c r="I52" s="94"/>
      <c r="J52" s="94"/>
      <c r="K52" s="94"/>
      <c r="L52" s="94"/>
      <c r="M52" s="94"/>
      <c r="N52" s="94"/>
    </row>
    <row r="53" spans="7:23" hidden="1">
      <c r="G53" s="52"/>
    </row>
    <row r="54" spans="7:23" hidden="1">
      <c r="G54" s="52"/>
    </row>
    <row r="55" spans="7:23" ht="15" hidden="1">
      <c r="G55" s="95" t="s">
        <v>124</v>
      </c>
      <c r="H55" s="96"/>
      <c r="I55" s="96"/>
      <c r="J55" s="96"/>
      <c r="K55" s="96"/>
      <c r="L55" s="96"/>
      <c r="M55" s="96"/>
      <c r="N55" s="96"/>
      <c r="O55" s="96"/>
      <c r="P55" s="96"/>
      <c r="Q55" s="96"/>
    </row>
    <row r="56" spans="7:23" ht="15" hidden="1">
      <c r="G56" s="97" t="s">
        <v>125</v>
      </c>
      <c r="H56" s="98"/>
      <c r="I56" s="98"/>
      <c r="J56" s="98"/>
      <c r="K56" s="98"/>
      <c r="L56" s="98"/>
      <c r="M56" s="98"/>
      <c r="N56" s="98"/>
      <c r="O56" s="98"/>
      <c r="P56" s="98"/>
      <c r="Q56" s="98"/>
      <c r="R56" s="101" t="s">
        <v>126</v>
      </c>
      <c r="S56" s="101"/>
      <c r="T56" s="101"/>
      <c r="U56" s="101"/>
      <c r="V56" s="101"/>
      <c r="W56" s="101"/>
    </row>
    <row r="57" spans="7:23" ht="15" hidden="1">
      <c r="G57" s="102" t="s">
        <v>127</v>
      </c>
      <c r="H57" s="103"/>
      <c r="I57" s="103"/>
      <c r="J57" s="103"/>
      <c r="K57" s="103"/>
      <c r="L57" s="103"/>
      <c r="M57" s="103"/>
      <c r="N57" s="103"/>
      <c r="O57" s="103"/>
      <c r="P57" s="103"/>
      <c r="Q57" s="103"/>
    </row>
    <row r="58" spans="7:23" ht="15" hidden="1">
      <c r="G58" s="93" t="s">
        <v>128</v>
      </c>
      <c r="H58" s="94"/>
      <c r="I58" s="94"/>
      <c r="J58" s="94"/>
      <c r="K58" s="94"/>
      <c r="L58" s="94"/>
      <c r="M58" s="94"/>
      <c r="N58" s="94"/>
      <c r="O58" s="94"/>
      <c r="P58" s="94"/>
      <c r="Q58" s="94"/>
      <c r="R58" s="9" t="s">
        <v>129</v>
      </c>
    </row>
    <row r="59" spans="7:23" ht="15" hidden="1">
      <c r="G59" s="93" t="s">
        <v>130</v>
      </c>
      <c r="H59" s="94"/>
      <c r="I59" s="94"/>
      <c r="J59" s="94"/>
      <c r="K59" s="94"/>
      <c r="L59" s="94"/>
      <c r="M59" s="94"/>
      <c r="N59" s="94"/>
      <c r="O59" s="94"/>
      <c r="P59" s="94"/>
      <c r="Q59" s="94"/>
    </row>
    <row r="60" spans="7:23" ht="15" hidden="1">
      <c r="G60" s="93" t="s">
        <v>131</v>
      </c>
      <c r="H60" s="94"/>
      <c r="I60" s="94"/>
      <c r="J60" s="94"/>
      <c r="K60" s="94"/>
      <c r="L60" s="94"/>
      <c r="M60" s="94"/>
      <c r="N60" s="94"/>
      <c r="O60" s="94"/>
      <c r="P60" s="94"/>
      <c r="Q60" s="94"/>
    </row>
    <row r="61" spans="7:23" hidden="1"/>
  </sheetData>
  <mergeCells count="45">
    <mergeCell ref="R56:W56"/>
    <mergeCell ref="G57:Q57"/>
    <mergeCell ref="G58:Q58"/>
    <mergeCell ref="G59:Q59"/>
    <mergeCell ref="G60:Q60"/>
    <mergeCell ref="G51:M51"/>
    <mergeCell ref="G52:N52"/>
    <mergeCell ref="G55:Q55"/>
    <mergeCell ref="G56:Q56"/>
    <mergeCell ref="O31:P31"/>
    <mergeCell ref="C23:D23"/>
    <mergeCell ref="G23:H23"/>
    <mergeCell ref="K23:L23"/>
    <mergeCell ref="C27:R27"/>
    <mergeCell ref="C28:F28"/>
    <mergeCell ref="G28:J28"/>
    <mergeCell ref="K28:N28"/>
    <mergeCell ref="O28:R28"/>
    <mergeCell ref="C29:D29"/>
    <mergeCell ref="G29:H29"/>
    <mergeCell ref="K29:L29"/>
    <mergeCell ref="O29:P29"/>
    <mergeCell ref="O30:P30"/>
    <mergeCell ref="C17:E17"/>
    <mergeCell ref="H17:I17"/>
    <mergeCell ref="C21:N21"/>
    <mergeCell ref="C22:F22"/>
    <mergeCell ref="G22:J22"/>
    <mergeCell ref="K22:N22"/>
    <mergeCell ref="C16:G16"/>
    <mergeCell ref="H16:K16"/>
    <mergeCell ref="M16:N16"/>
    <mergeCell ref="P16:R16"/>
    <mergeCell ref="C3:R3"/>
    <mergeCell ref="N7:O7"/>
    <mergeCell ref="C9:R9"/>
    <mergeCell ref="C10:F10"/>
    <mergeCell ref="G10:J10"/>
    <mergeCell ref="K10:N10"/>
    <mergeCell ref="O10:R10"/>
    <mergeCell ref="C11:D11"/>
    <mergeCell ref="G11:H11"/>
    <mergeCell ref="K11:L11"/>
    <mergeCell ref="O11:P11"/>
    <mergeCell ref="C15:K15"/>
  </mergeCells>
  <pageMargins left="0.25" right="0.25" top="0.5" bottom="0.5" header="0.3" footer="0.3"/>
  <pageSetup scale="67"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1"/>
  <sheetViews>
    <sheetView zoomScale="70" zoomScaleNormal="70" workbookViewId="0">
      <selection activeCell="AA5" sqref="AA5"/>
    </sheetView>
  </sheetViews>
  <sheetFormatPr defaultRowHeight="15"/>
  <cols>
    <col min="1" max="1" width="12.7109375" bestFit="1" customWidth="1"/>
    <col min="2" max="2" width="52.85546875" bestFit="1" customWidth="1"/>
    <col min="3" max="3" width="38.42578125" customWidth="1"/>
    <col min="4" max="4" width="87.7109375" customWidth="1"/>
    <col min="5" max="5" width="15" bestFit="1" customWidth="1"/>
    <col min="6" max="6" width="7.42578125" bestFit="1" customWidth="1"/>
    <col min="7" max="8" width="5.42578125" customWidth="1"/>
    <col min="9" max="18" width="5.42578125" hidden="1" customWidth="1"/>
    <col min="19" max="19" width="0" hidden="1" customWidth="1"/>
    <col min="20" max="20" width="11.5703125" hidden="1" customWidth="1"/>
    <col min="21" max="21" width="0" hidden="1" customWidth="1"/>
    <col min="24" max="24" width="102.42578125" bestFit="1" customWidth="1"/>
    <col min="36" max="36" width="15.85546875" bestFit="1" customWidth="1"/>
    <col min="37" max="37" width="6.85546875" bestFit="1" customWidth="1"/>
    <col min="38" max="40" width="5.42578125" bestFit="1" customWidth="1"/>
  </cols>
  <sheetData>
    <row r="1" spans="1:37">
      <c r="AJ1" s="8" t="s">
        <v>0</v>
      </c>
      <c r="AK1" t="s" vm="1">
        <v>132</v>
      </c>
    </row>
    <row r="2" spans="1:37">
      <c r="AJ2" s="8" t="s">
        <v>1</v>
      </c>
      <c r="AK2" t="s" vm="2">
        <v>132</v>
      </c>
    </row>
    <row r="3" spans="1:37">
      <c r="A3" s="8" t="s">
        <v>74</v>
      </c>
      <c r="AJ3" s="8" t="s">
        <v>2</v>
      </c>
      <c r="AK3" t="s" vm="3">
        <v>132</v>
      </c>
    </row>
    <row r="4" spans="1:37">
      <c r="A4" s="8" t="s">
        <v>11</v>
      </c>
      <c r="B4" s="8" t="s">
        <v>7</v>
      </c>
      <c r="C4" s="8" t="s">
        <v>9</v>
      </c>
      <c r="D4" s="8" t="s">
        <v>8</v>
      </c>
      <c r="E4" s="8" t="s">
        <v>10</v>
      </c>
      <c r="F4" t="s">
        <v>75</v>
      </c>
      <c r="V4" t="str">
        <f t="shared" ref="V4:AA4" si="0">A4</f>
        <v>Order</v>
      </c>
      <c r="W4" t="str">
        <f t="shared" si="0"/>
        <v>Main Section</v>
      </c>
      <c r="X4" t="str">
        <f t="shared" si="0"/>
        <v>Sub Section</v>
      </c>
      <c r="Y4" t="str">
        <f t="shared" si="0"/>
        <v>Section</v>
      </c>
      <c r="Z4" t="str">
        <f t="shared" si="0"/>
        <v>Indicator</v>
      </c>
      <c r="AA4" t="str">
        <f t="shared" si="0"/>
        <v>Total</v>
      </c>
      <c r="AJ4" s="8" t="s">
        <v>6</v>
      </c>
      <c r="AK4" t="s" vm="5">
        <v>132</v>
      </c>
    </row>
    <row r="5" spans="1:37">
      <c r="A5">
        <v>1</v>
      </c>
      <c r="B5" t="s">
        <v>14</v>
      </c>
      <c r="C5" t="s">
        <v>16</v>
      </c>
      <c r="D5" t="s">
        <v>15</v>
      </c>
      <c r="E5" t="s">
        <v>17</v>
      </c>
      <c r="F5" s="7">
        <v>2185</v>
      </c>
      <c r="L5" s="7"/>
      <c r="M5" s="7"/>
      <c r="N5" s="7"/>
      <c r="O5" s="7"/>
      <c r="P5" s="7"/>
      <c r="Q5" s="7"/>
      <c r="R5" s="7"/>
      <c r="T5" s="53"/>
      <c r="U5" s="53"/>
      <c r="V5">
        <v>1</v>
      </c>
      <c r="W5" t="s">
        <v>14</v>
      </c>
      <c r="X5" t="s">
        <v>16</v>
      </c>
      <c r="Y5" t="s">
        <v>15</v>
      </c>
      <c r="Z5" t="s">
        <v>17</v>
      </c>
      <c r="AA5">
        <f>IFERROR(VLOOKUP(V5,$A$5:$F$61,6,0),0)</f>
        <v>2185</v>
      </c>
      <c r="AJ5" s="8" t="s">
        <v>3</v>
      </c>
      <c r="AK5" t="s" vm="4">
        <v>132</v>
      </c>
    </row>
    <row r="6" spans="1:37">
      <c r="A6">
        <v>2</v>
      </c>
      <c r="B6" t="s">
        <v>14</v>
      </c>
      <c r="C6" t="s">
        <v>16</v>
      </c>
      <c r="D6" t="s">
        <v>15</v>
      </c>
      <c r="E6" t="s">
        <v>18</v>
      </c>
      <c r="F6" s="7">
        <v>134</v>
      </c>
      <c r="L6" s="7"/>
      <c r="M6" s="7"/>
      <c r="N6" s="7"/>
      <c r="O6" s="7"/>
      <c r="P6" s="7"/>
      <c r="Q6" s="7"/>
      <c r="R6" s="7"/>
      <c r="T6" s="53"/>
      <c r="U6" s="53"/>
      <c r="V6">
        <v>2</v>
      </c>
      <c r="W6" t="s">
        <v>14</v>
      </c>
      <c r="X6" t="s">
        <v>16</v>
      </c>
      <c r="Y6" t="s">
        <v>15</v>
      </c>
      <c r="Z6" t="s">
        <v>18</v>
      </c>
      <c r="AA6">
        <f t="shared" ref="AA6:AA61" si="1">IFERROR(VLOOKUP(V6,$A$5:$F$61,6,0),0)</f>
        <v>134</v>
      </c>
      <c r="AJ6" s="8" t="s">
        <v>5</v>
      </c>
      <c r="AK6" t="s" vm="6">
        <v>132</v>
      </c>
    </row>
    <row r="7" spans="1:37">
      <c r="A7">
        <v>3</v>
      </c>
      <c r="B7" t="s">
        <v>14</v>
      </c>
      <c r="C7" t="s">
        <v>16</v>
      </c>
      <c r="D7" t="s">
        <v>19</v>
      </c>
      <c r="E7" t="s">
        <v>20</v>
      </c>
      <c r="F7" s="7">
        <v>2319</v>
      </c>
      <c r="L7" s="7"/>
      <c r="M7" s="7"/>
      <c r="N7" s="7"/>
      <c r="O7" s="7"/>
      <c r="P7" s="7"/>
      <c r="Q7" s="7"/>
      <c r="R7" s="7"/>
      <c r="V7">
        <v>3</v>
      </c>
      <c r="W7" t="s">
        <v>14</v>
      </c>
      <c r="X7" t="s">
        <v>16</v>
      </c>
      <c r="Y7" t="s">
        <v>19</v>
      </c>
      <c r="Z7" t="s">
        <v>20</v>
      </c>
      <c r="AA7">
        <f t="shared" si="1"/>
        <v>2319</v>
      </c>
    </row>
    <row r="8" spans="1:37">
      <c r="A8">
        <v>5</v>
      </c>
      <c r="B8" t="s">
        <v>14</v>
      </c>
      <c r="C8" t="s">
        <v>23</v>
      </c>
      <c r="D8" t="s">
        <v>22</v>
      </c>
      <c r="E8" t="s">
        <v>17</v>
      </c>
      <c r="F8" s="7">
        <v>6783</v>
      </c>
      <c r="L8" s="7"/>
      <c r="M8" s="7"/>
      <c r="N8" s="7"/>
      <c r="O8" s="7"/>
      <c r="P8" s="7"/>
      <c r="Q8" s="7"/>
      <c r="R8" s="7"/>
      <c r="V8">
        <v>4</v>
      </c>
      <c r="W8" t="s">
        <v>14</v>
      </c>
      <c r="X8" t="s">
        <v>16</v>
      </c>
      <c r="Y8" t="s">
        <v>21</v>
      </c>
      <c r="Z8" t="s">
        <v>21</v>
      </c>
      <c r="AA8">
        <f t="shared" si="1"/>
        <v>0</v>
      </c>
      <c r="AB8" s="56">
        <f>IFERROR(AA5/AA7,0)</f>
        <v>0.94221647261750752</v>
      </c>
    </row>
    <row r="9" spans="1:37">
      <c r="A9">
        <v>6</v>
      </c>
      <c r="B9" t="s">
        <v>14</v>
      </c>
      <c r="C9" t="s">
        <v>23</v>
      </c>
      <c r="D9" t="s">
        <v>22</v>
      </c>
      <c r="E9" t="s">
        <v>18</v>
      </c>
      <c r="F9" s="7">
        <v>591</v>
      </c>
      <c r="L9" s="7"/>
      <c r="M9" s="7"/>
      <c r="N9" s="7"/>
      <c r="O9" s="7"/>
      <c r="P9" s="7"/>
      <c r="Q9" s="7"/>
      <c r="R9" s="7"/>
      <c r="V9">
        <v>5</v>
      </c>
      <c r="W9" t="s">
        <v>14</v>
      </c>
      <c r="X9" t="s">
        <v>23</v>
      </c>
      <c r="Y9" t="s">
        <v>22</v>
      </c>
      <c r="Z9" t="s">
        <v>17</v>
      </c>
      <c r="AA9">
        <f t="shared" si="1"/>
        <v>6783</v>
      </c>
    </row>
    <row r="10" spans="1:37">
      <c r="A10">
        <v>7</v>
      </c>
      <c r="B10" t="s">
        <v>14</v>
      </c>
      <c r="C10" t="s">
        <v>23</v>
      </c>
      <c r="D10" t="s">
        <v>24</v>
      </c>
      <c r="E10" t="s">
        <v>20</v>
      </c>
      <c r="F10" s="7">
        <v>7374</v>
      </c>
      <c r="L10" s="7"/>
      <c r="M10" s="7"/>
      <c r="N10" s="7"/>
      <c r="O10" s="7"/>
      <c r="P10" s="7"/>
      <c r="Q10" s="7"/>
      <c r="R10" s="7"/>
      <c r="V10">
        <v>6</v>
      </c>
      <c r="W10" t="s">
        <v>14</v>
      </c>
      <c r="X10" t="s">
        <v>23</v>
      </c>
      <c r="Y10" t="s">
        <v>22</v>
      </c>
      <c r="Z10" t="s">
        <v>18</v>
      </c>
      <c r="AA10">
        <f t="shared" si="1"/>
        <v>591</v>
      </c>
    </row>
    <row r="11" spans="1:37">
      <c r="A11">
        <v>9</v>
      </c>
      <c r="B11" t="s">
        <v>14</v>
      </c>
      <c r="C11" t="s">
        <v>26</v>
      </c>
      <c r="D11" t="s">
        <v>25</v>
      </c>
      <c r="E11" t="s">
        <v>17</v>
      </c>
      <c r="F11" s="7">
        <v>6804</v>
      </c>
      <c r="L11" s="7"/>
      <c r="M11" s="7"/>
      <c r="N11" s="7"/>
      <c r="O11" s="7"/>
      <c r="P11" s="7"/>
      <c r="Q11" s="7"/>
      <c r="R11" s="7"/>
      <c r="V11">
        <v>7</v>
      </c>
      <c r="W11" t="s">
        <v>14</v>
      </c>
      <c r="X11" t="s">
        <v>23</v>
      </c>
      <c r="Y11" t="s">
        <v>24</v>
      </c>
      <c r="Z11" t="s">
        <v>20</v>
      </c>
      <c r="AA11">
        <f t="shared" si="1"/>
        <v>7374</v>
      </c>
    </row>
    <row r="12" spans="1:37">
      <c r="A12">
        <v>10</v>
      </c>
      <c r="B12" t="s">
        <v>14</v>
      </c>
      <c r="C12" t="s">
        <v>26</v>
      </c>
      <c r="D12" t="s">
        <v>25</v>
      </c>
      <c r="E12" t="s">
        <v>18</v>
      </c>
      <c r="F12" s="7">
        <v>570</v>
      </c>
      <c r="L12" s="7"/>
      <c r="M12" s="7"/>
      <c r="N12" s="7"/>
      <c r="O12" s="7"/>
      <c r="P12" s="7"/>
      <c r="Q12" s="7"/>
      <c r="R12" s="7"/>
      <c r="V12">
        <v>8</v>
      </c>
      <c r="W12" t="s">
        <v>14</v>
      </c>
      <c r="X12" t="s">
        <v>23</v>
      </c>
      <c r="Y12" t="s">
        <v>21</v>
      </c>
      <c r="Z12" t="s">
        <v>21</v>
      </c>
      <c r="AA12">
        <f t="shared" si="1"/>
        <v>0</v>
      </c>
      <c r="AB12" s="56">
        <f>IFERROR(AA9/AA11,0)</f>
        <v>0.91985353946297799</v>
      </c>
    </row>
    <row r="13" spans="1:37">
      <c r="A13">
        <v>11</v>
      </c>
      <c r="B13" t="s">
        <v>14</v>
      </c>
      <c r="C13" t="s">
        <v>26</v>
      </c>
      <c r="D13" t="s">
        <v>27</v>
      </c>
      <c r="E13" t="s">
        <v>20</v>
      </c>
      <c r="F13" s="7">
        <v>7374</v>
      </c>
      <c r="L13" s="7"/>
      <c r="M13" s="7"/>
      <c r="N13" s="7"/>
      <c r="O13" s="7"/>
      <c r="P13" s="7"/>
      <c r="Q13" s="7"/>
      <c r="R13" s="7"/>
      <c r="V13">
        <v>9</v>
      </c>
      <c r="W13" t="s">
        <v>14</v>
      </c>
      <c r="X13" t="s">
        <v>26</v>
      </c>
      <c r="Y13" t="s">
        <v>25</v>
      </c>
      <c r="Z13" t="s">
        <v>17</v>
      </c>
      <c r="AA13">
        <f t="shared" si="1"/>
        <v>6804</v>
      </c>
    </row>
    <row r="14" spans="1:37">
      <c r="A14">
        <v>13</v>
      </c>
      <c r="B14" t="s">
        <v>14</v>
      </c>
      <c r="C14" t="s">
        <v>29</v>
      </c>
      <c r="D14" t="s">
        <v>28</v>
      </c>
      <c r="E14" t="s">
        <v>17</v>
      </c>
      <c r="F14" s="7">
        <v>9443</v>
      </c>
      <c r="L14" s="7"/>
      <c r="M14" s="7"/>
      <c r="N14" s="7"/>
      <c r="O14" s="7"/>
      <c r="P14" s="7"/>
      <c r="Q14" s="7"/>
      <c r="R14" s="7"/>
      <c r="V14">
        <v>10</v>
      </c>
      <c r="W14" t="s">
        <v>14</v>
      </c>
      <c r="X14" t="s">
        <v>26</v>
      </c>
      <c r="Y14" t="s">
        <v>25</v>
      </c>
      <c r="Z14" t="s">
        <v>18</v>
      </c>
      <c r="AA14">
        <f t="shared" si="1"/>
        <v>570</v>
      </c>
    </row>
    <row r="15" spans="1:37">
      <c r="A15">
        <v>14</v>
      </c>
      <c r="B15" t="s">
        <v>14</v>
      </c>
      <c r="C15" t="s">
        <v>29</v>
      </c>
      <c r="D15" t="s">
        <v>28</v>
      </c>
      <c r="E15" t="s">
        <v>18</v>
      </c>
      <c r="F15" s="7">
        <v>187</v>
      </c>
      <c r="L15" s="7"/>
      <c r="M15" s="7"/>
      <c r="N15" s="7"/>
      <c r="O15" s="7"/>
      <c r="P15" s="7"/>
      <c r="Q15" s="7"/>
      <c r="R15" s="7"/>
      <c r="V15">
        <v>11</v>
      </c>
      <c r="W15" t="s">
        <v>14</v>
      </c>
      <c r="X15" t="s">
        <v>26</v>
      </c>
      <c r="Y15" t="s">
        <v>27</v>
      </c>
      <c r="Z15" t="s">
        <v>20</v>
      </c>
      <c r="AA15">
        <f t="shared" si="1"/>
        <v>7374</v>
      </c>
    </row>
    <row r="16" spans="1:37">
      <c r="A16">
        <v>15</v>
      </c>
      <c r="B16" t="s">
        <v>14</v>
      </c>
      <c r="C16" t="s">
        <v>29</v>
      </c>
      <c r="D16" t="s">
        <v>30</v>
      </c>
      <c r="E16" t="s">
        <v>20</v>
      </c>
      <c r="F16" s="7">
        <v>9630</v>
      </c>
      <c r="L16" s="7"/>
      <c r="M16" s="7"/>
      <c r="N16" s="7"/>
      <c r="O16" s="7"/>
      <c r="P16" s="7"/>
      <c r="Q16" s="7"/>
      <c r="R16" s="7"/>
      <c r="V16">
        <v>12</v>
      </c>
      <c r="W16" t="s">
        <v>14</v>
      </c>
      <c r="X16" t="s">
        <v>26</v>
      </c>
      <c r="Y16" t="s">
        <v>21</v>
      </c>
      <c r="Z16" t="s">
        <v>21</v>
      </c>
      <c r="AA16">
        <f t="shared" si="1"/>
        <v>0</v>
      </c>
      <c r="AB16" s="56">
        <f>IFERROR(AA13/AA15,0)</f>
        <v>0.92270138323840523</v>
      </c>
    </row>
    <row r="17" spans="1:28">
      <c r="A17">
        <v>17</v>
      </c>
      <c r="B17" t="s">
        <v>14</v>
      </c>
      <c r="C17" t="s">
        <v>32</v>
      </c>
      <c r="D17" t="s">
        <v>31</v>
      </c>
      <c r="E17" t="s">
        <v>17</v>
      </c>
      <c r="F17" s="7">
        <v>8443</v>
      </c>
      <c r="L17" s="7"/>
      <c r="M17" s="7"/>
      <c r="N17" s="7"/>
      <c r="O17" s="7"/>
      <c r="P17" s="7"/>
      <c r="Q17" s="7"/>
      <c r="R17" s="7"/>
      <c r="V17">
        <v>13</v>
      </c>
      <c r="W17" t="s">
        <v>14</v>
      </c>
      <c r="X17" t="s">
        <v>29</v>
      </c>
      <c r="Y17" t="s">
        <v>28</v>
      </c>
      <c r="Z17" t="s">
        <v>17</v>
      </c>
      <c r="AA17">
        <f t="shared" si="1"/>
        <v>9443</v>
      </c>
    </row>
    <row r="18" spans="1:28">
      <c r="A18">
        <v>18</v>
      </c>
      <c r="B18" t="s">
        <v>14</v>
      </c>
      <c r="C18" t="s">
        <v>32</v>
      </c>
      <c r="D18" t="s">
        <v>31</v>
      </c>
      <c r="E18" t="s">
        <v>18</v>
      </c>
      <c r="F18" s="7">
        <v>367</v>
      </c>
      <c r="L18" s="7"/>
      <c r="M18" s="7"/>
      <c r="N18" s="7"/>
      <c r="O18" s="7"/>
      <c r="P18" s="7"/>
      <c r="Q18" s="7"/>
      <c r="R18" s="7"/>
      <c r="V18">
        <v>14</v>
      </c>
      <c r="W18" t="s">
        <v>14</v>
      </c>
      <c r="X18" t="s">
        <v>29</v>
      </c>
      <c r="Y18" t="s">
        <v>28</v>
      </c>
      <c r="Z18" t="s">
        <v>18</v>
      </c>
      <c r="AA18">
        <f t="shared" si="1"/>
        <v>187</v>
      </c>
    </row>
    <row r="19" spans="1:28">
      <c r="A19">
        <v>19</v>
      </c>
      <c r="B19" t="s">
        <v>14</v>
      </c>
      <c r="C19" t="s">
        <v>32</v>
      </c>
      <c r="D19" t="s">
        <v>31</v>
      </c>
      <c r="E19" t="s">
        <v>33</v>
      </c>
      <c r="F19" s="7">
        <v>1365</v>
      </c>
      <c r="L19" s="7"/>
      <c r="M19" s="7"/>
      <c r="N19" s="7"/>
      <c r="O19" s="7"/>
      <c r="P19" s="7"/>
      <c r="Q19" s="7"/>
      <c r="R19" s="7"/>
      <c r="V19">
        <v>15</v>
      </c>
      <c r="W19" t="s">
        <v>14</v>
      </c>
      <c r="X19" t="s">
        <v>29</v>
      </c>
      <c r="Y19" t="s">
        <v>30</v>
      </c>
      <c r="Z19" t="s">
        <v>20</v>
      </c>
      <c r="AA19">
        <f t="shared" si="1"/>
        <v>9630</v>
      </c>
    </row>
    <row r="20" spans="1:28">
      <c r="A20">
        <v>20</v>
      </c>
      <c r="B20" t="s">
        <v>14</v>
      </c>
      <c r="C20" t="s">
        <v>32</v>
      </c>
      <c r="D20" t="s">
        <v>34</v>
      </c>
      <c r="E20" t="s">
        <v>35</v>
      </c>
      <c r="F20" s="7">
        <v>10175</v>
      </c>
      <c r="L20" s="7"/>
      <c r="M20" s="7"/>
      <c r="N20" s="7"/>
      <c r="O20" s="7"/>
      <c r="P20" s="7"/>
      <c r="Q20" s="7"/>
      <c r="R20" s="7"/>
      <c r="V20">
        <v>16</v>
      </c>
      <c r="W20" t="s">
        <v>14</v>
      </c>
      <c r="X20" t="s">
        <v>29</v>
      </c>
      <c r="Y20" t="s">
        <v>21</v>
      </c>
      <c r="Z20" t="s">
        <v>21</v>
      </c>
      <c r="AA20">
        <f t="shared" si="1"/>
        <v>0</v>
      </c>
      <c r="AB20" s="56">
        <f>IFERROR(AA17/AA19,0)</f>
        <v>0.98058151609553479</v>
      </c>
    </row>
    <row r="21" spans="1:28">
      <c r="A21">
        <v>22</v>
      </c>
      <c r="B21" t="s">
        <v>14</v>
      </c>
      <c r="C21" t="s">
        <v>37</v>
      </c>
      <c r="D21" t="s">
        <v>36</v>
      </c>
      <c r="E21" t="s">
        <v>17</v>
      </c>
      <c r="F21" s="7">
        <v>1572</v>
      </c>
      <c r="L21" s="7"/>
      <c r="M21" s="7"/>
      <c r="N21" s="7"/>
      <c r="O21" s="7"/>
      <c r="P21" s="7"/>
      <c r="Q21" s="7"/>
      <c r="R21" s="7"/>
      <c r="V21">
        <v>17</v>
      </c>
      <c r="W21" t="s">
        <v>14</v>
      </c>
      <c r="X21" t="s">
        <v>32</v>
      </c>
      <c r="Y21" t="s">
        <v>31</v>
      </c>
      <c r="Z21" t="s">
        <v>17</v>
      </c>
      <c r="AA21">
        <f t="shared" si="1"/>
        <v>8443</v>
      </c>
    </row>
    <row r="22" spans="1:28">
      <c r="A22">
        <v>23</v>
      </c>
      <c r="B22" t="s">
        <v>14</v>
      </c>
      <c r="C22" t="s">
        <v>37</v>
      </c>
      <c r="D22" t="s">
        <v>36</v>
      </c>
      <c r="E22" t="s">
        <v>18</v>
      </c>
      <c r="F22" s="7">
        <v>6480</v>
      </c>
      <c r="L22" s="7"/>
      <c r="M22" s="7"/>
      <c r="N22" s="7"/>
      <c r="O22" s="7"/>
      <c r="P22" s="7"/>
      <c r="Q22" s="7"/>
      <c r="R22" s="7"/>
      <c r="V22">
        <v>18</v>
      </c>
      <c r="W22" t="s">
        <v>14</v>
      </c>
      <c r="X22" t="s">
        <v>32</v>
      </c>
      <c r="Y22" t="s">
        <v>31</v>
      </c>
      <c r="Z22" t="s">
        <v>18</v>
      </c>
      <c r="AA22">
        <f t="shared" si="1"/>
        <v>367</v>
      </c>
    </row>
    <row r="23" spans="1:28">
      <c r="A23">
        <v>24</v>
      </c>
      <c r="B23" t="s">
        <v>14</v>
      </c>
      <c r="C23" t="s">
        <v>37</v>
      </c>
      <c r="D23" t="s">
        <v>34</v>
      </c>
      <c r="E23" t="s">
        <v>20</v>
      </c>
      <c r="F23" s="7">
        <v>8052</v>
      </c>
      <c r="L23" s="7"/>
      <c r="M23" s="7"/>
      <c r="N23" s="7"/>
      <c r="O23" s="7"/>
      <c r="P23" s="7"/>
      <c r="Q23" s="7"/>
      <c r="R23" s="7"/>
      <c r="V23">
        <v>19</v>
      </c>
      <c r="W23" t="s">
        <v>14</v>
      </c>
      <c r="X23" t="s">
        <v>32</v>
      </c>
      <c r="Y23" t="s">
        <v>31</v>
      </c>
      <c r="Z23" t="s">
        <v>33</v>
      </c>
      <c r="AA23">
        <f t="shared" si="1"/>
        <v>1365</v>
      </c>
    </row>
    <row r="24" spans="1:28">
      <c r="A24">
        <v>26</v>
      </c>
      <c r="B24" t="s">
        <v>14</v>
      </c>
      <c r="C24" t="s">
        <v>39</v>
      </c>
      <c r="D24" t="s">
        <v>38</v>
      </c>
      <c r="E24" t="s">
        <v>40</v>
      </c>
      <c r="F24" s="7">
        <v>3419</v>
      </c>
      <c r="L24" s="7"/>
      <c r="M24" s="7"/>
      <c r="N24" s="7"/>
      <c r="O24" s="7"/>
      <c r="P24" s="7"/>
      <c r="Q24" s="7"/>
      <c r="R24" s="7"/>
      <c r="V24">
        <v>20</v>
      </c>
      <c r="W24" t="s">
        <v>14</v>
      </c>
      <c r="X24" t="s">
        <v>32</v>
      </c>
      <c r="Y24" t="s">
        <v>34</v>
      </c>
      <c r="Z24" t="s">
        <v>35</v>
      </c>
      <c r="AA24">
        <f t="shared" si="1"/>
        <v>10175</v>
      </c>
    </row>
    <row r="25" spans="1:28">
      <c r="A25">
        <v>27</v>
      </c>
      <c r="B25" t="s">
        <v>14</v>
      </c>
      <c r="C25" t="s">
        <v>39</v>
      </c>
      <c r="D25" t="s">
        <v>41</v>
      </c>
      <c r="E25" t="s">
        <v>42</v>
      </c>
      <c r="F25" s="7">
        <v>4274</v>
      </c>
      <c r="L25" s="7"/>
      <c r="M25" s="7"/>
      <c r="N25" s="7"/>
      <c r="O25" s="7"/>
      <c r="P25" s="7"/>
      <c r="Q25" s="7"/>
      <c r="R25" s="7"/>
      <c r="V25">
        <v>21</v>
      </c>
      <c r="W25" t="s">
        <v>14</v>
      </c>
      <c r="X25" t="s">
        <v>32</v>
      </c>
      <c r="Y25" t="s">
        <v>21</v>
      </c>
      <c r="Z25" t="s">
        <v>21</v>
      </c>
      <c r="AA25">
        <f t="shared" si="1"/>
        <v>0</v>
      </c>
      <c r="AB25" s="56">
        <f>IFERROR(AA21/AA24,0)</f>
        <v>0.82977886977886983</v>
      </c>
    </row>
    <row r="26" spans="1:28">
      <c r="A26">
        <v>28</v>
      </c>
      <c r="B26" t="s">
        <v>14</v>
      </c>
      <c r="C26" t="s">
        <v>44</v>
      </c>
      <c r="D26" t="s">
        <v>43</v>
      </c>
      <c r="E26" t="s">
        <v>45</v>
      </c>
      <c r="F26" s="7">
        <v>9892</v>
      </c>
      <c r="L26" s="7"/>
      <c r="M26" s="7"/>
      <c r="N26" s="7"/>
      <c r="O26" s="7"/>
      <c r="P26" s="7"/>
      <c r="Q26" s="7"/>
      <c r="R26" s="7"/>
      <c r="V26">
        <v>22</v>
      </c>
      <c r="W26" t="s">
        <v>14</v>
      </c>
      <c r="X26" t="s">
        <v>37</v>
      </c>
      <c r="Y26" t="s">
        <v>36</v>
      </c>
      <c r="Z26" t="s">
        <v>17</v>
      </c>
      <c r="AA26">
        <f t="shared" si="1"/>
        <v>1572</v>
      </c>
    </row>
    <row r="27" spans="1:28">
      <c r="A27">
        <v>29</v>
      </c>
      <c r="B27" t="s">
        <v>14</v>
      </c>
      <c r="C27" t="s">
        <v>44</v>
      </c>
      <c r="D27" t="s">
        <v>46</v>
      </c>
      <c r="E27" t="s">
        <v>47</v>
      </c>
      <c r="F27" s="7">
        <v>12324</v>
      </c>
      <c r="L27" s="7"/>
      <c r="M27" s="7"/>
      <c r="N27" s="7"/>
      <c r="O27" s="7"/>
      <c r="P27" s="7"/>
      <c r="Q27" s="7"/>
      <c r="R27" s="7"/>
      <c r="V27">
        <v>23</v>
      </c>
      <c r="W27" t="s">
        <v>14</v>
      </c>
      <c r="X27" t="s">
        <v>37</v>
      </c>
      <c r="Y27" t="s">
        <v>36</v>
      </c>
      <c r="Z27" t="s">
        <v>18</v>
      </c>
      <c r="AA27">
        <f t="shared" si="1"/>
        <v>6480</v>
      </c>
    </row>
    <row r="28" spans="1:28">
      <c r="A28">
        <v>31</v>
      </c>
      <c r="B28" t="s">
        <v>50</v>
      </c>
      <c r="C28" t="s">
        <v>52</v>
      </c>
      <c r="D28" t="s">
        <v>51</v>
      </c>
      <c r="E28" t="s">
        <v>17</v>
      </c>
      <c r="F28" s="7">
        <v>405</v>
      </c>
      <c r="L28" s="7"/>
      <c r="M28" s="7"/>
      <c r="N28" s="7"/>
      <c r="O28" s="7"/>
      <c r="P28" s="7"/>
      <c r="Q28" s="7"/>
      <c r="R28" s="7"/>
      <c r="V28">
        <v>24</v>
      </c>
      <c r="W28" t="s">
        <v>14</v>
      </c>
      <c r="X28" t="s">
        <v>37</v>
      </c>
      <c r="Y28" t="s">
        <v>34</v>
      </c>
      <c r="Z28" t="s">
        <v>20</v>
      </c>
      <c r="AA28">
        <f t="shared" si="1"/>
        <v>8052</v>
      </c>
    </row>
    <row r="29" spans="1:28">
      <c r="A29">
        <v>32</v>
      </c>
      <c r="B29" t="s">
        <v>50</v>
      </c>
      <c r="C29" t="s">
        <v>52</v>
      </c>
      <c r="D29" t="s">
        <v>51</v>
      </c>
      <c r="E29" t="s">
        <v>18</v>
      </c>
      <c r="F29" s="7">
        <v>3411</v>
      </c>
      <c r="L29" s="7"/>
      <c r="M29" s="7"/>
      <c r="N29" s="7"/>
      <c r="O29" s="7"/>
      <c r="P29" s="7"/>
      <c r="Q29" s="7"/>
      <c r="R29" s="7"/>
      <c r="V29">
        <v>25</v>
      </c>
      <c r="W29" t="s">
        <v>14</v>
      </c>
      <c r="X29" t="s">
        <v>37</v>
      </c>
      <c r="Y29" t="s">
        <v>21</v>
      </c>
      <c r="Z29" t="s">
        <v>21</v>
      </c>
      <c r="AA29">
        <f t="shared" si="1"/>
        <v>0</v>
      </c>
      <c r="AB29" s="56">
        <f>IFERROR(AA26/AA28,0)</f>
        <v>0.19523099850968703</v>
      </c>
    </row>
    <row r="30" spans="1:28">
      <c r="A30">
        <v>33</v>
      </c>
      <c r="B30" t="s">
        <v>50</v>
      </c>
      <c r="C30" t="s">
        <v>52</v>
      </c>
      <c r="D30" t="s">
        <v>53</v>
      </c>
      <c r="E30" t="s">
        <v>20</v>
      </c>
      <c r="F30" s="7">
        <v>3816</v>
      </c>
      <c r="L30" s="7"/>
      <c r="M30" s="7"/>
      <c r="N30" s="7"/>
      <c r="O30" s="7"/>
      <c r="P30" s="7"/>
      <c r="Q30" s="7"/>
      <c r="R30" s="7"/>
      <c r="V30">
        <v>26</v>
      </c>
      <c r="W30" t="s">
        <v>14</v>
      </c>
      <c r="X30" t="s">
        <v>39</v>
      </c>
      <c r="Y30" t="s">
        <v>38</v>
      </c>
      <c r="Z30" t="s">
        <v>40</v>
      </c>
      <c r="AA30">
        <f t="shared" si="1"/>
        <v>3419</v>
      </c>
    </row>
    <row r="31" spans="1:28">
      <c r="A31">
        <v>35</v>
      </c>
      <c r="B31" t="s">
        <v>50</v>
      </c>
      <c r="C31" t="s">
        <v>55</v>
      </c>
      <c r="D31" t="s">
        <v>54</v>
      </c>
      <c r="E31" t="s">
        <v>17</v>
      </c>
      <c r="F31" s="7">
        <v>1309</v>
      </c>
      <c r="L31" s="7"/>
      <c r="M31" s="7"/>
      <c r="N31" s="7"/>
      <c r="O31" s="7"/>
      <c r="P31" s="7"/>
      <c r="Q31" s="7"/>
      <c r="R31" s="7"/>
      <c r="V31">
        <v>27</v>
      </c>
      <c r="W31" t="s">
        <v>14</v>
      </c>
      <c r="X31" t="s">
        <v>39</v>
      </c>
      <c r="Y31" t="s">
        <v>41</v>
      </c>
      <c r="Z31" t="s">
        <v>42</v>
      </c>
      <c r="AA31">
        <f t="shared" si="1"/>
        <v>4274</v>
      </c>
    </row>
    <row r="32" spans="1:28">
      <c r="A32">
        <v>36</v>
      </c>
      <c r="B32" t="s">
        <v>50</v>
      </c>
      <c r="C32" t="s">
        <v>55</v>
      </c>
      <c r="D32" t="s">
        <v>54</v>
      </c>
      <c r="E32" t="s">
        <v>18</v>
      </c>
      <c r="F32" s="7">
        <v>391</v>
      </c>
      <c r="L32" s="7"/>
      <c r="M32" s="7"/>
      <c r="N32" s="7"/>
      <c r="O32" s="7"/>
      <c r="P32" s="7"/>
      <c r="Q32" s="7"/>
      <c r="R32" s="7"/>
      <c r="V32">
        <v>28</v>
      </c>
      <c r="W32" t="s">
        <v>14</v>
      </c>
      <c r="X32" t="s">
        <v>44</v>
      </c>
      <c r="Y32" t="s">
        <v>43</v>
      </c>
      <c r="Z32" t="s">
        <v>45</v>
      </c>
      <c r="AA32">
        <f t="shared" si="1"/>
        <v>9892</v>
      </c>
    </row>
    <row r="33" spans="1:28">
      <c r="A33">
        <v>37</v>
      </c>
      <c r="B33" t="s">
        <v>50</v>
      </c>
      <c r="C33" t="s">
        <v>55</v>
      </c>
      <c r="D33" t="s">
        <v>56</v>
      </c>
      <c r="E33" t="s">
        <v>20</v>
      </c>
      <c r="F33" s="7">
        <v>1700</v>
      </c>
      <c r="L33" s="7"/>
      <c r="M33" s="7"/>
      <c r="N33" s="7"/>
      <c r="O33" s="7"/>
      <c r="P33" s="7"/>
      <c r="Q33" s="7"/>
      <c r="R33" s="7"/>
      <c r="V33">
        <v>29</v>
      </c>
      <c r="W33" t="s">
        <v>14</v>
      </c>
      <c r="X33" t="s">
        <v>44</v>
      </c>
      <c r="Y33" t="s">
        <v>46</v>
      </c>
      <c r="Z33" t="s">
        <v>47</v>
      </c>
      <c r="AA33">
        <f t="shared" si="1"/>
        <v>12324</v>
      </c>
    </row>
    <row r="34" spans="1:28">
      <c r="A34">
        <v>39</v>
      </c>
      <c r="B34" t="s">
        <v>50</v>
      </c>
      <c r="C34" t="s">
        <v>58</v>
      </c>
      <c r="D34" t="s">
        <v>57</v>
      </c>
      <c r="E34" t="s">
        <v>17</v>
      </c>
      <c r="F34" s="7">
        <v>1501</v>
      </c>
      <c r="L34" s="7"/>
      <c r="M34" s="7"/>
      <c r="N34" s="7"/>
      <c r="O34" s="7"/>
      <c r="P34" s="7"/>
      <c r="Q34" s="7"/>
      <c r="R34" s="7"/>
      <c r="V34">
        <v>30</v>
      </c>
      <c r="W34" t="s">
        <v>14</v>
      </c>
      <c r="X34" t="s">
        <v>44</v>
      </c>
      <c r="Y34" t="s">
        <v>48</v>
      </c>
      <c r="Z34" t="s">
        <v>49</v>
      </c>
      <c r="AA34">
        <f t="shared" si="1"/>
        <v>0</v>
      </c>
      <c r="AB34" s="56">
        <f>IFERROR(AA32/AA33,0)</f>
        <v>0.80266147354754946</v>
      </c>
    </row>
    <row r="35" spans="1:28">
      <c r="A35">
        <v>40</v>
      </c>
      <c r="B35" t="s">
        <v>50</v>
      </c>
      <c r="C35" t="s">
        <v>58</v>
      </c>
      <c r="D35" t="s">
        <v>57</v>
      </c>
      <c r="E35" t="s">
        <v>18</v>
      </c>
      <c r="F35" s="7">
        <v>415</v>
      </c>
      <c r="L35" s="7"/>
      <c r="M35" s="7"/>
      <c r="N35" s="7"/>
      <c r="O35" s="7"/>
      <c r="P35" s="7"/>
      <c r="Q35" s="7"/>
      <c r="R35" s="7"/>
      <c r="V35">
        <v>31</v>
      </c>
      <c r="W35" t="s">
        <v>50</v>
      </c>
      <c r="X35" t="s">
        <v>52</v>
      </c>
      <c r="Y35" t="s">
        <v>51</v>
      </c>
      <c r="Z35" t="s">
        <v>17</v>
      </c>
      <c r="AA35">
        <f t="shared" si="1"/>
        <v>405</v>
      </c>
    </row>
    <row r="36" spans="1:28">
      <c r="A36">
        <v>41</v>
      </c>
      <c r="B36" t="s">
        <v>50</v>
      </c>
      <c r="C36" t="s">
        <v>58</v>
      </c>
      <c r="D36" t="s">
        <v>59</v>
      </c>
      <c r="E36" t="s">
        <v>20</v>
      </c>
      <c r="F36" s="7">
        <v>1916</v>
      </c>
      <c r="L36" s="7"/>
      <c r="M36" s="7"/>
      <c r="N36" s="7"/>
      <c r="O36" s="7"/>
      <c r="P36" s="7"/>
      <c r="Q36" s="7"/>
      <c r="R36" s="7"/>
      <c r="V36">
        <v>32</v>
      </c>
      <c r="W36" t="s">
        <v>50</v>
      </c>
      <c r="X36" t="s">
        <v>52</v>
      </c>
      <c r="Y36" t="s">
        <v>51</v>
      </c>
      <c r="Z36" t="s">
        <v>18</v>
      </c>
      <c r="AA36">
        <f t="shared" si="1"/>
        <v>3411</v>
      </c>
    </row>
    <row r="37" spans="1:28">
      <c r="A37">
        <v>43</v>
      </c>
      <c r="B37" t="s">
        <v>60</v>
      </c>
      <c r="C37" t="s">
        <v>62</v>
      </c>
      <c r="D37" t="s">
        <v>61</v>
      </c>
      <c r="E37" t="s">
        <v>17</v>
      </c>
      <c r="F37" s="7">
        <v>7082</v>
      </c>
      <c r="L37" s="7"/>
      <c r="M37" s="7"/>
      <c r="N37" s="7"/>
      <c r="O37" s="7"/>
      <c r="P37" s="7"/>
      <c r="Q37" s="7"/>
      <c r="R37" s="7"/>
      <c r="V37">
        <v>33</v>
      </c>
      <c r="W37" t="s">
        <v>50</v>
      </c>
      <c r="X37" t="s">
        <v>52</v>
      </c>
      <c r="Y37" t="s">
        <v>53</v>
      </c>
      <c r="Z37" t="s">
        <v>20</v>
      </c>
      <c r="AA37">
        <f t="shared" si="1"/>
        <v>3816</v>
      </c>
    </row>
    <row r="38" spans="1:28">
      <c r="A38">
        <v>44</v>
      </c>
      <c r="B38" t="s">
        <v>60</v>
      </c>
      <c r="C38" t="s">
        <v>62</v>
      </c>
      <c r="D38" t="s">
        <v>61</v>
      </c>
      <c r="E38" t="s">
        <v>18</v>
      </c>
      <c r="F38" s="7">
        <v>474</v>
      </c>
      <c r="L38" s="7"/>
      <c r="M38" s="7"/>
      <c r="N38" s="7"/>
      <c r="O38" s="7"/>
      <c r="P38" s="7"/>
      <c r="Q38" s="7"/>
      <c r="R38" s="7"/>
      <c r="V38">
        <v>34</v>
      </c>
      <c r="W38" t="s">
        <v>50</v>
      </c>
      <c r="X38" t="s">
        <v>52</v>
      </c>
      <c r="Y38" t="s">
        <v>21</v>
      </c>
      <c r="Z38" t="s">
        <v>21</v>
      </c>
      <c r="AA38">
        <f t="shared" si="1"/>
        <v>0</v>
      </c>
      <c r="AB38" s="56">
        <f>IFERROR(AA35/AA37,0)</f>
        <v>0.10613207547169812</v>
      </c>
    </row>
    <row r="39" spans="1:28">
      <c r="A39">
        <v>45</v>
      </c>
      <c r="B39" t="s">
        <v>60</v>
      </c>
      <c r="C39" t="s">
        <v>62</v>
      </c>
      <c r="D39" t="s">
        <v>63</v>
      </c>
      <c r="E39" t="s">
        <v>20</v>
      </c>
      <c r="F39" s="7">
        <v>7556</v>
      </c>
      <c r="L39" s="7"/>
      <c r="M39" s="7"/>
      <c r="N39" s="7"/>
      <c r="O39" s="7"/>
      <c r="P39" s="7"/>
      <c r="Q39" s="7"/>
      <c r="R39" s="7"/>
      <c r="V39">
        <v>35</v>
      </c>
      <c r="W39" t="s">
        <v>50</v>
      </c>
      <c r="X39" t="s">
        <v>55</v>
      </c>
      <c r="Y39" t="s">
        <v>54</v>
      </c>
      <c r="Z39" t="s">
        <v>17</v>
      </c>
      <c r="AA39">
        <f t="shared" si="1"/>
        <v>1309</v>
      </c>
    </row>
    <row r="40" spans="1:28">
      <c r="A40">
        <v>47</v>
      </c>
      <c r="B40" t="s">
        <v>60</v>
      </c>
      <c r="C40" t="s">
        <v>65</v>
      </c>
      <c r="D40" t="s">
        <v>64</v>
      </c>
      <c r="E40" t="s">
        <v>17</v>
      </c>
      <c r="F40" s="7">
        <v>7167</v>
      </c>
      <c r="L40" s="7"/>
      <c r="M40" s="7"/>
      <c r="N40" s="7"/>
      <c r="O40" s="7"/>
      <c r="P40" s="7"/>
      <c r="Q40" s="7"/>
      <c r="R40" s="7"/>
      <c r="V40">
        <v>36</v>
      </c>
      <c r="W40" t="s">
        <v>50</v>
      </c>
      <c r="X40" t="s">
        <v>55</v>
      </c>
      <c r="Y40" t="s">
        <v>54</v>
      </c>
      <c r="Z40" t="s">
        <v>18</v>
      </c>
      <c r="AA40">
        <f t="shared" si="1"/>
        <v>391</v>
      </c>
    </row>
    <row r="41" spans="1:28">
      <c r="A41">
        <v>48</v>
      </c>
      <c r="B41" t="s">
        <v>60</v>
      </c>
      <c r="C41" t="s">
        <v>65</v>
      </c>
      <c r="D41" t="s">
        <v>64</v>
      </c>
      <c r="E41" t="s">
        <v>18</v>
      </c>
      <c r="F41" s="7">
        <v>672</v>
      </c>
      <c r="L41" s="7"/>
      <c r="M41" s="7"/>
      <c r="N41" s="7"/>
      <c r="O41" s="7"/>
      <c r="P41" s="7"/>
      <c r="Q41" s="7"/>
      <c r="R41" s="7"/>
      <c r="V41">
        <v>37</v>
      </c>
      <c r="W41" t="s">
        <v>50</v>
      </c>
      <c r="X41" t="s">
        <v>55</v>
      </c>
      <c r="Y41" t="s">
        <v>56</v>
      </c>
      <c r="Z41" t="s">
        <v>20</v>
      </c>
      <c r="AA41">
        <f t="shared" si="1"/>
        <v>1700</v>
      </c>
    </row>
    <row r="42" spans="1:28">
      <c r="A42">
        <v>49</v>
      </c>
      <c r="B42" t="s">
        <v>60</v>
      </c>
      <c r="C42" t="s">
        <v>65</v>
      </c>
      <c r="D42" t="s">
        <v>66</v>
      </c>
      <c r="E42" t="s">
        <v>20</v>
      </c>
      <c r="F42" s="7">
        <v>7839</v>
      </c>
      <c r="L42" s="7"/>
      <c r="M42" s="7"/>
      <c r="N42" s="7"/>
      <c r="O42" s="7"/>
      <c r="P42" s="7"/>
      <c r="Q42" s="7"/>
      <c r="R42" s="7"/>
      <c r="V42">
        <v>38</v>
      </c>
      <c r="W42" t="s">
        <v>50</v>
      </c>
      <c r="X42" t="s">
        <v>55</v>
      </c>
      <c r="Y42" t="s">
        <v>21</v>
      </c>
      <c r="Z42" t="s">
        <v>21</v>
      </c>
      <c r="AA42">
        <f t="shared" si="1"/>
        <v>0</v>
      </c>
      <c r="AB42" s="56">
        <f>IFERROR(AA39/AA41,0)</f>
        <v>0.77</v>
      </c>
    </row>
    <row r="43" spans="1:28">
      <c r="A43">
        <v>51</v>
      </c>
      <c r="B43" t="s">
        <v>60</v>
      </c>
      <c r="C43" t="s">
        <v>68</v>
      </c>
      <c r="D43" t="s">
        <v>67</v>
      </c>
      <c r="E43" t="s">
        <v>17</v>
      </c>
      <c r="F43" s="7">
        <v>7966</v>
      </c>
      <c r="L43" s="7"/>
      <c r="M43" s="7"/>
      <c r="N43" s="7"/>
      <c r="O43" s="7"/>
      <c r="P43" s="7"/>
      <c r="Q43" s="7"/>
      <c r="R43" s="7"/>
      <c r="V43">
        <v>39</v>
      </c>
      <c r="W43" t="s">
        <v>50</v>
      </c>
      <c r="X43" t="s">
        <v>58</v>
      </c>
      <c r="Y43" t="s">
        <v>57</v>
      </c>
      <c r="Z43" t="s">
        <v>17</v>
      </c>
      <c r="AA43">
        <f t="shared" si="1"/>
        <v>1501</v>
      </c>
    </row>
    <row r="44" spans="1:28">
      <c r="A44">
        <v>52</v>
      </c>
      <c r="B44" t="s">
        <v>60</v>
      </c>
      <c r="C44" t="s">
        <v>68</v>
      </c>
      <c r="D44" t="s">
        <v>67</v>
      </c>
      <c r="E44" t="s">
        <v>18</v>
      </c>
      <c r="F44" s="7">
        <v>2</v>
      </c>
      <c r="L44" s="7"/>
      <c r="M44" s="7"/>
      <c r="N44" s="7"/>
      <c r="O44" s="7"/>
      <c r="P44" s="7"/>
      <c r="Q44" s="7"/>
      <c r="R44" s="7"/>
      <c r="V44">
        <v>40</v>
      </c>
      <c r="W44" t="s">
        <v>50</v>
      </c>
      <c r="X44" t="s">
        <v>58</v>
      </c>
      <c r="Y44" t="s">
        <v>57</v>
      </c>
      <c r="Z44" t="s">
        <v>18</v>
      </c>
      <c r="AA44">
        <f t="shared" si="1"/>
        <v>415</v>
      </c>
    </row>
    <row r="45" spans="1:28">
      <c r="A45">
        <v>53</v>
      </c>
      <c r="B45" t="s">
        <v>60</v>
      </c>
      <c r="C45" t="s">
        <v>68</v>
      </c>
      <c r="D45" t="s">
        <v>66</v>
      </c>
      <c r="E45" t="s">
        <v>20</v>
      </c>
      <c r="F45" s="7">
        <v>7968</v>
      </c>
      <c r="L45" s="7"/>
      <c r="M45" s="7"/>
      <c r="N45" s="7"/>
      <c r="O45" s="7"/>
      <c r="P45" s="7"/>
      <c r="Q45" s="7"/>
      <c r="R45" s="7"/>
      <c r="V45">
        <v>41</v>
      </c>
      <c r="W45" t="s">
        <v>50</v>
      </c>
      <c r="X45" t="s">
        <v>58</v>
      </c>
      <c r="Y45" t="s">
        <v>59</v>
      </c>
      <c r="Z45" t="s">
        <v>20</v>
      </c>
      <c r="AA45">
        <f t="shared" si="1"/>
        <v>1916</v>
      </c>
    </row>
    <row r="46" spans="1:28">
      <c r="A46">
        <v>55</v>
      </c>
      <c r="B46" t="s">
        <v>60</v>
      </c>
      <c r="C46" t="s">
        <v>71</v>
      </c>
      <c r="D46" t="s">
        <v>70</v>
      </c>
      <c r="E46" t="s">
        <v>45</v>
      </c>
      <c r="F46" s="7">
        <v>7949</v>
      </c>
      <c r="L46" s="7"/>
      <c r="M46" s="7"/>
      <c r="N46" s="7"/>
      <c r="O46" s="7"/>
      <c r="P46" s="7"/>
      <c r="Q46" s="7"/>
      <c r="R46" s="7"/>
      <c r="V46">
        <v>42</v>
      </c>
      <c r="W46" t="s">
        <v>50</v>
      </c>
      <c r="X46" t="s">
        <v>58</v>
      </c>
      <c r="Y46" t="s">
        <v>21</v>
      </c>
      <c r="Z46" t="s">
        <v>21</v>
      </c>
      <c r="AA46">
        <f t="shared" si="1"/>
        <v>0</v>
      </c>
      <c r="AB46" s="56">
        <f>IFERROR(AA43/AA45,0)</f>
        <v>0.78340292275574108</v>
      </c>
    </row>
    <row r="47" spans="1:28">
      <c r="A47">
        <v>56</v>
      </c>
      <c r="B47" t="s">
        <v>60</v>
      </c>
      <c r="C47" t="s">
        <v>71</v>
      </c>
      <c r="D47" t="s">
        <v>72</v>
      </c>
      <c r="E47" t="s">
        <v>47</v>
      </c>
      <c r="F47" s="7">
        <v>11518</v>
      </c>
      <c r="L47" s="7"/>
      <c r="M47" s="7"/>
      <c r="N47" s="7"/>
      <c r="O47" s="7"/>
      <c r="P47" s="7"/>
      <c r="Q47" s="7"/>
      <c r="R47" s="7"/>
      <c r="V47">
        <v>43</v>
      </c>
      <c r="W47" t="s">
        <v>60</v>
      </c>
      <c r="X47" t="s">
        <v>62</v>
      </c>
      <c r="Y47" t="s">
        <v>61</v>
      </c>
      <c r="Z47" t="s">
        <v>17</v>
      </c>
      <c r="AA47">
        <f t="shared" si="1"/>
        <v>7082</v>
      </c>
    </row>
    <row r="48" spans="1:28">
      <c r="L48" s="7"/>
      <c r="M48" s="7"/>
      <c r="N48" s="7"/>
      <c r="O48" s="7"/>
      <c r="P48" s="7"/>
      <c r="Q48" s="7"/>
      <c r="R48" s="7"/>
      <c r="V48">
        <v>44</v>
      </c>
      <c r="W48" t="s">
        <v>60</v>
      </c>
      <c r="X48" t="s">
        <v>62</v>
      </c>
      <c r="Y48" t="s">
        <v>61</v>
      </c>
      <c r="Z48" t="s">
        <v>18</v>
      </c>
      <c r="AA48">
        <f t="shared" si="1"/>
        <v>474</v>
      </c>
    </row>
    <row r="49" spans="12:28">
      <c r="L49" s="7"/>
      <c r="M49" s="7"/>
      <c r="N49" s="7"/>
      <c r="O49" s="7"/>
      <c r="P49" s="7"/>
      <c r="Q49" s="7"/>
      <c r="R49" s="7"/>
      <c r="V49">
        <v>45</v>
      </c>
      <c r="W49" t="s">
        <v>60</v>
      </c>
      <c r="X49" t="s">
        <v>62</v>
      </c>
      <c r="Y49" t="s">
        <v>63</v>
      </c>
      <c r="Z49" t="s">
        <v>20</v>
      </c>
      <c r="AA49">
        <f t="shared" si="1"/>
        <v>7556</v>
      </c>
    </row>
    <row r="50" spans="12:28">
      <c r="L50" s="7"/>
      <c r="M50" s="7"/>
      <c r="N50" s="7"/>
      <c r="O50" s="7"/>
      <c r="P50" s="7"/>
      <c r="Q50" s="7"/>
      <c r="R50" s="7"/>
      <c r="V50">
        <v>46</v>
      </c>
      <c r="W50" t="s">
        <v>60</v>
      </c>
      <c r="X50" t="s">
        <v>62</v>
      </c>
      <c r="Y50" t="s">
        <v>21</v>
      </c>
      <c r="Z50" t="s">
        <v>21</v>
      </c>
      <c r="AA50">
        <f t="shared" si="1"/>
        <v>0</v>
      </c>
      <c r="AB50" s="56">
        <f>IFERROR(AA47/AA49,0)</f>
        <v>0.9372683959767073</v>
      </c>
    </row>
    <row r="51" spans="12:28">
      <c r="L51" s="7"/>
      <c r="M51" s="7"/>
      <c r="N51" s="7"/>
      <c r="O51" s="7"/>
      <c r="P51" s="7"/>
      <c r="Q51" s="7"/>
      <c r="R51" s="7"/>
      <c r="V51">
        <v>47</v>
      </c>
      <c r="W51" t="s">
        <v>60</v>
      </c>
      <c r="X51" t="s">
        <v>65</v>
      </c>
      <c r="Y51" t="s">
        <v>64</v>
      </c>
      <c r="Z51" t="s">
        <v>17</v>
      </c>
      <c r="AA51">
        <f t="shared" si="1"/>
        <v>7167</v>
      </c>
    </row>
    <row r="52" spans="12:28">
      <c r="L52" s="7"/>
      <c r="M52" s="7"/>
      <c r="N52" s="7"/>
      <c r="O52" s="7"/>
      <c r="P52" s="7"/>
      <c r="Q52" s="7"/>
      <c r="R52" s="7"/>
      <c r="V52">
        <v>48</v>
      </c>
      <c r="W52" t="s">
        <v>60</v>
      </c>
      <c r="X52" t="s">
        <v>65</v>
      </c>
      <c r="Y52" t="s">
        <v>64</v>
      </c>
      <c r="Z52" t="s">
        <v>18</v>
      </c>
      <c r="AA52">
        <f t="shared" si="1"/>
        <v>672</v>
      </c>
    </row>
    <row r="53" spans="12:28">
      <c r="L53" s="7"/>
      <c r="M53" s="7"/>
      <c r="N53" s="7"/>
      <c r="O53" s="7"/>
      <c r="P53" s="7"/>
      <c r="Q53" s="7"/>
      <c r="R53" s="7"/>
      <c r="V53">
        <v>49</v>
      </c>
      <c r="W53" t="s">
        <v>60</v>
      </c>
      <c r="X53" t="s">
        <v>65</v>
      </c>
      <c r="Y53" t="s">
        <v>66</v>
      </c>
      <c r="Z53" t="s">
        <v>20</v>
      </c>
      <c r="AA53">
        <f t="shared" si="1"/>
        <v>7839</v>
      </c>
    </row>
    <row r="54" spans="12:28">
      <c r="L54" s="7"/>
      <c r="M54" s="7"/>
      <c r="N54" s="7"/>
      <c r="O54" s="7"/>
      <c r="P54" s="7"/>
      <c r="Q54" s="7"/>
      <c r="R54" s="7"/>
      <c r="V54">
        <v>50</v>
      </c>
      <c r="W54" t="s">
        <v>60</v>
      </c>
      <c r="X54" t="s">
        <v>65</v>
      </c>
      <c r="Y54" t="s">
        <v>21</v>
      </c>
      <c r="Z54" t="s">
        <v>21</v>
      </c>
      <c r="AA54">
        <f t="shared" si="1"/>
        <v>0</v>
      </c>
      <c r="AB54" s="56">
        <f>IFERROR(AA51/AA53,0)</f>
        <v>0.9142747799464217</v>
      </c>
    </row>
    <row r="55" spans="12:28">
      <c r="L55" s="7"/>
      <c r="M55" s="7"/>
      <c r="N55" s="7"/>
      <c r="O55" s="7"/>
      <c r="P55" s="7"/>
      <c r="Q55" s="7"/>
      <c r="R55" s="7"/>
      <c r="V55">
        <v>51</v>
      </c>
      <c r="W55" t="s">
        <v>60</v>
      </c>
      <c r="X55" t="s">
        <v>68</v>
      </c>
      <c r="Y55" t="s">
        <v>67</v>
      </c>
      <c r="Z55" t="s">
        <v>17</v>
      </c>
      <c r="AA55">
        <f t="shared" si="1"/>
        <v>7966</v>
      </c>
    </row>
    <row r="56" spans="12:28">
      <c r="L56" s="7"/>
      <c r="M56" s="7"/>
      <c r="N56" s="7"/>
      <c r="O56" s="7"/>
      <c r="P56" s="7"/>
      <c r="Q56" s="7"/>
      <c r="R56" s="7"/>
      <c r="V56">
        <v>52</v>
      </c>
      <c r="W56" t="s">
        <v>60</v>
      </c>
      <c r="X56" t="s">
        <v>68</v>
      </c>
      <c r="Y56" t="s">
        <v>67</v>
      </c>
      <c r="Z56" t="s">
        <v>18</v>
      </c>
      <c r="AA56">
        <f t="shared" si="1"/>
        <v>2</v>
      </c>
    </row>
    <row r="57" spans="12:28">
      <c r="L57" s="7"/>
      <c r="M57" s="7"/>
      <c r="N57" s="7"/>
      <c r="O57" s="7"/>
      <c r="P57" s="7"/>
      <c r="Q57" s="7"/>
      <c r="R57" s="7"/>
      <c r="V57">
        <v>53</v>
      </c>
      <c r="W57" t="s">
        <v>60</v>
      </c>
      <c r="X57" t="s">
        <v>68</v>
      </c>
      <c r="Y57" t="s">
        <v>66</v>
      </c>
      <c r="Z57" t="s">
        <v>20</v>
      </c>
      <c r="AA57">
        <f t="shared" si="1"/>
        <v>7968</v>
      </c>
    </row>
    <row r="58" spans="12:28">
      <c r="L58" s="7"/>
      <c r="M58" s="7"/>
      <c r="N58" s="7"/>
      <c r="O58" s="7"/>
      <c r="P58" s="7"/>
      <c r="Q58" s="7"/>
      <c r="R58" s="7"/>
      <c r="V58">
        <v>54</v>
      </c>
      <c r="W58" t="s">
        <v>60</v>
      </c>
      <c r="X58" t="s">
        <v>68</v>
      </c>
      <c r="Y58" t="s">
        <v>21</v>
      </c>
      <c r="Z58" t="s">
        <v>21</v>
      </c>
      <c r="AA58">
        <f t="shared" si="1"/>
        <v>0</v>
      </c>
      <c r="AB58" s="56">
        <f>IFERROR(AA55/AA57,0)</f>
        <v>0.99974899598393574</v>
      </c>
    </row>
    <row r="59" spans="12:28">
      <c r="L59" s="7"/>
      <c r="M59" s="7"/>
      <c r="N59" s="7"/>
      <c r="O59" s="7"/>
      <c r="P59" s="7"/>
      <c r="Q59" s="7"/>
      <c r="R59" s="7"/>
      <c r="V59">
        <v>55</v>
      </c>
      <c r="W59" t="s">
        <v>60</v>
      </c>
      <c r="X59" t="s">
        <v>71</v>
      </c>
      <c r="Y59" t="s">
        <v>70</v>
      </c>
      <c r="Z59" t="s">
        <v>45</v>
      </c>
      <c r="AA59">
        <f t="shared" si="1"/>
        <v>7949</v>
      </c>
    </row>
    <row r="60" spans="12:28">
      <c r="L60" s="7"/>
      <c r="M60" s="7"/>
      <c r="N60" s="7"/>
      <c r="O60" s="7"/>
      <c r="P60" s="7"/>
      <c r="Q60" s="7"/>
      <c r="R60" s="7"/>
      <c r="V60">
        <v>56</v>
      </c>
      <c r="W60" t="s">
        <v>60</v>
      </c>
      <c r="X60" t="s">
        <v>71</v>
      </c>
      <c r="Y60" t="s">
        <v>72</v>
      </c>
      <c r="Z60" t="s">
        <v>47</v>
      </c>
      <c r="AA60">
        <f t="shared" si="1"/>
        <v>11518</v>
      </c>
    </row>
    <row r="61" spans="12:28">
      <c r="L61" s="7"/>
      <c r="M61" s="7"/>
      <c r="N61" s="7"/>
      <c r="O61" s="7"/>
      <c r="P61" s="7"/>
      <c r="Q61" s="7"/>
      <c r="R61" s="7"/>
      <c r="V61">
        <v>57</v>
      </c>
      <c r="W61" t="s">
        <v>60</v>
      </c>
      <c r="X61" t="s">
        <v>71</v>
      </c>
      <c r="Y61" t="s">
        <v>73</v>
      </c>
      <c r="Z61" t="s">
        <v>49</v>
      </c>
      <c r="AA61">
        <f t="shared" si="1"/>
        <v>0</v>
      </c>
      <c r="AB61" s="56">
        <f>IFERROR(AA59/AA60,0)</f>
        <v>0.69013717659315854</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showGridLines="0" workbookViewId="0">
      <selection activeCell="G26" sqref="G26"/>
    </sheetView>
  </sheetViews>
  <sheetFormatPr defaultRowHeight="15"/>
  <cols>
    <col min="1" max="1" width="10.28515625" customWidth="1"/>
    <col min="2" max="2" width="14.28515625" customWidth="1"/>
    <col min="3" max="3" width="10.140625" customWidth="1"/>
    <col min="4" max="4" width="19" customWidth="1"/>
    <col min="5" max="5" width="9.5703125" customWidth="1"/>
    <col min="6" max="6" width="13.7109375" customWidth="1"/>
    <col min="7" max="7" width="11.7109375" customWidth="1"/>
    <col min="8" max="8" width="16.28515625" customWidth="1"/>
    <col min="9" max="9" width="10.85546875" customWidth="1"/>
    <col min="10" max="10" width="15.42578125" customWidth="1"/>
    <col min="11" max="11" width="12" customWidth="1"/>
    <col min="13" max="13" width="28.140625" customWidth="1"/>
    <col min="15" max="15" width="19.5703125" customWidth="1"/>
  </cols>
  <sheetData>
    <row r="1" spans="1:14">
      <c r="A1" s="4" t="s">
        <v>0</v>
      </c>
      <c r="B1" s="5" t="s">
        <v>1</v>
      </c>
      <c r="C1" s="5" t="s">
        <v>2</v>
      </c>
      <c r="D1" s="5" t="s">
        <v>3</v>
      </c>
      <c r="E1" s="5" t="s">
        <v>4</v>
      </c>
      <c r="F1" s="5" t="s">
        <v>5</v>
      </c>
      <c r="G1" s="5" t="s">
        <v>6</v>
      </c>
      <c r="H1" s="5" t="s">
        <v>7</v>
      </c>
      <c r="I1" s="5" t="s">
        <v>8</v>
      </c>
      <c r="J1" s="5" t="s">
        <v>9</v>
      </c>
      <c r="K1" s="5" t="s">
        <v>10</v>
      </c>
      <c r="L1" s="5" t="s">
        <v>11</v>
      </c>
      <c r="M1" s="5" t="s">
        <v>12</v>
      </c>
      <c r="N1" s="6" t="s">
        <v>13</v>
      </c>
    </row>
    <row r="2" spans="1:14">
      <c r="A2" s="2"/>
      <c r="B2" s="1"/>
      <c r="C2" s="1"/>
      <c r="D2" s="1"/>
      <c r="E2" s="1"/>
      <c r="F2" s="1"/>
      <c r="G2" s="1"/>
      <c r="H2" s="1"/>
      <c r="I2" s="1"/>
      <c r="J2" s="1"/>
      <c r="K2" s="1"/>
      <c r="L2" s="1"/>
      <c r="M2" s="1"/>
      <c r="N2" s="3"/>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Q D A A B Q S w M E F A A C A A g A R k i I W P Z f 4 u 6 k A A A A 9 w A A A B I A H A B D b 2 5 m a W c v U G F j a 2 F n Z S 5 4 b W w g o h g A K K A U A A A A A A A A A A A A A A A A A A A A A A A A A A A A h Y + 9 D o I w G E V f h X S n f z g Y 8 l E G V 0 l M i M a 1 K R U b o R h a L O / m 4 C P 5 C m I U d X O 8 5 5 7 h 3 v v 1 B v n Y N t F F 9 8 5 0 N k M M U x R p q 7 r K 2 D p D g z / E S 5 Q L 2 E h 1 k r W O J t m 6 d H R V h o 7 e n 1 N C Q g g 4 J L j r a 8 I p Z W R f r E t 1 1 K 1 E H 9 n 8 l 2 N j n Z d W a S R g 9 x o j O G Z s g T n n C a Z A Z g q F s V + D T 4 O f 7 Q + E 1 d D 4 o d d C 2 3 h b A p k j k P c J 8 Q B Q S w M E F A A C A A g A R k i 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I i F g o i k e 4 D g A A A B E A A A A T A B w A R m 9 y b X V s Y X M v U 2 V j d G l v b j E u b S C i G A A o o B Q A A A A A A A A A A A A A A A A A A A A A A A A A A A A r T k 0 u y c z P U w i G 0 I b W A F B L A Q I t A B Q A A g A I A E Z I i F j 2 X + L u p A A A A P c A A A A S A A A A A A A A A A A A A A A A A A A A A A B D b 2 5 m a W c v U G F j a 2 F n Z S 5 4 b W x Q S w E C L Q A U A A I A C A B G S I h Y D 8 r p q 6 Q A A A D p A A A A E w A A A A A A A A A A A A A A A A D w A A A A W 0 N v b n R l b n R f V H l w Z X N d L n h t b F B L A Q I t A B Q A A g A I A E Z I i 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I f z T E 4 G R I e 8 z V f h d J t 7 A A A A A A I A A A A A A A N m A A D A A A A A E A A A A F w T 0 A M d g E 4 5 b 5 J 5 p w 9 x f V 8 A A A A A B I A A A K A A A A A Q A A A A A x k B 1 P P / T B d a a a Q K j u e P 4 F A A A A D T I I X l V B c P F h i U T Y R K g M 7 l B w 1 u K O X + 7 X g k 0 q b q H R 1 9 a 2 0 E / U c a c G Z E h K E U x s X 4 y J y H T p v i Y l Q p e C t f p 8 m 2 a 8 6 F 4 a L 0 Y J i o 6 7 k h 9 H G 7 m u + V a x Q A A A B u i M A 1 X f u m + l t 6 N E O r 2 S 6 t x e t h H A = = < / D a t a M a s h u p > 
</file>

<file path=customXml/item10.xml>��< ? x m l   v e r s i o n = " 1 . 0 "   e n c o d i n g = " U T F - 1 6 " ? > < G e m i n i   x m l n s = " h t t p : / / g e m i n i / p i v o t 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T a b l e 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T a b l e 1 ] ] > < / 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 C o u n t y < / s t r i n g > < / k e y > < v a l u e > < i n t > 8 0 < / i n t > < / v a l u e > < / i t e m > < i t e m > < k e y > < s t r i n g > s u b - c o u n t y < / s t r i n g > < / k e y > < v a l u e > < i n t > 1 0 5 < / i n t > < / v a l u e > < / i t e m > < i t e m > < k e y > < s t r i n g > F a c i l i t y < / s t r i n g > < / k e y > < v a l u e > < i n t > 8 0 < / i n t > < / v a l u e > < / i t e m > < i t e m > < k e y > < s t r i n g > C o m m u n i t y   U n i t < / s t r i n g > < / k e y > < v a l u e > < i n t > 1 3 7 < / i n t > < / v a l u e > < / i t e m > < i t e m > < k e y > < s t r i n g > M o n t h < / s t r i n g > < / k e y > < v a l u e > < i n t > 7 7 < / i n t > < / v a l u e > < / i t e m > < i t e m > < k e y > < s t r i n g > y e a r m o n t h < / s t r i n g > < / k e y > < v a l u e > < i n t > 1 0 4 < / i n t > < / v a l u e > < / i t e m > < i t e m > < k e y > < s t r i n g > M f l C o d e < / s t r i n g > < / k e y > < v a l u e > < i n t > 8 8 < / i n t > < / v a l u e > < / i t e m > < i t e m > < k e y > < s t r i n g > M a i n   S e c t i o n < / s t r i n g > < / k e y > < v a l u e > < i n t > 1 1 5 < / i n t > < / v a l u e > < / i t e m > < i t e m > < k e y > < s t r i n g > S e c t i o n < / s t r i n g > < / k e y > < v a l u e > < i n t > 8 1 < / i n t > < / v a l u e > < / i t e m > < i t e m > < k e y > < s t r i n g > S u b   S e c t i o n < / s t r i n g > < / k e y > < v a l u e > < i n t > 1 0 7 < / i n t > < / v a l u e > < / i t e m > < i t e m > < k e y > < s t r i n g > I n d i c a t o r < / s t r i n g > < / k e y > < v a l u e > < i n t > 9 1 < / i n t > < / v a l u e > < / i t e m > < i t e m > < k e y > < s t r i n g > O r d e r < / s t r i n g > < / k e y > < v a l u e > < i n t > 7 2 < / i n t > < / v a l u e > < / i t e m > < i t e m > < k e y > < s t r i n g > I s   a   p e r c e n t a g e   i n d i c a t o r < / s t r i n g > < / k e y > < v a l u e > < i n t > 1 8 7 < / i n t > < / v a l u e > < / i t e m > < i t e m > < k e y > < s t r i n g > V a l u e < / s t r i n g > < / k e y > < v a l u e > < i n t > 7 1 < / i n t > < / v a l u e > < / i t e m > < / C o l u m n W i d t h s > < C o l u m n D i s p l a y I n d e x > < i t e m > < k e y > < s t r i n g > C o u n t y < / s t r i n g > < / k e y > < v a l u e > < i n t > 0 < / i n t > < / v a l u e > < / i t e m > < i t e m > < k e y > < s t r i n g > s u b - c o u n t y < / s t r i n g > < / k e y > < v a l u e > < i n t > 1 < / i n t > < / v a l u e > < / i t e m > < i t e m > < k e y > < s t r i n g > F a c i l i t y < / s t r i n g > < / k e y > < v a l u e > < i n t > 2 < / i n t > < / v a l u e > < / i t e m > < i t e m > < k e y > < s t r i n g > C o m m u n i t y   U n i t < / s t r i n g > < / k e y > < v a l u e > < i n t > 3 < / i n t > < / v a l u e > < / i t e m > < i t e m > < k e y > < s t r i n g > M o n t h < / s t r i n g > < / k e y > < v a l u e > < i n t > 4 < / i n t > < / v a l u e > < / i t e m > < i t e m > < k e y > < s t r i n g > y e a r m o n t h < / s t r i n g > < / k e y > < v a l u e > < i n t > 5 < / i n t > < / v a l u e > < / i t e m > < i t e m > < k e y > < s t r i n g > M f l C o d e < / s t r i n g > < / k e y > < v a l u e > < i n t > 6 < / i n t > < / v a l u e > < / i t e m > < i t e m > < k e y > < s t r i n g > M a i n   S e c t i o n < / s t r i n g > < / k e y > < v a l u e > < i n t > 7 < / i n t > < / v a l u e > < / i t e m > < i t e m > < k e y > < s t r i n g > S e c t i o n < / s t r i n g > < / k e y > < v a l u e > < i n t > 8 < / i n t > < / v a l u e > < / i t e m > < i t e m > < k e y > < s t r i n g > S u b   S e c t i o n < / s t r i n g > < / k e y > < v a l u e > < i n t > 9 < / i n t > < / v a l u e > < / i t e m > < i t e m > < k e y > < s t r i n g > I n d i c a t o r < / s t r i n g > < / k e y > < v a l u e > < i n t > 1 0 < / i n t > < / v a l u e > < / i t e m > < i t e m > < k e y > < s t r i n g > O r d e r < / s t r i n g > < / k e y > < v a l u e > < i n t > 1 1 < / i n t > < / v a l u e > < / i t e m > < i t e m > < k e y > < s t r i n g > I s   a   p e r c e n t a g e   i n d i c a t o r < / s t r i n g > < / k e y > < v a l u e > < i n t > 1 2 < / i n t > < / v a l u e > < / i t e m > < i t e m > < k e y > < s t r i n g > V a l u e < / 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 B F C I _ R a w 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 B F C I _ R a w 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 C o l u m n s \ s u b - c o u n t y < / K e y > < / a : K e y > < a : V a l u e   i : t y p e = " T a b l e W i d g e t B a s e V i e w S t a t e " / > < / a : K e y V a l u e O f D i a g r a m O b j e c t K e y a n y T y p e z b w N T n L X > < a : K e y V a l u e O f D i a g r a m O b j e c t K e y a n y T y p e z b w N T n L X > < a : K e y > < K e y > C o l u m n s \ F a c i l i t y < / K e y > < / a : K e y > < a : V a l u e   i : t y p e = " T a b l e W i d g e t B a s e V i e w S t a t e " / > < / a : K e y V a l u e O f D i a g r a m O b j e c t K e y a n y T y p e z b w N T n L X > < a : K e y V a l u e O f D i a g r a m O b j e c t K e y a n y T y p e z b w N T n L X > < a : K e y > < K e y > C o l u m n s \ C o m m u n i t y   U n i t 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 C o l u m n s \ M f l C o d e < / K e y > < / a : K e y > < a : V a l u e   i : t y p e = " T a b l e W i d g e t B a s e V i e w S t a t e " / > < / a : K e y V a l u e O f D i a g r a m O b j e c t K e y a n y T y p e z b w N T n L X > < a : K e y V a l u e O f D i a g r a m O b j e c t K e y a n y T y p e z b w N T n L X > < a : K e y > < K e y > C o l u m n s \ M a i n   S e c t i o n < / 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 C o l u m n s \ S u b   S e c t i o n < / K e y > < / a : K e y > < a : V a l u e   i : t y p e = " T a b l e W i d g e t B a s e V i e w S t a t e " / > < / a : K e y V a l u e O f D i a g r a m O b j e c t K e y a n y T y p e z b w N T n L X > < a : K e y V a l u e O f D i a g r a m O b j e c t K e y a n y T y p e z b w N T n L X > < a : K e y > < K e y > C o l u m n s \ I n d i c a t o r < / 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 C o l u m n s \ I s   a   p e r c e n t a g e   i n d i c a t o r 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 2 0 2 4 - 0 2 - 2 2 T 1 6 : 1 3 : 1 5 . 7 9 2 5 7 0 1 + 0 3 : 0 0 < / L a s t P r o c e s s e d T i m e > < / D a t a M o d e l i n g S a n d b o x . S e r i a l i z e d S a n d b o x E r r o r C a c h 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 B F C I _ R a w 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 B F C I _ R a w 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 V a l u e < / K e y > < / D i a g r a m O b j e c t K e y > < D i a g r a m O b j e c t K e y > < K e y > M e a s u r e s \ C o u n t   o f   V a l u e \ T a g I n f o \ F o r m u l a < / K e y > < / D i a g r a m O b j e c t K e y > < D i a g r a m O b j e c t K e y > < K e y > M e a s u r e s \ C o u n t   o f   V a l u e \ T a g I n f o \ V a l u e < / K e y > < / D i a g r a m O b j e c t K e y > < D i a g r a m O b j e c t K e y > < K e y > M e a s u r e s \ S u m   o f   V a l u e < / K e y > < / D i a g r a m O b j e c t K e y > < D i a g r a m O b j e c t K e y > < K e y > M e a s u r e s \ S u m   o f   V a l u e \ T a g I n f o \ F o r m u l a < / K e y > < / D i a g r a m O b j e c t K e y > < D i a g r a m O b j e c t K e y > < K e y > M e a s u r e s \ S u m   o f   V a l u e \ T a g I n f o \ V a l u e < / K e y > < / D i a g r a m O b j e c t K e y > < D i a g r a m O b j e c t K e y > < K e y > C o l u m n s \ C o u n t y < / K e y > < / D i a g r a m O b j e c t K e y > < D i a g r a m O b j e c t K e y > < K e y > C o l u m n s \ s u b - c o u n t y < / K e y > < / D i a g r a m O b j e c t K e y > < D i a g r a m O b j e c t K e y > < K e y > C o l u m n s \ F a c i l i t y < / K e y > < / D i a g r a m O b j e c t K e y > < D i a g r a m O b j e c t K e y > < K e y > C o l u m n s \ C o m m u n i t y   U n i t < / K e y > < / D i a g r a m O b j e c t K e y > < D i a g r a m O b j e c t K e y > < K e y > C o l u m n s \ M o n t h < / K e y > < / D i a g r a m O b j e c t K e y > < D i a g r a m O b j e c t K e y > < K e y > C o l u m n s \ y e a r m o n t h < / K e y > < / D i a g r a m O b j e c t K e y > < D i a g r a m O b j e c t K e y > < K e y > C o l u m n s \ M f l C o d e < / K e y > < / D i a g r a m O b j e c t K e y > < D i a g r a m O b j e c t K e y > < K e y > C o l u m n s \ M a i n   S e c t i o n < / K e y > < / D i a g r a m O b j e c t K e y > < D i a g r a m O b j e c t K e y > < K e y > C o l u m n s \ S e c t i o n < / K e y > < / D i a g r a m O b j e c t K e y > < D i a g r a m O b j e c t K e y > < K e y > C o l u m n s \ S u b   S e c t i o n < / K e y > < / D i a g r a m O b j e c t K e y > < D i a g r a m O b j e c t K e y > < K e y > C o l u m n s \ I n d i c a t o r < / K e y > < / D i a g r a m O b j e c t K e y > < D i a g r a m O b j e c t K e y > < K e y > C o l u m n s \ O r d e r < / K e y > < / D i a g r a m O b j e c t K e y > < D i a g r a m O b j e c t K e y > < K e y > C o l u m n s \ I s   a   p e r c e n t a g e   i n d i c a t o r < / K e y > < / D i a g r a m O b j e c t K e y > < D i a g r a m O b j e c t K e y > < K e y > C o l u m n s \ V a l u e 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 V a l u e < / K e y > < / a : K e y > < a : V a l u e   i : t y p e = " M e a s u r e G r i d N o d e V i e w S t a t e " > < C o l u m n > 1 3 < / 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 M e a s u r e s \ S u m   o f   V a l u e < / K e y > < / a : K e y > < a : V a l u e   i : t y p e = " M e a s u r e G r i d N o d e V i e w S t a t e " > < C o l u m n > 1 3 < / C o l u m n > < L a y e d O u t > t r u e < / L a y e d O u t > < R o w > 1 < / R o w > < 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 C o l u m n s \ C o u n t y < / K e y > < / a : K e y > < a : V a l u e   i : t y p e = " M e a s u r e G r i d N o d e V i e w S t a t e " > < L a y e d O u t > t r u e < / L a y e d O u t > < / a : V a l u e > < / a : K e y V a l u e O f D i a g r a m O b j e c t K e y a n y T y p e z b w N T n L X > < a : K e y V a l u e O f D i a g r a m O b j e c t K e y a n y T y p e z b w N T n L X > < a : K e y > < K e y > C o l u m n s \ s u b - c o u n t y < / K e y > < / a : K e y > < a : V a l u e   i : t y p e = " M e a s u r e G r i d N o d e V i e w S t a t e " > < C o l u m n > 1 < / C o l u m n > < L a y e d O u t > t r u e < / L a y e d O u t > < / a : V a l u e > < / a : K e y V a l u e O f D i a g r a m O b j e c t K e y a n y T y p e z b w N T n L X > < a : K e y V a l u e O f D i a g r a m O b j e c t K e y a n y T y p e z b w N T n L X > < a : K e y > < K e y > C o l u m n s \ F a c i l i t y < / K e y > < / a : K e y > < a : V a l u e   i : t y p e = " M e a s u r e G r i d N o d e V i e w S t a t e " > < C o l u m n > 2 < / C o l u m n > < L a y e d O u t > t r u e < / L a y e d O u t > < / a : V a l u e > < / a : K e y V a l u e O f D i a g r a m O b j e c t K e y a n y T y p e z b w N T n L X > < a : K e y V a l u e O f D i a g r a m O b j e c t K e y a n y T y p e z b w N T n L X > < a : K e y > < K e y > C o l u m n s \ C o m m u n i t y   U n i t < / 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 C o l u m n s \ y e a r m o n t h < / K e y > < / a : K e y > < a : V a l u e   i : t y p e = " M e a s u r e G r i d N o d e V i e w S t a t e " > < C o l u m n > 5 < / C o l u m n > < L a y e d O u t > t r u e < / L a y e d O u t > < / a : V a l u e > < / a : K e y V a l u e O f D i a g r a m O b j e c t K e y a n y T y p e z b w N T n L X > < a : K e y V a l u e O f D i a g r a m O b j e c t K e y a n y T y p e z b w N T n L X > < a : K e y > < K e y > C o l u m n s \ M f l C o d e < / K e y > < / a : K e y > < a : V a l u e   i : t y p e = " M e a s u r e G r i d N o d e V i e w S t a t e " > < C o l u m n > 6 < / C o l u m n > < L a y e d O u t > t r u e < / L a y e d O u t > < / a : V a l u e > < / a : K e y V a l u e O f D i a g r a m O b j e c t K e y a n y T y p e z b w N T n L X > < a : K e y V a l u e O f D i a g r a m O b j e c t K e y a n y T y p e z b w N T n L X > < a : K e y > < K e y > C o l u m n s \ M a i n   S e c t i o n < / K e y > < / a : K e y > < a : V a l u e   i : t y p e = " M e a s u r e G r i d N o d e V i e w S t a t e " > < C o l u m n > 7 < / C o l u m n > < L a y e d O u t > t r u e < / L a y e d O u t > < / a : V a l u e > < / a : K e y V a l u e O f D i a g r a m O b j e c t K e y a n y T y p e z b w N T n L X > < a : K e y V a l u e O f D i a g r a m O b j e c t K e y a n y T y p e z b w N T n L X > < a : K e y > < K e y > C o l u m n s \ S e c t i o n < / K e y > < / a : K e y > < a : V a l u e   i : t y p e = " M e a s u r e G r i d N o d e V i e w S t a t e " > < C o l u m n > 8 < / C o l u m n > < L a y e d O u t > t r u e < / L a y e d O u t > < / a : V a l u e > < / a : K e y V a l u e O f D i a g r a m O b j e c t K e y a n y T y p e z b w N T n L X > < a : K e y V a l u e O f D i a g r a m O b j e c t K e y a n y T y p e z b w N T n L X > < a : K e y > < K e y > C o l u m n s \ S u b   S e c t i o n < / K e y > < / a : K e y > < a : V a l u e   i : t y p e = " M e a s u r e G r i d N o d e V i e w S t a t e " > < C o l u m n > 9 < / C o l u m n > < L a y e d O u t > t r u e < / L a y e d O u t > < / a : V a l u e > < / a : K e y V a l u e O f D i a g r a m O b j e c t K e y a n y T y p e z b w N T n L X > < a : K e y V a l u e O f D i a g r a m O b j e c t K e y a n y T y p e z b w N T n L X > < a : K e y > < K e y > C o l u m n s \ I n d i c a t o r < / K e y > < / a : K e y > < a : V a l u e   i : t y p e = " M e a s u r e G r i d N o d e V i e w S t a t e " > < C o l u m n > 1 0 < / C o l u m n > < L a y e d O u t > t r u e < / L a y e d O u t > < / a : V a l u e > < / a : K e y V a l u e O f D i a g r a m O b j e c t K e y a n y T y p e z b w N T n L X > < a : K e y V a l u e O f D i a g r a m O b j e c t K e y a n y T y p e z b w N T n L X > < a : K e y > < K e y > C o l u m n s \ O r d e r < / K e y > < / a : K e y > < a : V a l u e   i : t y p e = " M e a s u r e G r i d N o d e V i e w S t a t e " > < C o l u m n > 1 1 < / C o l u m n > < L a y e d O u t > t r u e < / L a y e d O u t > < / a : V a l u e > < / a : K e y V a l u e O f D i a g r a m O b j e c t K e y a n y T y p e z b w N T n L X > < a : K e y V a l u e O f D i a g r a m O b j e c t K e y a n y T y p e z b w N T n L X > < a : K e y > < K e y > C o l u m n s \ I s   a   p e r c e n t a g e   i n d i c a t o r < / K e y > < / a : K e y > < a : V a l u e   i : t y p e = " M e a s u r e G r i d N o d e V i e w S t a t e " > < C o l u m n > 1 2 < / C o l u m n > < L a y e d O u t > t r u e < / L a y e d O u t > < / a : V a l u e > < / a : K e y V a l u e O f D i a g r a m O b j e c t K e y a n y T y p e z b w N T n L X > < a : K e y V a l u e O f D i a g r a m O b j e c t K e y a n y T y p e z b w N T n L X > < a : K e y > < K e y > C o l u m n s \ V a l u e < / K e y > < / a : K e y > < a : V a l u e   i : t y p e = " M e a s u r e G r i d N o d e V i e w S t a t e " > < C o l u m n > 1 3 < / C o l u m n > < L a y e d O u t > t r u e < / L a y e d O u t > < / a : V a l u e > < / 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D7EE0F6-CBA9-4982-A415-D4F666FE1C24}">
  <ds:schemaRefs>
    <ds:schemaRef ds:uri="http://schemas.microsoft.com/DataMashup"/>
  </ds:schemaRefs>
</ds:datastoreItem>
</file>

<file path=customXml/itemProps10.xml><?xml version="1.0" encoding="utf-8"?>
<ds:datastoreItem xmlns:ds="http://schemas.openxmlformats.org/officeDocument/2006/customXml" ds:itemID="{6693BC4D-3286-42B9-8F4C-F1A937010DD0}">
  <ds:schemaRefs/>
</ds:datastoreItem>
</file>

<file path=customXml/itemProps11.xml><?xml version="1.0" encoding="utf-8"?>
<ds:datastoreItem xmlns:ds="http://schemas.openxmlformats.org/officeDocument/2006/customXml" ds:itemID="{41ABC99B-5AD7-4111-A473-0FE94767E6E5}">
  <ds:schemaRefs/>
</ds:datastoreItem>
</file>

<file path=customXml/itemProps12.xml><?xml version="1.0" encoding="utf-8"?>
<ds:datastoreItem xmlns:ds="http://schemas.openxmlformats.org/officeDocument/2006/customXml" ds:itemID="{A5C01355-B373-4AF0-A9C1-1731A0B6495F}">
  <ds:schemaRefs/>
</ds:datastoreItem>
</file>

<file path=customXml/itemProps13.xml><?xml version="1.0" encoding="utf-8"?>
<ds:datastoreItem xmlns:ds="http://schemas.openxmlformats.org/officeDocument/2006/customXml" ds:itemID="{E0775156-C301-453D-8BFF-7B56B630EBB1}">
  <ds:schemaRefs/>
</ds:datastoreItem>
</file>

<file path=customXml/itemProps14.xml><?xml version="1.0" encoding="utf-8"?>
<ds:datastoreItem xmlns:ds="http://schemas.openxmlformats.org/officeDocument/2006/customXml" ds:itemID="{8D4F6A4B-48F9-4986-89F4-4B1989E7CA86}">
  <ds:schemaRefs/>
</ds:datastoreItem>
</file>

<file path=customXml/itemProps15.xml><?xml version="1.0" encoding="utf-8"?>
<ds:datastoreItem xmlns:ds="http://schemas.openxmlformats.org/officeDocument/2006/customXml" ds:itemID="{827836D0-28ED-46E6-AEDC-9BD470A44B25}">
  <ds:schemaRefs/>
</ds:datastoreItem>
</file>

<file path=customXml/itemProps16.xml><?xml version="1.0" encoding="utf-8"?>
<ds:datastoreItem xmlns:ds="http://schemas.openxmlformats.org/officeDocument/2006/customXml" ds:itemID="{4AC8B0AF-8A82-4984-B312-D604B3A662CA}">
  <ds:schemaRefs/>
</ds:datastoreItem>
</file>

<file path=customXml/itemProps17.xml><?xml version="1.0" encoding="utf-8"?>
<ds:datastoreItem xmlns:ds="http://schemas.openxmlformats.org/officeDocument/2006/customXml" ds:itemID="{6E27FBD9-2B8E-4CBF-B4A0-AFE77BC0F0A0}">
  <ds:schemaRefs/>
</ds:datastoreItem>
</file>

<file path=customXml/itemProps2.xml><?xml version="1.0" encoding="utf-8"?>
<ds:datastoreItem xmlns:ds="http://schemas.openxmlformats.org/officeDocument/2006/customXml" ds:itemID="{4424B2B0-7C23-4126-BD14-52A92E96D793}">
  <ds:schemaRefs/>
</ds:datastoreItem>
</file>

<file path=customXml/itemProps3.xml><?xml version="1.0" encoding="utf-8"?>
<ds:datastoreItem xmlns:ds="http://schemas.openxmlformats.org/officeDocument/2006/customXml" ds:itemID="{329AA235-4C8F-4AAA-8D83-9206B21BAA3A}">
  <ds:schemaRefs/>
</ds:datastoreItem>
</file>

<file path=customXml/itemProps4.xml><?xml version="1.0" encoding="utf-8"?>
<ds:datastoreItem xmlns:ds="http://schemas.openxmlformats.org/officeDocument/2006/customXml" ds:itemID="{C3226C73-72BC-4435-AC47-4370E52345BB}">
  <ds:schemaRefs/>
</ds:datastoreItem>
</file>

<file path=customXml/itemProps5.xml><?xml version="1.0" encoding="utf-8"?>
<ds:datastoreItem xmlns:ds="http://schemas.openxmlformats.org/officeDocument/2006/customXml" ds:itemID="{6D22CD10-F6B0-4AD6-B25A-6FEC4AF683BA}">
  <ds:schemaRefs/>
</ds:datastoreItem>
</file>

<file path=customXml/itemProps6.xml><?xml version="1.0" encoding="utf-8"?>
<ds:datastoreItem xmlns:ds="http://schemas.openxmlformats.org/officeDocument/2006/customXml" ds:itemID="{F29F5D5D-326A-43C7-BED2-3884546A82C7}">
  <ds:schemaRefs/>
</ds:datastoreItem>
</file>

<file path=customXml/itemProps7.xml><?xml version="1.0" encoding="utf-8"?>
<ds:datastoreItem xmlns:ds="http://schemas.openxmlformats.org/officeDocument/2006/customXml" ds:itemID="{F3DE4662-54BF-45C0-9B2D-0DC5E883BB93}">
  <ds:schemaRefs/>
</ds:datastoreItem>
</file>

<file path=customXml/itemProps8.xml><?xml version="1.0" encoding="utf-8"?>
<ds:datastoreItem xmlns:ds="http://schemas.openxmlformats.org/officeDocument/2006/customXml" ds:itemID="{DF7DADE4-DCC8-496E-BD10-2127D5C40811}">
  <ds:schemaRefs/>
</ds:datastoreItem>
</file>

<file path=customXml/itemProps9.xml><?xml version="1.0" encoding="utf-8"?>
<ds:datastoreItem xmlns:ds="http://schemas.openxmlformats.org/officeDocument/2006/customXml" ds:itemID="{7B7D15EB-0BD9-44C8-B201-9E21C57F53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Charts</vt:lpstr>
      <vt:lpstr>7. BFCI</vt:lpstr>
      <vt:lpstr>pivot</vt:lpstr>
      <vt:lpstr>rawdata</vt:lpstr>
      <vt:lpstr>'7. BFCI'!Print_Area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2024-02-22T10:36:25Z</dcterms:created>
  <dcterms:modified xsi:type="dcterms:W3CDTF">2024-04-23T11:43:55Z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28aaec21-57eb-4215-9016-8310b82b2c26</vt:lpwstr>
  </property>
  <property fmtid="{D5CDD505-2E9C-101B-9397-08002B2CF9AE}" pid="3" name="ConnectionInfosStorage">
    <vt:lpwstr>WorkbookXmlParts</vt:lpwstr>
  </property>
  <property fmtid="{D5CDD505-2E9C-101B-9397-08002B2CF9AE}" pid="4" name="MSIP_Label_ea60d57e-af5b-4752-ac57-3e4f28ca11dc_Enabled">
    <vt:lpwstr>true</vt:lpwstr>
  </property>
  <property fmtid="{D5CDD505-2E9C-101B-9397-08002B2CF9AE}" pid="5" name="MSIP_Label_ea60d57e-af5b-4752-ac57-3e4f28ca11dc_SetDate">
    <vt:lpwstr>2024-02-22T10:57:01Z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74333572-029f-4d1a-97a6-e491eb7772fb</vt:lpwstr>
  </property>
  <property fmtid="{D5CDD505-2E9C-101B-9397-08002B2CF9AE}" pid="10" name="MSIP_Label_ea60d57e-af5b-4752-ac57-3e4f28ca11dc_ContentBits">
    <vt:lpwstr>0</vt:lpwstr>
  </property>
</Properties>
</file>