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Projects\InternalSystem\web\"/>
    </mc:Choice>
  </mc:AlternateContent>
  <xr:revisionPtr revIDLastSave="0" documentId="13_ncr:1_{DEA87AFB-9F7F-4A62-8BD4-D1BC41F14DCC}" xr6:coauthVersionLast="41" xr6:coauthVersionMax="41" xr10:uidLastSave="{00000000-0000-0000-0000-000000000000}"/>
  <bookViews>
    <workbookView xWindow="-120" yWindow="-120" windowWidth="29040" windowHeight="15840" activeTab="1" xr2:uid="{1C7A72A4-46D5-4130-84F6-E2BF1F1A15D0}"/>
  </bookViews>
  <sheets>
    <sheet name="InstructionsForm1A" sheetId="3" r:id="rId1"/>
    <sheet name="AgeSexSummaryForm1A" sheetId="1" r:id="rId2"/>
  </sheets>
  <definedNames>
    <definedName name="_xlnm.Print_Area" localSheetId="1">AgeSexSummaryForm1A!$A$1:$AF$167</definedName>
    <definedName name="_xlnm.Print_Area" localSheetId="0">InstructionsForm1A!$A$1:$F$141</definedName>
    <definedName name="_xlnm.Print_Titles" localSheetId="1">AgeSexSummaryForm1A!$1:$1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F40" i="1" l="1"/>
  <c r="AF48" i="1"/>
  <c r="AF68" i="1"/>
  <c r="AF83" i="1"/>
  <c r="AF104" i="1"/>
  <c r="AF155" i="1"/>
  <c r="AE20" i="1"/>
  <c r="AE144" i="1"/>
  <c r="AE143" i="1"/>
  <c r="AE140" i="1"/>
  <c r="AE50" i="1" l="1"/>
  <c r="AE139" i="1"/>
  <c r="AD40" i="1"/>
  <c r="AD104" i="1"/>
  <c r="AD155" i="1"/>
  <c r="AC155" i="1"/>
  <c r="AC151" i="1"/>
  <c r="AC144" i="1"/>
  <c r="AC143" i="1"/>
  <c r="AC140" i="1"/>
  <c r="AC139" i="1"/>
  <c r="AC132" i="1"/>
  <c r="AC130" i="1"/>
  <c r="AC128" i="1"/>
  <c r="AC126" i="1"/>
  <c r="AC118" i="1"/>
  <c r="AC117" i="1"/>
  <c r="AC115" i="1"/>
  <c r="AC113" i="1"/>
  <c r="AC111" i="1"/>
  <c r="AC109" i="1"/>
  <c r="AC108" i="1"/>
  <c r="AC104" i="1"/>
  <c r="AC96" i="1"/>
  <c r="AC90" i="1"/>
  <c r="AC71" i="1"/>
  <c r="AC69" i="1"/>
  <c r="AC50" i="1"/>
  <c r="AC48" i="1"/>
  <c r="AB149" i="1" l="1"/>
  <c r="AB150" i="1"/>
  <c r="AB151" i="1"/>
  <c r="AB148" i="1"/>
  <c r="AB156" i="1"/>
  <c r="AB157" i="1"/>
  <c r="AB158" i="1"/>
  <c r="AB159" i="1"/>
  <c r="AB160" i="1"/>
  <c r="AB161" i="1"/>
  <c r="AB162" i="1"/>
  <c r="AB163" i="1"/>
  <c r="AB164" i="1"/>
  <c r="AB165" i="1"/>
  <c r="AB155" i="1"/>
  <c r="AB138" i="1"/>
  <c r="AB139" i="1"/>
  <c r="AB140" i="1"/>
  <c r="AB141" i="1"/>
  <c r="AB142" i="1"/>
  <c r="AB143" i="1"/>
  <c r="AB144" i="1"/>
  <c r="AB137" i="1"/>
  <c r="AB123" i="1"/>
  <c r="AB124" i="1"/>
  <c r="AB125" i="1"/>
  <c r="AB126" i="1"/>
  <c r="AB127" i="1"/>
  <c r="AB128" i="1"/>
  <c r="AB129" i="1"/>
  <c r="AB130" i="1"/>
  <c r="AB131" i="1"/>
  <c r="AB132" i="1"/>
  <c r="AB133" i="1"/>
  <c r="AB122" i="1"/>
  <c r="AB105" i="1"/>
  <c r="AB106" i="1"/>
  <c r="AB107" i="1"/>
  <c r="AB108" i="1"/>
  <c r="AB109" i="1"/>
  <c r="AB110" i="1"/>
  <c r="AB111" i="1"/>
  <c r="AB112" i="1"/>
  <c r="AB113" i="1"/>
  <c r="AB114" i="1"/>
  <c r="AB115" i="1"/>
  <c r="AB116" i="1"/>
  <c r="AB117" i="1"/>
  <c r="AB118" i="1"/>
  <c r="AB104" i="1"/>
  <c r="AB84" i="1"/>
  <c r="AC84" i="1" s="1"/>
  <c r="AD83" i="1" s="1"/>
  <c r="AB85" i="1"/>
  <c r="AB86" i="1"/>
  <c r="AB87" i="1"/>
  <c r="AB88" i="1"/>
  <c r="AB89" i="1"/>
  <c r="AB90" i="1"/>
  <c r="AB91" i="1"/>
  <c r="AB92" i="1"/>
  <c r="AB93" i="1"/>
  <c r="AB94" i="1"/>
  <c r="AB95" i="1"/>
  <c r="AB96" i="1"/>
  <c r="AB97" i="1"/>
  <c r="AB98" i="1"/>
  <c r="AB99" i="1"/>
  <c r="AB100" i="1"/>
  <c r="AB83" i="1"/>
  <c r="AB44" i="1"/>
  <c r="AB41" i="1"/>
  <c r="AB42" i="1"/>
  <c r="AB43" i="1"/>
  <c r="AB40" i="1"/>
  <c r="AB49" i="1"/>
  <c r="AB50" i="1"/>
  <c r="AB51" i="1"/>
  <c r="AB52" i="1"/>
  <c r="AB53" i="1"/>
  <c r="AC53" i="1" s="1"/>
  <c r="AD48" i="1" s="1"/>
  <c r="AB54" i="1"/>
  <c r="AB55" i="1"/>
  <c r="AB56" i="1"/>
  <c r="AB57" i="1"/>
  <c r="AB58" i="1"/>
  <c r="AB59" i="1"/>
  <c r="AB60" i="1"/>
  <c r="AB61" i="1"/>
  <c r="AB62" i="1"/>
  <c r="AB48" i="1"/>
  <c r="AB69" i="1"/>
  <c r="AB70" i="1"/>
  <c r="AB71" i="1"/>
  <c r="AB72" i="1"/>
  <c r="AB73" i="1"/>
  <c r="AB74" i="1"/>
  <c r="AB75" i="1"/>
  <c r="AB76" i="1"/>
  <c r="AB77" i="1"/>
  <c r="AB78" i="1"/>
  <c r="AB79" i="1"/>
  <c r="AB68" i="1"/>
  <c r="AC123" i="1" l="1"/>
  <c r="AE137" i="1"/>
  <c r="AF137" i="1" s="1"/>
  <c r="AC68" i="1"/>
  <c r="AD68" i="1" s="1"/>
  <c r="AC70" i="1"/>
  <c r="AE142" i="1"/>
  <c r="AE138" i="1"/>
  <c r="AE123" i="1"/>
  <c r="AC122" i="1"/>
  <c r="AE148" i="1"/>
  <c r="AC149" i="1"/>
  <c r="AC148" i="1"/>
  <c r="AD148" i="1" s="1"/>
  <c r="AC138" i="1"/>
  <c r="AC142" i="1"/>
  <c r="AC125" i="1"/>
  <c r="AE122" i="1"/>
  <c r="AC124" i="1"/>
  <c r="AC94" i="1"/>
  <c r="E35" i="1"/>
  <c r="F35" i="1"/>
  <c r="G35" i="1"/>
  <c r="H35" i="1"/>
  <c r="I35" i="1"/>
  <c r="J35" i="1"/>
  <c r="K35" i="1"/>
  <c r="L35" i="1"/>
  <c r="M35" i="1"/>
  <c r="N35" i="1"/>
  <c r="O35" i="1"/>
  <c r="P35" i="1"/>
  <c r="Q35" i="1"/>
  <c r="R35" i="1"/>
  <c r="S35" i="1"/>
  <c r="T35" i="1"/>
  <c r="U35" i="1"/>
  <c r="V35" i="1"/>
  <c r="W35" i="1"/>
  <c r="X35" i="1"/>
  <c r="Y35" i="1"/>
  <c r="Z35" i="1"/>
  <c r="AA35" i="1"/>
  <c r="D35" i="1"/>
  <c r="AA36" i="1"/>
  <c r="E36" i="1"/>
  <c r="F36" i="1"/>
  <c r="G36" i="1"/>
  <c r="H36" i="1"/>
  <c r="I36" i="1"/>
  <c r="J36" i="1"/>
  <c r="K36" i="1"/>
  <c r="L36" i="1"/>
  <c r="M36" i="1"/>
  <c r="N36" i="1"/>
  <c r="O36" i="1"/>
  <c r="P36" i="1"/>
  <c r="Q36" i="1"/>
  <c r="R36" i="1"/>
  <c r="S36" i="1"/>
  <c r="T36" i="1"/>
  <c r="U36" i="1"/>
  <c r="V36" i="1"/>
  <c r="W36" i="1"/>
  <c r="X36" i="1"/>
  <c r="Y36" i="1"/>
  <c r="Z36" i="1"/>
  <c r="D36" i="1"/>
  <c r="AB14" i="1"/>
  <c r="AB15" i="1"/>
  <c r="AB16" i="1"/>
  <c r="AB17" i="1"/>
  <c r="AB18" i="1"/>
  <c r="AB19" i="1"/>
  <c r="AB20" i="1"/>
  <c r="AE19" i="1" s="1"/>
  <c r="AB21" i="1"/>
  <c r="AB22" i="1"/>
  <c r="AB23" i="1"/>
  <c r="AB24" i="1"/>
  <c r="AB25" i="1"/>
  <c r="AB26" i="1"/>
  <c r="AB27" i="1"/>
  <c r="AB28" i="1"/>
  <c r="AB29" i="1"/>
  <c r="AB30" i="1"/>
  <c r="AB31" i="1"/>
  <c r="AB32" i="1"/>
  <c r="AE31" i="1" s="1"/>
  <c r="AB33" i="1"/>
  <c r="AB34" i="1"/>
  <c r="AB8" i="1"/>
  <c r="AB9" i="1"/>
  <c r="AB10" i="1"/>
  <c r="AB11" i="1"/>
  <c r="AB12" i="1"/>
  <c r="AB13" i="1"/>
  <c r="AC19" i="1" l="1"/>
  <c r="AE27" i="1"/>
  <c r="AC27" i="1"/>
  <c r="AE23" i="1"/>
  <c r="AC23" i="1"/>
  <c r="AE33" i="1"/>
  <c r="AC33" i="1"/>
  <c r="AE29" i="1"/>
  <c r="AC29" i="1"/>
  <c r="AE21" i="1"/>
  <c r="AC21" i="1"/>
  <c r="AE17" i="1"/>
  <c r="AC17" i="1"/>
  <c r="AC8" i="1"/>
  <c r="AE25" i="1"/>
  <c r="AC25" i="1"/>
  <c r="AF122" i="1"/>
  <c r="AE149" i="1"/>
  <c r="AF148" i="1" s="1"/>
  <c r="AE12" i="1"/>
  <c r="AC12" i="1"/>
  <c r="AE35" i="1"/>
  <c r="AC10" i="1"/>
  <c r="AE36" i="1"/>
  <c r="AC31" i="1"/>
  <c r="AD137" i="1"/>
  <c r="AD122" i="1"/>
  <c r="AB35" i="1"/>
  <c r="AB36" i="1"/>
  <c r="AF8" i="1" l="1"/>
  <c r="AC35" i="1"/>
  <c r="AD8" i="1" s="1"/>
</calcChain>
</file>

<file path=xl/sharedStrings.xml><?xml version="1.0" encoding="utf-8"?>
<sst xmlns="http://schemas.openxmlformats.org/spreadsheetml/2006/main" count="1303" uniqueCount="643">
  <si>
    <t>County______________________</t>
  </si>
  <si>
    <t>Ward_______________</t>
  </si>
  <si>
    <t>MFL code___________</t>
  </si>
  <si>
    <t>Facility______________________</t>
  </si>
  <si>
    <t>&lt; 1</t>
  </si>
  <si>
    <t>1-4</t>
  </si>
  <si>
    <t>5-9</t>
  </si>
  <si>
    <t>10-14</t>
  </si>
  <si>
    <t>15-19</t>
  </si>
  <si>
    <t>20-24</t>
  </si>
  <si>
    <t>25-29</t>
  </si>
  <si>
    <t>30-34</t>
  </si>
  <si>
    <t>35-39</t>
  </si>
  <si>
    <t>50+</t>
  </si>
  <si>
    <t>M</t>
  </si>
  <si>
    <t>F</t>
  </si>
  <si>
    <t>1.1 HIV Testing</t>
  </si>
  <si>
    <t>PITC-Emergency</t>
  </si>
  <si>
    <t>PITC-Inpatient</t>
  </si>
  <si>
    <t>PITC-Malnutrition</t>
  </si>
  <si>
    <t xml:space="preserve">PITC-Pediatric (&lt;5 Yrs) </t>
  </si>
  <si>
    <t>PITC-STI</t>
  </si>
  <si>
    <t xml:space="preserve">PITC-TB </t>
  </si>
  <si>
    <t>VCT</t>
  </si>
  <si>
    <t>Sub Total</t>
  </si>
  <si>
    <t>Test kits distributed</t>
  </si>
  <si>
    <t>Other</t>
  </si>
  <si>
    <t>Other PITC</t>
  </si>
  <si>
    <t>40-44</t>
  </si>
  <si>
    <t>45-49</t>
  </si>
  <si>
    <t>New &amp; Current on PrEP</t>
  </si>
  <si>
    <t>Initiated on IPT (6 months ago)</t>
  </si>
  <si>
    <t>Completed IPT (those that started IPT 6 months ago)</t>
  </si>
  <si>
    <t>Post Treatment follow-up</t>
  </si>
  <si>
    <t>Others</t>
  </si>
  <si>
    <t>Maternal HAART</t>
  </si>
  <si>
    <t>Outcomes for LTFU</t>
  </si>
  <si>
    <t>Three month test result</t>
  </si>
  <si>
    <t>Number discontinued</t>
  </si>
  <si>
    <t>Number lost to follow-up</t>
  </si>
  <si>
    <t>Number died</t>
  </si>
  <si>
    <t>Number transferred out</t>
  </si>
  <si>
    <t>Rescreened and treatment after previous negative or suspected cancer</t>
  </si>
  <si>
    <t>First time screening &amp; treatment</t>
  </si>
  <si>
    <t>Sexual violence</t>
  </si>
  <si>
    <t>Physical &amp; emotional</t>
  </si>
  <si>
    <t>Maternal HIV testing</t>
  </si>
  <si>
    <t>HIV Treatment &amp; TB screening</t>
  </si>
  <si>
    <t>Data Element Description</t>
  </si>
  <si>
    <t>Indicator</t>
  </si>
  <si>
    <t>Data Element</t>
  </si>
  <si>
    <t>Positive results means that the client tested positive and was made aware of their HIV positive results after the test</t>
  </si>
  <si>
    <t>This is a count of clients who were tested for HIV and whose results were positive and have been enrolled into HIV care.</t>
  </si>
  <si>
    <t>This is a count of contacts that were not contacted and tested due to Intimate Partner Violence (IPV) risk</t>
  </si>
  <si>
    <t>This is a count of contacts that were not tested for HIV due to other reasons</t>
  </si>
  <si>
    <t>Known positive status refers to all those clients, who have documented evidence of their positive HIV status</t>
  </si>
  <si>
    <t>Directly assisted HIVST refers to trained providers or peers giving individuals an in-person demonstration before or during HIVST of how to perform the test and interpret the test result (WHO, 2016).</t>
  </si>
  <si>
    <t>Individual that HIV self-test kit was distributed to intends to use the test kit on him- or herself.</t>
  </si>
  <si>
    <t>Individual that HIV self-test kit was distributed to plans to further distribute the self-test kit for use on his or her sexual partner(s).</t>
  </si>
  <si>
    <t>Individual that HIV self-test kit was distributed to plans to further distribute the test kit to an individual that is not themselves or one of their sex partners (e.g., relative, friend)</t>
  </si>
  <si>
    <t>This is a count of all clients by age ,sex and population type, who have been assessed and found to be eligible for Pre-exposure prophylaxis. This includes any persons who had started pre-exposure prophylaxis in the past and stopped receiving the medicines but has been found eligible to initiate PrEP again</t>
  </si>
  <si>
    <t>This is a count of clients by age and sex that were assesssed for HIV risk using the HIV screening and elligibility tool before a HIV test is performed</t>
  </si>
  <si>
    <t>This is a count of all clients on PrEP by sex, age and population type, who have come for a refill of PrEP drugs during the reporting period.</t>
  </si>
  <si>
    <t>This is a count of all clients by sex, age and population type, who have had stopped using PrEP and they are re-initiated in the reporting month</t>
  </si>
  <si>
    <t>This is a count of HIV testing results received by those individuals who present for their three-month follow-up PrEP visit</t>
  </si>
  <si>
    <t>This is a count of HIV positive results received by those individuals who present for their three-month follow-up PrEP visit</t>
  </si>
  <si>
    <t>This is a count of individuals who take an HIV test when they were initiated on PrEP less than three months previously (Positive/negative/Less than three months since PrEP initiation).</t>
  </si>
  <si>
    <t>This are clients on PrEP who have been diagnosed to have STI during the reporting month</t>
  </si>
  <si>
    <t>Number of HIV-positive women on ART screened Negative for cervical cancer (ie Indicates that neither a lesion, nor any indication of invasive cervical cancer were visualized during the VIA test.for cervical cancer</t>
  </si>
  <si>
    <t>Number of HIV-positive women on ART screened positive for cervical cancer (ie Indicates visualized presence of a fulminating mass, or other clinical indicator suspicious for invasive cervical cancer</t>
  </si>
  <si>
    <t>Number of HIV-positive women on ART screened positive for cervical cancer (ie Indicates visualized presence of aceto-white lesion on the cervix following the application of acetic acid)</t>
  </si>
  <si>
    <t>The primary outpatient ablative treatment for small precancerous cervical lesions.</t>
  </si>
  <si>
    <t>An outpatient ablative treatment for small precancerous cervical lesions that uses electricity to generate temperatures of 100–120 °C for ablation of cervical lesions for all stages of cervical cancer</t>
  </si>
  <si>
    <t>Primary outpatient treatment for large precancerous cervical lesions that involves the removal of abnormal areas from the cervix and the entire transformation zone, using a loop made of thin wire powered by an electrosurgical unit</t>
  </si>
  <si>
    <t xml:space="preserve">This is a count of all clients with physical &amp; emotional exposure to HIV that were given PEP services </t>
  </si>
  <si>
    <t xml:space="preserve">This is a count of rape survivors that were screened for STI </t>
  </si>
  <si>
    <t>This is a count of rape survivors that tested positive for STI and were treated</t>
  </si>
  <si>
    <t>This is a count of all clients with sexual violence HIV exposure that were given PEP within 72 hours</t>
  </si>
  <si>
    <t xml:space="preserve">This is a count of rape survivors that were tested for STI </t>
  </si>
  <si>
    <t xml:space="preserve">This is a count of rape survivors that were tested for HIV and received their test results </t>
  </si>
  <si>
    <t xml:space="preserve">This is a count of rape survivors that tested HIV positive during their first visit </t>
  </si>
  <si>
    <t>“Known positive status” refers to all those women, who at the time of making the first visit to the ANC have documented evidence of their positive status.</t>
  </si>
  <si>
    <t>This is a count of all women who made their first ANC visit during the reporting month regardless of HIV status</t>
  </si>
  <si>
    <t>This refers to women on therapy because they needed HAART for their own health before the current pregnancy. This includes those started on HAART in the CCC setting or those started on HAART during the previous pregnancy.</t>
  </si>
  <si>
    <t>This is a count of women who had not been on HAART before but were commenced on HAART at ANC during this pregnancy.</t>
  </si>
  <si>
    <t>This is a count of data on individuals started on HAART for treatment disaggregated by the age at starting therapy and gender.</t>
  </si>
  <si>
    <t>This is a count of women newly started ART for treatment and were breastfeeding at initiation of ART</t>
  </si>
  <si>
    <t>This is a count of all HIV infected persons currently on PreART or on ART who were screened for TB the last time they were seen at the clinic during a scheduled visit within the reporting period.</t>
  </si>
  <si>
    <t>A count of patients confirmed as dead by direct observation or by unambiguous report of family or close contact (neighbors, co-workers, etc.); it should not be presumed.</t>
  </si>
  <si>
    <t>A count of patients transferred to another health facility, but the patient transfer was not previously documented at the originating health facility; this is also known as a “silent transfer.”</t>
  </si>
  <si>
    <t>Any patient who died from a non-infectious, non-malignant cause that was related to HIV, such as acute HIV infection syndrome, (persistent) generalized lymphadenopathy, hematological and immunological abnormalities, etc.</t>
  </si>
  <si>
    <t>Any patient who died from natural causes (including certain cancers and infections, etc.) that were not directly related to HIV disease.</t>
  </si>
  <si>
    <t>Any patient who died from non-natural causes (e.g., trauma, accident, suicide, war, etc.)</t>
  </si>
  <si>
    <t>Patients in whom cause of death was truly not known</t>
  </si>
  <si>
    <t>A count of patients with known or presumed cancer at the time of death</t>
  </si>
  <si>
    <t>A count of patients  who died from any infectious cause other than TB; this includes infections not otherwise specified</t>
  </si>
  <si>
    <t>A count of patients with known or presumed TB (pulmonary and/or extra-pulmonary) at the time of death without another identified cause of death</t>
  </si>
  <si>
    <t>A count of patients where no attempt was made to trace the patient during the reporting period.</t>
  </si>
  <si>
    <t>A count of patients where exhaustive attempts (e.g., phone calls, home visits, triangulation with other health facilities) were made to locate the patient, but patient was still not located through these efforts.</t>
  </si>
  <si>
    <t>A count of PLHIV newly enrolled in HIV clinical care who start IPT and receive at least one dose six months ago when newly starting ART while they were previously receiving ART</t>
  </si>
  <si>
    <t>A count of PLHIV newly enrolled in HIV clinical care who completed IPT treatment from those that started six months ago and were newly starting ART</t>
  </si>
  <si>
    <t>A count of PLHIV newly enrolled in HIV clinical care who discontinued [TNC] from those that started six months ago and were newly starting ART</t>
  </si>
  <si>
    <t>A count of PLHIV newly enrolled in HIV clinical care who were lost to follow-up [LTFU] from those that started six months ago and were newly starting ART</t>
  </si>
  <si>
    <t>A count of PLHIV newly enrolled in HIV clinical care who died [D] from those that started six months ago and were newly starting ART</t>
  </si>
  <si>
    <t>A count of PLHIV newly enrolled in HIV clinical care who transferred out [TO] from those that started six months ago and were newly starting ART</t>
  </si>
  <si>
    <t>This is a count of all clients who discontinued PrEP during the reporting period.</t>
  </si>
  <si>
    <t>This is a count of all clients who had a drug resistance test done during the reporting period.</t>
  </si>
  <si>
    <t>This is a count of all clients who were referred to other facilities before or after PrEP initiation during the reporting period.</t>
  </si>
  <si>
    <t>This is a count of all clients who were still being prepared for PrEP initiation during the reporting period.</t>
  </si>
  <si>
    <t>This is the a count of all clients who were provided with condoms during the reporting period.</t>
  </si>
  <si>
    <t>This is a count of all clients who declined PrEP initiation.</t>
  </si>
  <si>
    <t>This is a count of index clients (newly diagnosed positive or previously known positives who may or may not be on ART) who were offered (e.g., counseled on) index testing services (regardless of whether or not those services were accepted by the index client)</t>
  </si>
  <si>
    <t>This is a count of index clients who accepted (e.g., agreed to) provision of index testing services by a provider (including, counseling on index testing, elicitation of current or past sexual partners/partner notification etc.</t>
  </si>
  <si>
    <t>This is a count of persons tested or seen in a designated emergency department or ward for the immediate care and treatment of an unforeseen illness or injury.</t>
  </si>
  <si>
    <t>This is a count of PITC testing occurring among those patients admitted in the inpatient and surgery wards</t>
  </si>
  <si>
    <t>This is a count of children tested for HIV in clinics and inpatient wards predominately dedicated to the treatment of malnourished children.</t>
  </si>
  <si>
    <t>This is a count of children testd through PITC in the pediatric &lt;5 clinic only</t>
  </si>
  <si>
    <t>This is a count of persons tested in a designated STI clinic as well as patients seen in the OPD for STI symptoms.</t>
  </si>
  <si>
    <t>This is a count of persons tested for HIV because they are a confirmed or a presumptive TB case.</t>
  </si>
  <si>
    <t>This is a count of HIV testing that includes any other provider-initiated testing and counseling that is not captured in one of the other testing modalities listed above (i.e., eye, dental, dermatology, diabetes, etc.).</t>
  </si>
  <si>
    <t>This is a count of HIV testing in a clinic specifically intended for HIV testing services that is co-located within a broader health care facility</t>
  </si>
  <si>
    <t>This is a count of persons tested HIV positive in a designated emergency department or ward for the immediate care and treatment of an unforeseen illness or injury.</t>
  </si>
  <si>
    <t>This is a count of PITC tested HIV posiitve among those patients tested for HIV while admitted in the inpatient and surgery wards</t>
  </si>
  <si>
    <t>This is a count of children tested HIV positive in clinics and inpatient wards predominately dedicated to the treatment of malnourished children.</t>
  </si>
  <si>
    <t>This is a count of children testd HIV positive through PITC in the pediatric &lt;5 clinic only</t>
  </si>
  <si>
    <t>This is a count of persons tested HIV positive in a designated STI clinic as well as patients seen in the OPD for STI symptoms.</t>
  </si>
  <si>
    <t>This is a count of persons tested HIV positive because they are a confirmed or a presumptive TB case.</t>
  </si>
  <si>
    <t>This is a count of HIV positive clients after testing in any other provider-initiated testing and counseling that is not captured in one of the other testing modalities listed above (i.e., eye, dental, dermatology, diabetes, etc.).</t>
  </si>
  <si>
    <t>This is a count of HIV positive clients in a clinic specifically intended for voluntary HIV testing services that is co-located within a broader health care facility</t>
  </si>
  <si>
    <t>INSTRUCTIONS FOR FILLING THE FINER AGE &amp; SEX DISGGREGATION FORM 1A</t>
  </si>
  <si>
    <t>Prepared by:  ____________________________                Date: _______________________________</t>
  </si>
  <si>
    <t>Outcome for 3 months ago</t>
  </si>
  <si>
    <t>1.2 HTS_SELF</t>
  </si>
  <si>
    <t>VMMC</t>
  </si>
  <si>
    <t>Discordant couples</t>
  </si>
  <si>
    <t>1st ANC visit</t>
  </si>
  <si>
    <t>Counts all women who first knew their HIV positive status at any time during the pregnancy. This is a subset of initial test at ANC1</t>
  </si>
  <si>
    <t>This is a count of all pregnant women who take a first HIV test during 1st ANC visit  It excludes repeat test during pregnancy for those women who could have tested negative earlier in the pregnancy.</t>
  </si>
  <si>
    <t>This counts all women, who were not tested during pregnancy but undertake a test as result being pregnant, whilst in labour and delivery. It excludes all those who took a test earlier in the pregnancy, and for some reason, a repeat test is done in L&amp;D.</t>
  </si>
  <si>
    <t>This is a count of all women who were not test during ANC or at labour and delivery but take first HIV test for the  pregnancy  at  post natal clinic within 6 weeks post natal</t>
  </si>
  <si>
    <t>This is the count  by age and sex for who have been inititaed on pre-exposure prophylaxis during the reporting period after meeting eligibility criteria for PrEP</t>
  </si>
  <si>
    <t>HTS_Index</t>
  </si>
  <si>
    <t>Unassisted HIVST refers to when individuals self-test for HIV and only use an HIVST kit with manufacturer provided instructions for use.</t>
  </si>
  <si>
    <t>1.1 HIV TESTING SERVICES</t>
  </si>
  <si>
    <t>1.2 HTS-SELF</t>
  </si>
  <si>
    <r>
      <t>Infant Prophylaxis</t>
    </r>
    <r>
      <rPr>
        <i/>
        <sz val="50"/>
        <color theme="1"/>
        <rFont val="Calibri"/>
        <family val="2"/>
        <scheme val="minor"/>
      </rPr>
      <t xml:space="preserve"> (use  mother's age for reporting)</t>
    </r>
  </si>
  <si>
    <r>
      <t xml:space="preserve">Cause of  death (COD) </t>
    </r>
    <r>
      <rPr>
        <b/>
        <i/>
        <sz val="50"/>
        <color theme="1"/>
        <rFont val="Calibri"/>
        <family val="2"/>
        <scheme val="minor"/>
      </rPr>
      <t>Optional</t>
    </r>
  </si>
  <si>
    <t>Signature:  ____________________________________</t>
  </si>
  <si>
    <t>FINER AGE AND SEX DISAGGREGATION REPORTING FORM (FORM1A)</t>
  </si>
  <si>
    <t>Partner testing</t>
  </si>
  <si>
    <t>2.0  PrEP NEW &amp; CURRENT</t>
  </si>
  <si>
    <t>3.0  IPT Outcomes</t>
  </si>
  <si>
    <t xml:space="preserve">4.0  CERVICAL CANCER SCREENING &amp; TREATMENT </t>
  </si>
  <si>
    <t>5.0 GEND_GBV</t>
  </si>
  <si>
    <t xml:space="preserve">6.2 MATERNAL HAART </t>
  </si>
  <si>
    <t xml:space="preserve">6.1  PMTCT TESTING </t>
  </si>
  <si>
    <t>7.0  HIV &amp; TB SCREENING</t>
  </si>
  <si>
    <t>Total HTS</t>
  </si>
  <si>
    <t>8.0 ACCOUNTING FOR ART PATIENTS WITH NO CLINICAL CONTACT</t>
  </si>
  <si>
    <t>Data source</t>
  </si>
  <si>
    <t>ART register</t>
  </si>
  <si>
    <t>This is a count of all male clients, who take HIV test for the first time during the spouse's pregnacy at the ANC in the company of their spouses.  The count includes all males regardless of the woman’s test results.</t>
  </si>
  <si>
    <t>This is a count of VMMC clients who received HIV test at the facility  during the  time they visited the facility for  VMMC services</t>
  </si>
  <si>
    <t>This is a count of couples who take HIV test under HTS  and their HIV results did not match, one had HIV Positive result  while the other HIV negative. Note: In polygamous arrangements, discordance refers to unmatched test results between two or more partners in the relation.</t>
  </si>
  <si>
    <t>This is a count of couples who received HIV results at PMTCT set up  and their HIV results did not match, one had HIV Positive result  while the other HIV negative. Note: In polygamous arrangements, discordance refers to unmatched test results between two or more partners in the relation.</t>
  </si>
  <si>
    <t>3.0 IPT OUTCOMES (6 months cohort report)</t>
  </si>
  <si>
    <t>2.0  PRE-EXPOSURE PROPHYLAXIS (PrEP)</t>
  </si>
  <si>
    <t>4.0 CERVICAL CANCER SCREENING AND TREATMENT</t>
  </si>
  <si>
    <t>5.0 Gender Based Violence</t>
  </si>
  <si>
    <t>This is a count of clients who initiated on PEP three months ago, e.g reporting in January 2019, those initiated on PEP in Nov 2018</t>
  </si>
  <si>
    <t>6.2 MATERNAL HAART</t>
  </si>
  <si>
    <t>This is a count of women who had not been on HAART before but were commenced on HAART at  L&amp;D during this pregnancy.</t>
  </si>
  <si>
    <t>This is a count of women who had not been on HAART before but were commenced on HAART within 6 weeks postanaly</t>
  </si>
  <si>
    <t>Infant prophylaxis</t>
  </si>
  <si>
    <t>This data element is a count of infants issued with ARV prophylaxis during labour and delivery in a health facility. Note: If the mother was pre-issued with ARVs during ANC, her infant should not be counted, unless it is a multiple birth, in which case only the additional output of pregnancy should be counted, that is an additional infant if this a twin birth.</t>
  </si>
  <si>
    <t>This data element is a count of infants issued with ARV prophylaxis within 8 weeks after birth. Note: Do not count infants whose mothers were pre-issued with ARV prophylaxis during pregnancy or those infants who were provided with ARV
prophylaxis during labour and delivery</t>
  </si>
  <si>
    <t>7.0  HIV TREATMENT &amp; TB SCREENING</t>
  </si>
  <si>
    <t xml:space="preserve">8.0 ACCOUNTING FOR ART CLIENTS WITH NO CLINICAL CONTACT </t>
  </si>
  <si>
    <t>MFL Code</t>
  </si>
  <si>
    <t>F01-01</t>
  </si>
  <si>
    <t>codes</t>
  </si>
  <si>
    <t xml:space="preserve">Index clients offered index testing services                                     </t>
  </si>
  <si>
    <t xml:space="preserve">Index accepted index testing services           </t>
  </si>
  <si>
    <t>F01-02</t>
  </si>
  <si>
    <t>Contacts elicited</t>
  </si>
  <si>
    <t>Known Positive</t>
  </si>
  <si>
    <t>F01-04</t>
  </si>
  <si>
    <t xml:space="preserve">Tested </t>
  </si>
  <si>
    <t>F01-05</t>
  </si>
  <si>
    <t>This is account of contacts of an index client, tested through index testing services and received results</t>
  </si>
  <si>
    <t>F01-06</t>
  </si>
  <si>
    <t>Positive</t>
  </si>
  <si>
    <t>Linked</t>
  </si>
  <si>
    <t>F01-07</t>
  </si>
  <si>
    <t>F01-08</t>
  </si>
  <si>
    <t xml:space="preserve">Not tested - Due to IPV </t>
  </si>
  <si>
    <t>Not tested - Other reasons</t>
  </si>
  <si>
    <t>F01-09</t>
  </si>
  <si>
    <t>Index testing register, colm "Y"</t>
  </si>
  <si>
    <t>F01-10</t>
  </si>
  <si>
    <t>Tested</t>
  </si>
  <si>
    <t>F01-11</t>
  </si>
  <si>
    <t>F01-12</t>
  </si>
  <si>
    <t>F01-13</t>
  </si>
  <si>
    <t>F01-14</t>
  </si>
  <si>
    <t>F01-15</t>
  </si>
  <si>
    <t>F01-16</t>
  </si>
  <si>
    <t xml:space="preserve">Positive </t>
  </si>
  <si>
    <t>F01-17</t>
  </si>
  <si>
    <t>F01-18</t>
  </si>
  <si>
    <t>F01-19</t>
  </si>
  <si>
    <t xml:space="preserve"> F01-20</t>
  </si>
  <si>
    <t>F01-21</t>
  </si>
  <si>
    <t>F01-22</t>
  </si>
  <si>
    <t>F01-23</t>
  </si>
  <si>
    <t xml:space="preserve">Tested  </t>
  </si>
  <si>
    <t>F01-24</t>
  </si>
  <si>
    <t>F01-25</t>
  </si>
  <si>
    <t xml:space="preserve"> F01-26</t>
  </si>
  <si>
    <t>F01-27</t>
  </si>
  <si>
    <t xml:space="preserve">Directly Assisted                    </t>
  </si>
  <si>
    <t>F01-30</t>
  </si>
  <si>
    <t xml:space="preserve">Unassisted                                   </t>
  </si>
  <si>
    <t>F01-31</t>
  </si>
  <si>
    <t>F01-32</t>
  </si>
  <si>
    <t>F01-33</t>
  </si>
  <si>
    <t>F01-34</t>
  </si>
  <si>
    <t xml:space="preserve">Unassisted: Self                         </t>
  </si>
  <si>
    <t xml:space="preserve">Unassisted : Sex partner          </t>
  </si>
  <si>
    <t>FCDRR- MOH 643</t>
  </si>
  <si>
    <t xml:space="preserve">Unassisted : Other                    </t>
  </si>
  <si>
    <t xml:space="preserve">Rape survivors                         </t>
  </si>
  <si>
    <t>F05-02</t>
  </si>
  <si>
    <t>F05-01</t>
  </si>
  <si>
    <t>F02-01</t>
  </si>
  <si>
    <t>F02-02</t>
  </si>
  <si>
    <t>F02-03</t>
  </si>
  <si>
    <t xml:space="preserve">Continuing (Refills) PrEP          </t>
  </si>
  <si>
    <t xml:space="preserve"> F02-04</t>
  </si>
  <si>
    <t>F02-05</t>
  </si>
  <si>
    <t xml:space="preserve">Tested for HIV while on PrEP       </t>
  </si>
  <si>
    <t>F02-06</t>
  </si>
  <si>
    <t>Tested HIV Positive while on PrEP</t>
  </si>
  <si>
    <t>F02-07</t>
  </si>
  <si>
    <t>Less than three months since PrEP initiation</t>
  </si>
  <si>
    <t xml:space="preserve"> F02-08</t>
  </si>
  <si>
    <t xml:space="preserve"> F02-09</t>
  </si>
  <si>
    <t xml:space="preserve"> F02-10</t>
  </si>
  <si>
    <t xml:space="preserve">Drug resistance tests done       </t>
  </si>
  <si>
    <t>F02-11</t>
  </si>
  <si>
    <t>Referred to other facilities</t>
  </si>
  <si>
    <t>F02-12</t>
  </si>
  <si>
    <t>F02-13</t>
  </si>
  <si>
    <t>Still on preparation</t>
  </si>
  <si>
    <t>Using condoms</t>
  </si>
  <si>
    <t>F02-14</t>
  </si>
  <si>
    <t>F02-15</t>
  </si>
  <si>
    <t xml:space="preserve"> F02-16</t>
  </si>
  <si>
    <t xml:space="preserve">Discordant couples at  HTS      </t>
  </si>
  <si>
    <t xml:space="preserve"> F02-17</t>
  </si>
  <si>
    <t>PrEP register      colm "Q"</t>
  </si>
  <si>
    <t>PrEP register      colm "H"</t>
  </si>
  <si>
    <t>PrEP register      colm "I"</t>
  </si>
  <si>
    <t>DAR C&amp;T/Pharmacy</t>
  </si>
  <si>
    <t>PrEP register      colm "Y"</t>
  </si>
  <si>
    <t>PrEP register      colm "P"</t>
  </si>
  <si>
    <t>PrEP register      colm "W"</t>
  </si>
  <si>
    <t>Under "remarks" colm</t>
  </si>
  <si>
    <t>PrEP register      colm "</t>
  </si>
  <si>
    <t>PrEP register      colm "U"</t>
  </si>
  <si>
    <t>ANC Rgister, colm "ar" &amp; "as"</t>
  </si>
  <si>
    <t>HTS Lab register colm "T"</t>
  </si>
  <si>
    <t>IPT register, colm  "S", "T"</t>
  </si>
  <si>
    <t>A count of PLHIV already on ART HIV clinical care who start IPT and receive at least one dose six months ago when newly starting ART while they were previously receiving ART</t>
  </si>
  <si>
    <t>F03-01</t>
  </si>
  <si>
    <t>F03-02</t>
  </si>
  <si>
    <t>F03-03</t>
  </si>
  <si>
    <t>F03-04</t>
  </si>
  <si>
    <t>F03-05</t>
  </si>
  <si>
    <t>F03-06</t>
  </si>
  <si>
    <t>F03-07</t>
  </si>
  <si>
    <t>F03-08</t>
  </si>
  <si>
    <t>F03-09</t>
  </si>
  <si>
    <t>F03-10</t>
  </si>
  <si>
    <t>F03-11</t>
  </si>
  <si>
    <t>F03-12</t>
  </si>
  <si>
    <t xml:space="preserve">                              F04-01</t>
  </si>
  <si>
    <t>F04-02</t>
  </si>
  <si>
    <t xml:space="preserve">Positive                                     </t>
  </si>
  <si>
    <t xml:space="preserve">                    F04-03</t>
  </si>
  <si>
    <t>Cervical cancer screening register "E", "Z", "L"</t>
  </si>
  <si>
    <t>Cervical cancer screening register "E", "Z", "M"</t>
  </si>
  <si>
    <t>Cervical cancer screening register "E", "Z", "N"</t>
  </si>
  <si>
    <t>F04-04</t>
  </si>
  <si>
    <t>F04-05</t>
  </si>
  <si>
    <t>F04-06</t>
  </si>
  <si>
    <t>Cervical cancer screening register "E", "Z", "Q"</t>
  </si>
  <si>
    <t>Cervical cancer screening register "E", "Z", "T"</t>
  </si>
  <si>
    <t>Cervical cancer screening register "F", "Z", "L"</t>
  </si>
  <si>
    <t>Cervical cancer screening register "F", "Z", "M"</t>
  </si>
  <si>
    <t>Cervical cancer screening register "F", "Z", "N"</t>
  </si>
  <si>
    <t xml:space="preserve">                                   F04-07</t>
  </si>
  <si>
    <t xml:space="preserve">Negative                                   </t>
  </si>
  <si>
    <t xml:space="preserve">                                    F04-08</t>
  </si>
  <si>
    <t xml:space="preserve">Suspected cancer                     </t>
  </si>
  <si>
    <t>F04-09</t>
  </si>
  <si>
    <t xml:space="preserve">Cryotherapy </t>
  </si>
  <si>
    <t>F04-10</t>
  </si>
  <si>
    <t xml:space="preserve">                                      F04-11</t>
  </si>
  <si>
    <t xml:space="preserve">Thermocoagulation                 </t>
  </si>
  <si>
    <t>F04-12</t>
  </si>
  <si>
    <t>Cervical cancer screening register "F", "Z", "Q"</t>
  </si>
  <si>
    <t>Cervical cancer screening register "F", "Z", "T"</t>
  </si>
  <si>
    <t>Cervical cancer screening register "G", "Z", "L"</t>
  </si>
  <si>
    <t>Cervical cancer screening register "G", "Z", "M"</t>
  </si>
  <si>
    <t>Cervical cancer screening register "G", "Z", "N"</t>
  </si>
  <si>
    <t>Cervical cancer screening register "G", "Z", "T"</t>
  </si>
  <si>
    <t>Cervical cancer screening register "G", "Z", "Q"</t>
  </si>
  <si>
    <t xml:space="preserve">                                  F04-13</t>
  </si>
  <si>
    <t xml:space="preserve">                                   F04-14</t>
  </si>
  <si>
    <t xml:space="preserve">                    F04-15</t>
  </si>
  <si>
    <t>F04-16</t>
  </si>
  <si>
    <t xml:space="preserve"> F04-18</t>
  </si>
  <si>
    <t xml:space="preserve">                                  F04-17</t>
  </si>
  <si>
    <t>F05-03</t>
  </si>
  <si>
    <t>SGBV register colm "F"</t>
  </si>
  <si>
    <t>SGBV register colm "AF"</t>
  </si>
  <si>
    <t xml:space="preserve">Initiated PEP                            </t>
  </si>
  <si>
    <t>Screened for STI</t>
  </si>
  <si>
    <t>F05-04</t>
  </si>
  <si>
    <t>F05-05</t>
  </si>
  <si>
    <t>F05-06</t>
  </si>
  <si>
    <t>F05-07</t>
  </si>
  <si>
    <t>F05-08</t>
  </si>
  <si>
    <t>F05-09</t>
  </si>
  <si>
    <t>F05-10</t>
  </si>
  <si>
    <t>F05-11</t>
  </si>
  <si>
    <t>F05-12</t>
  </si>
  <si>
    <t>F05-13</t>
  </si>
  <si>
    <t>Tested for STI</t>
  </si>
  <si>
    <t>Treated for STI</t>
  </si>
  <si>
    <t>SGBV register colm "W, "X", "Y", "Z", "AC", "AD"</t>
  </si>
  <si>
    <t>SGBV register colm "AG"</t>
  </si>
  <si>
    <t>Eligible for Emergency Contraceptive</t>
  </si>
  <si>
    <t>SGBV register colm "AE"</t>
  </si>
  <si>
    <t xml:space="preserve">SGBV register colm "AE" </t>
  </si>
  <si>
    <t>Given Emergency Contraceptive Pill</t>
  </si>
  <si>
    <t>This is a count of rape survivors that were elligible for a dose of emergency contraception pill. Count all clients with "Y" or "N" documentation</t>
  </si>
  <si>
    <t>This is a count of rape survivors that were given emergency contraception pill. Count only clients with "Y" documentation</t>
  </si>
  <si>
    <t>SGBV register colm "U"</t>
  </si>
  <si>
    <t xml:space="preserve">Initiated PEP 3 months ago   </t>
  </si>
  <si>
    <t xml:space="preserve">No. completed PEP                </t>
  </si>
  <si>
    <t>This is a count of all clients who sought PEP services as a result of sexual  violence exposure to HIV and received the service within 72 hrs</t>
  </si>
  <si>
    <t xml:space="preserve"> F06-01</t>
  </si>
  <si>
    <t>F06-02</t>
  </si>
  <si>
    <t>6.1 PREVENTION OF MOTHER TO CHILD TRANSMISSION (PMTCT)</t>
  </si>
  <si>
    <t>ANC Rgister colm "ac"</t>
  </si>
  <si>
    <t>F06-03</t>
  </si>
  <si>
    <t xml:space="preserve"> F06-04</t>
  </si>
  <si>
    <t>Initial test at ANC1</t>
  </si>
  <si>
    <t xml:space="preserve">Positive result_ANC1 </t>
  </si>
  <si>
    <t>ANC Rgister colm "d"</t>
  </si>
  <si>
    <t>ANC Rgister colm "x"</t>
  </si>
  <si>
    <t>ANC Rgister colm "y"</t>
  </si>
  <si>
    <t>ANC Rgister colm "d", "y", "z"</t>
  </si>
  <si>
    <t>Positve result _ANC2</t>
  </si>
  <si>
    <t>F06-05</t>
  </si>
  <si>
    <t>F06-06</t>
  </si>
  <si>
    <t>Maternity register colm "af", "ag"</t>
  </si>
  <si>
    <t xml:space="preserve"> F06-07</t>
  </si>
  <si>
    <t>F06-08}</t>
  </si>
  <si>
    <t>Initial test at  L&amp;D</t>
  </si>
  <si>
    <t>Positve result at L&amp;D</t>
  </si>
  <si>
    <t>F06-09</t>
  </si>
  <si>
    <t>Initial test at PNC &lt;6wks</t>
  </si>
  <si>
    <t>Positve at PNC &lt;6wks</t>
  </si>
  <si>
    <t>PNC register colm "v", "w", 'x", "z"</t>
  </si>
  <si>
    <t>F06-10</t>
  </si>
  <si>
    <t>F06-11</t>
  </si>
  <si>
    <t>F06-12</t>
  </si>
  <si>
    <t>Male partners initial HIV test at ANC</t>
  </si>
  <si>
    <t>Male partners tested HIV+ at ANC</t>
  </si>
  <si>
    <t>ANC Register colm "as", "at"</t>
  </si>
  <si>
    <t xml:space="preserve"> F06-13</t>
  </si>
  <si>
    <t>Start HAART_ANC</t>
  </si>
  <si>
    <t xml:space="preserve"> F06-14</t>
  </si>
  <si>
    <t xml:space="preserve"> F06-15</t>
  </si>
  <si>
    <t xml:space="preserve"> F06-16</t>
  </si>
  <si>
    <t xml:space="preserve"> F06-17</t>
  </si>
  <si>
    <t xml:space="preserve"> F06-18</t>
  </si>
  <si>
    <t xml:space="preserve"> F06-19</t>
  </si>
  <si>
    <t xml:space="preserve"> F06-20</t>
  </si>
  <si>
    <t>Start HAART_L&amp;D</t>
  </si>
  <si>
    <t>Start HAART_PNC &lt; 6wks</t>
  </si>
  <si>
    <t>Current on ART (PMTCT)</t>
  </si>
  <si>
    <t>Maternity register colm "ak"</t>
  </si>
  <si>
    <t xml:space="preserve">PNC register </t>
  </si>
  <si>
    <t>This is a count of pregnant women and breast feeding mothers who are active on ART at the reporting period</t>
  </si>
  <si>
    <t>DAR MOH 366 (count of PMTCT clients only)</t>
  </si>
  <si>
    <t xml:space="preserve">Infant Prophylaxis_ANC             </t>
  </si>
  <si>
    <t>This is a count of all women who were pre-issued with ARVs to be given to the baby on delivery.  Note: This data element counts mothers as a proxy count for infants.</t>
  </si>
  <si>
    <t>ANC Register                           colm "ag" &amp;  "ah"</t>
  </si>
  <si>
    <t>Infant Prophylaxis_ L&amp;D</t>
  </si>
  <si>
    <t>Maternity register colm "aj"</t>
  </si>
  <si>
    <t>PNC register colm "ab"</t>
  </si>
  <si>
    <t>Infant Prophylaxis_PNC&lt; 6wks</t>
  </si>
  <si>
    <t>Starting ART</t>
  </si>
  <si>
    <t>F07-01</t>
  </si>
  <si>
    <t>F07-02</t>
  </si>
  <si>
    <t>Breastfeeding at initiation of ART</t>
  </si>
  <si>
    <t>This is a count of  all PLHIV who are active on ART at the reporting period</t>
  </si>
  <si>
    <t>F07-03</t>
  </si>
  <si>
    <t>DAR MOH 366/EMR</t>
  </si>
  <si>
    <t>F07-04</t>
  </si>
  <si>
    <t>Screened for TB</t>
  </si>
  <si>
    <t>F08-01</t>
  </si>
  <si>
    <t>Died (confirmed}</t>
  </si>
  <si>
    <t>Defaulter tracing register  colm "u"</t>
  </si>
  <si>
    <t>F08-02</t>
  </si>
  <si>
    <t>F08-03</t>
  </si>
  <si>
    <t>F08-04</t>
  </si>
  <si>
    <t>F08-05</t>
  </si>
  <si>
    <t>F08-06</t>
  </si>
  <si>
    <t>F08-07</t>
  </si>
  <si>
    <t>F08-08</t>
  </si>
  <si>
    <t>F08-09</t>
  </si>
  <si>
    <t>F08-10</t>
  </si>
  <si>
    <t>F08-11</t>
  </si>
  <si>
    <t>Defaulter tracing register  colm "w"</t>
  </si>
  <si>
    <t>Defaulter tracing register  colm "v"</t>
  </si>
  <si>
    <t xml:space="preserve">Previously undocumented patient transfer (confirmed)                                     </t>
  </si>
  <si>
    <t xml:space="preserve">Traced patient (unable to locate) </t>
  </si>
  <si>
    <t>Defaulter tracing register  colm "o" to "s"</t>
  </si>
  <si>
    <t xml:space="preserve">Defaulter tracing register  colm "u" and "aa". Cause of death recorded under remarks. 
Triangulate with transitioned patient status form </t>
  </si>
  <si>
    <t>HIV disease resulting in TB</t>
  </si>
  <si>
    <t xml:space="preserve">HIV disease resulting in other infectious and parasitic disease                    </t>
  </si>
  <si>
    <t xml:space="preserve">HIV disease resulting in cancer   </t>
  </si>
  <si>
    <t>Other HIV disease, resulting in other diseases or conditions leading to death</t>
  </si>
  <si>
    <t xml:space="preserve">Other natural causes         </t>
  </si>
  <si>
    <t>Non-natural causes</t>
  </si>
  <si>
    <t>Unknown Cause</t>
  </si>
  <si>
    <t xml:space="preserve">This is a count of clients that have had serious and minor assault, deprivation of liberty, manslaughter, </t>
  </si>
  <si>
    <t>F05-14</t>
  </si>
  <si>
    <t>F05-15</t>
  </si>
  <si>
    <t>No. pregnant</t>
  </si>
  <si>
    <t>This is the number of clients who tested HIV negative during registration but tested HIV positive  3 months after intitation on PEP.</t>
  </si>
  <si>
    <t>SGBV register colm "AAK"</t>
  </si>
  <si>
    <t>This is the number of clients who had a  negative pregnancy test but became pregnant three months after intiaitiation on emergency pregnancy pills</t>
  </si>
  <si>
    <t xml:space="preserve"> </t>
  </si>
  <si>
    <r>
      <t xml:space="preserve">Index testing register, </t>
    </r>
    <r>
      <rPr>
        <b/>
        <sz val="22"/>
        <color theme="1"/>
        <rFont val="Calibri"/>
        <family val="2"/>
        <scheme val="minor"/>
      </rPr>
      <t>colm "d"</t>
    </r>
  </si>
  <si>
    <r>
      <t xml:space="preserve">Index testing register, colm </t>
    </r>
    <r>
      <rPr>
        <b/>
        <sz val="22"/>
        <color theme="1"/>
        <rFont val="Calibri"/>
        <family val="2"/>
        <scheme val="minor"/>
      </rPr>
      <t>"d" vs "I"</t>
    </r>
  </si>
  <si>
    <r>
      <t xml:space="preserve"> F</t>
    </r>
    <r>
      <rPr>
        <b/>
        <sz val="22"/>
        <color theme="1"/>
        <rFont val="Calibri"/>
        <family val="2"/>
        <scheme val="minor"/>
      </rPr>
      <t>01-03</t>
    </r>
  </si>
  <si>
    <r>
      <t xml:space="preserve">This is a count of contacts provided by the index client as a result of accepting index testing services.  </t>
    </r>
    <r>
      <rPr>
        <b/>
        <sz val="22"/>
        <color theme="1"/>
        <rFont val="Calibri"/>
        <family val="2"/>
        <scheme val="minor"/>
      </rPr>
      <t>Note:</t>
    </r>
    <r>
      <rPr>
        <sz val="22"/>
        <color theme="1"/>
        <rFont val="Calibri"/>
        <family val="2"/>
        <scheme val="minor"/>
      </rPr>
      <t xml:space="preserve"> contacts are only sexual partners, biological children/parents, and anyone with whom a needle was shared.</t>
    </r>
  </si>
  <si>
    <r>
      <t xml:space="preserve">Index testing register, </t>
    </r>
    <r>
      <rPr>
        <b/>
        <sz val="22"/>
        <color theme="1"/>
        <rFont val="Calibri"/>
        <family val="2"/>
        <scheme val="minor"/>
      </rPr>
      <t>colm "I"</t>
    </r>
  </si>
  <si>
    <r>
      <t xml:space="preserve">Index testing register, </t>
    </r>
    <r>
      <rPr>
        <b/>
        <sz val="22"/>
        <color theme="1"/>
        <rFont val="Calibri"/>
        <family val="2"/>
        <scheme val="minor"/>
      </rPr>
      <t>colm "0"</t>
    </r>
  </si>
  <si>
    <r>
      <t xml:space="preserve">Index testing register, </t>
    </r>
    <r>
      <rPr>
        <b/>
        <sz val="22"/>
        <color theme="1"/>
        <rFont val="Calibri"/>
        <family val="2"/>
        <scheme val="minor"/>
      </rPr>
      <t>colm "u"</t>
    </r>
  </si>
  <si>
    <r>
      <t xml:space="preserve">Index testing register, </t>
    </r>
    <r>
      <rPr>
        <b/>
        <sz val="22"/>
        <color theme="1"/>
        <rFont val="Calibri"/>
        <family val="2"/>
        <scheme val="minor"/>
      </rPr>
      <t>colm "v"</t>
    </r>
  </si>
  <si>
    <r>
      <t xml:space="preserve">Index testing register, </t>
    </r>
    <r>
      <rPr>
        <b/>
        <sz val="22"/>
        <color theme="1"/>
        <rFont val="Calibri"/>
        <family val="2"/>
        <scheme val="minor"/>
      </rPr>
      <t>colm "s"</t>
    </r>
  </si>
  <si>
    <r>
      <t xml:space="preserve">HTS Lab register </t>
    </r>
    <r>
      <rPr>
        <b/>
        <sz val="22"/>
        <color theme="1"/>
        <rFont val="Calibri"/>
        <family val="2"/>
        <scheme val="minor"/>
      </rPr>
      <t>colm "Y"</t>
    </r>
  </si>
  <si>
    <r>
      <t>This is a count of VMMC clients who received HIV positive results at the facility after the HIV test. It is a subset of</t>
    </r>
    <r>
      <rPr>
        <b/>
        <sz val="22"/>
        <color theme="1"/>
        <rFont val="Calibri"/>
        <family val="2"/>
        <scheme val="minor"/>
      </rPr>
      <t xml:space="preserve"> F01-26 above</t>
    </r>
  </si>
  <si>
    <r>
      <t xml:space="preserve">Assessed for HIV risk             </t>
    </r>
    <r>
      <rPr>
        <b/>
        <sz val="22"/>
        <color theme="1"/>
        <rFont val="Calibri"/>
        <family val="2"/>
        <scheme val="minor"/>
      </rPr>
      <t xml:space="preserve">   </t>
    </r>
  </si>
  <si>
    <r>
      <t xml:space="preserve">Elligible for PrEP                     </t>
    </r>
    <r>
      <rPr>
        <b/>
        <sz val="22"/>
        <color theme="1"/>
        <rFont val="Calibri"/>
        <family val="2"/>
        <scheme val="minor"/>
      </rPr>
      <t xml:space="preserve">  </t>
    </r>
  </si>
  <si>
    <r>
      <t xml:space="preserve">Initiated (new) on PrEP          </t>
    </r>
    <r>
      <rPr>
        <b/>
        <sz val="22"/>
        <color theme="1"/>
        <rFont val="Calibri"/>
        <family val="2"/>
        <scheme val="minor"/>
      </rPr>
      <t xml:space="preserve">  </t>
    </r>
  </si>
  <si>
    <r>
      <t xml:space="preserve">Restarting PrEP                        </t>
    </r>
    <r>
      <rPr>
        <b/>
        <sz val="22"/>
        <color theme="1"/>
        <rFont val="Calibri"/>
        <family val="2"/>
        <scheme val="minor"/>
      </rPr>
      <t xml:space="preserve"> </t>
    </r>
  </si>
  <si>
    <r>
      <t xml:space="preserve">Diagnosed with STI                  </t>
    </r>
    <r>
      <rPr>
        <b/>
        <sz val="22"/>
        <color theme="1"/>
        <rFont val="Calibri"/>
        <family val="2"/>
        <scheme val="minor"/>
      </rPr>
      <t xml:space="preserve"> </t>
    </r>
  </si>
  <si>
    <r>
      <t>Discontinued PrEP</t>
    </r>
    <r>
      <rPr>
        <b/>
        <sz val="22"/>
        <color theme="1"/>
        <rFont val="Calibri"/>
        <family val="2"/>
        <scheme val="minor"/>
      </rPr>
      <t xml:space="preserve">                    </t>
    </r>
  </si>
  <si>
    <r>
      <t xml:space="preserve">PrEP register      colm "I" </t>
    </r>
    <r>
      <rPr>
        <i/>
        <sz val="22"/>
        <color theme="1"/>
        <rFont val="Calibri"/>
        <family val="2"/>
        <scheme val="minor"/>
      </rPr>
      <t>(count of blanks)</t>
    </r>
  </si>
  <si>
    <r>
      <t xml:space="preserve">Declined                                </t>
    </r>
    <r>
      <rPr>
        <b/>
        <sz val="22"/>
        <color theme="1"/>
        <rFont val="Calibri"/>
        <family val="2"/>
        <scheme val="minor"/>
      </rPr>
      <t xml:space="preserve">    </t>
    </r>
  </si>
  <si>
    <r>
      <t xml:space="preserve">PrEP register      colm "I", </t>
    </r>
    <r>
      <rPr>
        <i/>
        <sz val="22"/>
        <color theme="1"/>
        <rFont val="Calibri"/>
        <family val="2"/>
        <scheme val="minor"/>
      </rPr>
      <t>count of declined</t>
    </r>
  </si>
  <si>
    <r>
      <t>Discordant couples at PMTCT</t>
    </r>
    <r>
      <rPr>
        <b/>
        <sz val="22"/>
        <color theme="1"/>
        <rFont val="Calibri"/>
        <family val="2"/>
        <scheme val="minor"/>
      </rPr>
      <t xml:space="preserve">  </t>
    </r>
  </si>
  <si>
    <r>
      <t xml:space="preserve">New on ART (IPT)                     </t>
    </r>
    <r>
      <rPr>
        <b/>
        <sz val="22"/>
        <color theme="1"/>
        <rFont val="Calibri"/>
        <family val="2"/>
        <scheme val="minor"/>
      </rPr>
      <t xml:space="preserve"> </t>
    </r>
  </si>
  <si>
    <r>
      <t xml:space="preserve">Already on ART (IPT)                </t>
    </r>
    <r>
      <rPr>
        <b/>
        <sz val="22"/>
        <color theme="1"/>
        <rFont val="Calibri"/>
        <family val="2"/>
        <scheme val="minor"/>
      </rPr>
      <t xml:space="preserve"> </t>
    </r>
  </si>
  <si>
    <r>
      <t xml:space="preserve">New on ART (IPT)                    </t>
    </r>
    <r>
      <rPr>
        <b/>
        <sz val="22"/>
        <color theme="1"/>
        <rFont val="Calibri"/>
        <family val="2"/>
        <scheme val="minor"/>
      </rPr>
      <t xml:space="preserve">  </t>
    </r>
  </si>
  <si>
    <r>
      <t xml:space="preserve">New on ART                               </t>
    </r>
    <r>
      <rPr>
        <b/>
        <sz val="22"/>
        <rFont val="Calibri"/>
        <family val="2"/>
        <scheme val="minor"/>
      </rPr>
      <t>[F03-05]</t>
    </r>
  </si>
  <si>
    <r>
      <t xml:space="preserve">Previously on ART                     </t>
    </r>
    <r>
      <rPr>
        <b/>
        <sz val="22"/>
        <rFont val="Calibri"/>
        <family val="2"/>
        <scheme val="minor"/>
      </rPr>
      <t>[F03-06]</t>
    </r>
  </si>
  <si>
    <r>
      <t xml:space="preserve">New on ART                               </t>
    </r>
    <r>
      <rPr>
        <b/>
        <sz val="22"/>
        <rFont val="Calibri"/>
        <family val="2"/>
        <scheme val="minor"/>
      </rPr>
      <t>[F03-07]</t>
    </r>
  </si>
  <si>
    <r>
      <t xml:space="preserve">Previously on ART                   </t>
    </r>
    <r>
      <rPr>
        <b/>
        <sz val="22"/>
        <rFont val="Calibri"/>
        <family val="2"/>
        <scheme val="minor"/>
      </rPr>
      <t xml:space="preserve">  [F03-08]</t>
    </r>
  </si>
  <si>
    <r>
      <t xml:space="preserve">New on ART                               </t>
    </r>
    <r>
      <rPr>
        <b/>
        <sz val="22"/>
        <rFont val="Calibri"/>
        <family val="2"/>
        <scheme val="minor"/>
      </rPr>
      <t>[F03-09]</t>
    </r>
  </si>
  <si>
    <r>
      <t xml:space="preserve">Previously on ART                     </t>
    </r>
    <r>
      <rPr>
        <b/>
        <sz val="22"/>
        <rFont val="Calibri"/>
        <family val="2"/>
        <scheme val="minor"/>
      </rPr>
      <t xml:space="preserve"> [F03-10]</t>
    </r>
  </si>
  <si>
    <r>
      <t xml:space="preserve">New on ART                               </t>
    </r>
    <r>
      <rPr>
        <b/>
        <sz val="22"/>
        <rFont val="Calibri"/>
        <family val="2"/>
        <scheme val="minor"/>
      </rPr>
      <t>[F03-11]</t>
    </r>
  </si>
  <si>
    <r>
      <t xml:space="preserve">Previously on ART                      </t>
    </r>
    <r>
      <rPr>
        <b/>
        <sz val="22"/>
        <rFont val="Calibri"/>
        <family val="2"/>
        <scheme val="minor"/>
      </rPr>
      <t>[F03-12]</t>
    </r>
  </si>
  <si>
    <r>
      <t xml:space="preserve">Negative                                  </t>
    </r>
    <r>
      <rPr>
        <b/>
        <sz val="22"/>
        <color theme="1"/>
        <rFont val="Calibri"/>
        <family val="2"/>
        <scheme val="minor"/>
      </rPr>
      <t xml:space="preserve"> </t>
    </r>
  </si>
  <si>
    <r>
      <t xml:space="preserve">Suspected cancer                    </t>
    </r>
    <r>
      <rPr>
        <b/>
        <sz val="22"/>
        <color theme="1"/>
        <rFont val="Calibri"/>
        <family val="2"/>
        <scheme val="minor"/>
      </rPr>
      <t xml:space="preserve"> </t>
    </r>
  </si>
  <si>
    <r>
      <t xml:space="preserve">Cryotherapy                            </t>
    </r>
    <r>
      <rPr>
        <b/>
        <sz val="22"/>
        <color theme="1"/>
        <rFont val="Calibri"/>
        <family val="2"/>
        <scheme val="minor"/>
      </rPr>
      <t xml:space="preserve"> </t>
    </r>
  </si>
  <si>
    <r>
      <t xml:space="preserve">LEEP                                         </t>
    </r>
    <r>
      <rPr>
        <b/>
        <sz val="22"/>
        <color theme="1"/>
        <rFont val="Calibri"/>
        <family val="2"/>
        <scheme val="minor"/>
      </rPr>
      <t xml:space="preserve"> </t>
    </r>
  </si>
  <si>
    <r>
      <t>Thermocoagulation</t>
    </r>
    <r>
      <rPr>
        <b/>
        <sz val="22"/>
        <color theme="1"/>
        <rFont val="Calibri"/>
        <family val="2"/>
        <scheme val="minor"/>
      </rPr>
      <t xml:space="preserve">                 </t>
    </r>
  </si>
  <si>
    <r>
      <t xml:space="preserve">Positive                                   </t>
    </r>
    <r>
      <rPr>
        <b/>
        <sz val="22"/>
        <color theme="1"/>
        <rFont val="Calibri"/>
        <family val="2"/>
        <scheme val="minor"/>
      </rPr>
      <t xml:space="preserve">  </t>
    </r>
  </si>
  <si>
    <r>
      <t xml:space="preserve">Negative                                 </t>
    </r>
    <r>
      <rPr>
        <b/>
        <sz val="22"/>
        <color theme="1"/>
        <rFont val="Calibri"/>
        <family val="2"/>
        <scheme val="minor"/>
      </rPr>
      <t xml:space="preserve">  </t>
    </r>
  </si>
  <si>
    <r>
      <t>Initiated PEP</t>
    </r>
    <r>
      <rPr>
        <b/>
        <sz val="22"/>
        <color theme="1"/>
        <rFont val="Calibri"/>
        <family val="2"/>
        <scheme val="minor"/>
      </rPr>
      <t xml:space="preserve">                            </t>
    </r>
  </si>
  <si>
    <r>
      <t xml:space="preserve">Rape survivors                        </t>
    </r>
    <r>
      <rPr>
        <b/>
        <sz val="22"/>
        <color theme="1"/>
        <rFont val="Calibri"/>
        <family val="2"/>
        <scheme val="minor"/>
      </rPr>
      <t xml:space="preserve"> </t>
    </r>
  </si>
  <si>
    <r>
      <t>Tested for HIV</t>
    </r>
    <r>
      <rPr>
        <b/>
        <sz val="22"/>
        <color theme="1"/>
        <rFont val="Calibri"/>
        <family val="2"/>
        <scheme val="minor"/>
      </rPr>
      <t xml:space="preserve">                         </t>
    </r>
  </si>
  <si>
    <r>
      <t>HIV positive at 1</t>
    </r>
    <r>
      <rPr>
        <vertAlign val="superscript"/>
        <sz val="22"/>
        <color theme="1"/>
        <rFont val="Calibri"/>
        <family val="2"/>
        <scheme val="minor"/>
      </rPr>
      <t>st</t>
    </r>
    <r>
      <rPr>
        <sz val="22"/>
        <color theme="1"/>
        <rFont val="Calibri"/>
        <family val="2"/>
        <scheme val="minor"/>
      </rPr>
      <t xml:space="preserve"> visit           </t>
    </r>
  </si>
  <si>
    <r>
      <t xml:space="preserve">This is a count of those who were intiated on PEP three months ago and have completed the prophylaxis. It is a subset of </t>
    </r>
    <r>
      <rPr>
        <b/>
        <sz val="22"/>
        <color theme="1"/>
        <rFont val="Calibri"/>
        <family val="2"/>
        <scheme val="minor"/>
      </rPr>
      <t>F05-12 above</t>
    </r>
  </si>
  <si>
    <r>
      <t xml:space="preserve">No. seroconverted </t>
    </r>
    <r>
      <rPr>
        <b/>
        <sz val="22"/>
        <color theme="1"/>
        <rFont val="Calibri"/>
        <family val="2"/>
        <scheme val="minor"/>
      </rPr>
      <t xml:space="preserve"> </t>
    </r>
  </si>
  <si>
    <r>
      <t xml:space="preserve">New ANC clients                </t>
    </r>
    <r>
      <rPr>
        <b/>
        <sz val="22"/>
        <rFont val="Calibri"/>
        <family val="2"/>
        <scheme val="minor"/>
      </rPr>
      <t xml:space="preserve">       </t>
    </r>
  </si>
  <si>
    <r>
      <t>Known Positive at 1</t>
    </r>
    <r>
      <rPr>
        <vertAlign val="superscript"/>
        <sz val="22"/>
        <color theme="1"/>
        <rFont val="Calibri"/>
        <family val="2"/>
        <scheme val="minor"/>
      </rPr>
      <t>st</t>
    </r>
    <r>
      <rPr>
        <sz val="22"/>
        <color theme="1"/>
        <rFont val="Calibri"/>
        <family val="2"/>
        <scheme val="minor"/>
      </rPr>
      <t xml:space="preserve"> ANC        </t>
    </r>
  </si>
  <si>
    <r>
      <t xml:space="preserve">Initial test at ANC2                  </t>
    </r>
    <r>
      <rPr>
        <b/>
        <sz val="22"/>
        <color theme="1"/>
        <rFont val="Calibri"/>
        <family val="2"/>
        <scheme val="minor"/>
      </rPr>
      <t xml:space="preserve"> </t>
    </r>
  </si>
  <si>
    <r>
      <t xml:space="preserve">This is a count of pregnant women who take </t>
    </r>
    <r>
      <rPr>
        <b/>
        <sz val="22"/>
        <color theme="1"/>
        <rFont val="Calibri"/>
        <family val="2"/>
        <scheme val="minor"/>
      </rPr>
      <t>firs</t>
    </r>
    <r>
      <rPr>
        <sz val="22"/>
        <color theme="1"/>
        <rFont val="Calibri"/>
        <family val="2"/>
        <scheme val="minor"/>
      </rPr>
      <t>t HIV test in the pregnancy either during 2nd, 3rd , 4th visit etc. It excludes repeat test during pregnancy for those women who could have tested negative earlier in the pregnancy.</t>
    </r>
  </si>
  <si>
    <r>
      <t xml:space="preserve">Counts all women who </t>
    </r>
    <r>
      <rPr>
        <b/>
        <sz val="22"/>
        <color theme="1"/>
        <rFont val="Calibri"/>
        <family val="2"/>
        <scheme val="minor"/>
      </rPr>
      <t>first knew their HIV positive status at any time during the pregnancy post 1st ANC</t>
    </r>
    <r>
      <rPr>
        <sz val="22"/>
        <color theme="1"/>
        <rFont val="Calibri"/>
        <family val="2"/>
        <scheme val="minor"/>
      </rPr>
      <t xml:space="preserve"> visit, e.g during 2nd, 3rd visit etc.  This is a subset of initial test at ANC2. However, the count includes women who could have taken the test during an earlier antenatal care visit (and results were negative) but tested HIV positive following a re-test in ANC during the reporting month.</t>
    </r>
  </si>
  <si>
    <r>
      <t>This is a count of women who tested for HIV and knew their HIV positive results</t>
    </r>
    <r>
      <rPr>
        <b/>
        <sz val="22"/>
        <color theme="1"/>
        <rFont val="Calibri"/>
        <family val="2"/>
        <scheme val="minor"/>
      </rPr>
      <t xml:space="preserve"> first during labour &amp; delivery</t>
    </r>
    <r>
      <rPr>
        <sz val="22"/>
        <color theme="1"/>
        <rFont val="Calibri"/>
        <family val="2"/>
        <scheme val="minor"/>
      </rPr>
      <t>. The count includes women who could have taken the test during antenatal (and results were negative) but tested HIV positive during L&amp;D.</t>
    </r>
  </si>
  <si>
    <r>
      <t xml:space="preserve">This is a count of breastfeeding women who tested for HIV and knew their HIV positive results </t>
    </r>
    <r>
      <rPr>
        <b/>
        <sz val="22"/>
        <color theme="1"/>
        <rFont val="Calibri"/>
        <family val="2"/>
        <scheme val="minor"/>
      </rPr>
      <t>first within six weeks postnatal.</t>
    </r>
    <r>
      <rPr>
        <sz val="22"/>
        <color theme="1"/>
        <rFont val="Calibri"/>
        <family val="2"/>
        <scheme val="minor"/>
      </rPr>
      <t xml:space="preserve"> The count includes women who could have taken the test during antenatal, labour &amp; delivery (and results were negative) but tested HIV positive within 6 weeks of post natal period.</t>
    </r>
  </si>
  <si>
    <r>
      <t xml:space="preserve">This is a count of all male clients, who receive HIV positive result for the first time during the spouse's pregnacy at the ANC in the company of their spouses.  It is a sub set of </t>
    </r>
    <r>
      <rPr>
        <b/>
        <sz val="22"/>
        <color theme="1"/>
        <rFont val="Calibri"/>
        <family val="2"/>
        <scheme val="minor"/>
      </rPr>
      <t>F06-11 above</t>
    </r>
  </si>
  <si>
    <r>
      <t>On HAART at 1</t>
    </r>
    <r>
      <rPr>
        <vertAlign val="superscript"/>
        <sz val="22"/>
        <color theme="1"/>
        <rFont val="Calibri"/>
        <family val="2"/>
        <scheme val="minor"/>
      </rPr>
      <t>st</t>
    </r>
    <r>
      <rPr>
        <sz val="22"/>
        <color theme="1"/>
        <rFont val="Calibri"/>
        <family val="2"/>
        <scheme val="minor"/>
      </rPr>
      <t xml:space="preserve"> ANC</t>
    </r>
  </si>
  <si>
    <r>
      <t xml:space="preserve">Currently on ART (All)             </t>
    </r>
    <r>
      <rPr>
        <b/>
        <sz val="22"/>
        <color theme="1"/>
        <rFont val="Calibri"/>
        <family val="2"/>
        <scheme val="minor"/>
      </rPr>
      <t xml:space="preserve"> </t>
    </r>
  </si>
  <si>
    <r>
      <t>Did not attempt to trace patient</t>
    </r>
    <r>
      <rPr>
        <b/>
        <sz val="22"/>
        <color theme="1"/>
        <rFont val="Calibri"/>
        <family val="2"/>
        <scheme val="minor"/>
      </rPr>
      <t xml:space="preserve">   </t>
    </r>
  </si>
  <si>
    <r>
      <t xml:space="preserve">Cause of  death (COD) </t>
    </r>
    <r>
      <rPr>
        <b/>
        <i/>
        <sz val="22"/>
        <color theme="1"/>
        <rFont val="Calibri"/>
        <family val="2"/>
        <scheme val="minor"/>
      </rPr>
      <t>Optional</t>
    </r>
  </si>
  <si>
    <t xml:space="preserve">                                         </t>
  </si>
  <si>
    <t xml:space="preserve">Index accepted index testing services </t>
  </si>
  <si>
    <t>Code</t>
  </si>
  <si>
    <t xml:space="preserve">Contacts elicited </t>
  </si>
  <si>
    <t xml:space="preserve">Known Positive      </t>
  </si>
  <si>
    <r>
      <t xml:space="preserve">Tested       </t>
    </r>
    <r>
      <rPr>
        <b/>
        <sz val="50"/>
        <color theme="1"/>
        <rFont val="Calibri"/>
        <family val="2"/>
        <scheme val="minor"/>
      </rPr>
      <t xml:space="preserve"> </t>
    </r>
  </si>
  <si>
    <t xml:space="preserve">Positive         </t>
  </si>
  <si>
    <r>
      <t xml:space="preserve">Linked          </t>
    </r>
    <r>
      <rPr>
        <b/>
        <sz val="50"/>
        <color theme="1"/>
        <rFont val="Calibri"/>
        <family val="2"/>
        <scheme val="minor"/>
      </rPr>
      <t xml:space="preserve"> </t>
    </r>
  </si>
  <si>
    <t xml:space="preserve">Not tested - Due to IPV         </t>
  </si>
  <si>
    <t xml:space="preserve">Not tested - Other reasons      </t>
  </si>
  <si>
    <t xml:space="preserve">Tested             </t>
  </si>
  <si>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</si>
  <si>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</si>
  <si>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r>
      <t xml:space="preserve">Positive         </t>
    </r>
    <r>
      <rPr>
        <b/>
        <sz val="50"/>
        <color theme="1"/>
        <rFont val="Calibri"/>
        <family val="2"/>
        <scheme val="minor"/>
      </rPr>
      <t xml:space="preserve"> </t>
    </r>
  </si>
  <si>
    <r>
      <t xml:space="preserve">Tested             </t>
    </r>
    <r>
      <rPr>
        <b/>
        <sz val="50"/>
        <color theme="1"/>
        <rFont val="Calibri"/>
        <family val="2"/>
        <scheme val="minor"/>
      </rPr>
      <t xml:space="preserve"> </t>
    </r>
  </si>
  <si>
    <t xml:space="preserve"> Total HTS Tested                 </t>
  </si>
  <si>
    <t xml:space="preserve">Total HTS Positive                </t>
  </si>
  <si>
    <r>
      <t xml:space="preserve">Directly Assisted                   </t>
    </r>
    <r>
      <rPr>
        <b/>
        <sz val="50"/>
        <color theme="1"/>
        <rFont val="Calibri"/>
        <family val="2"/>
        <scheme val="minor"/>
      </rPr>
      <t xml:space="preserve">       </t>
    </r>
  </si>
  <si>
    <t xml:space="preserve">Unassisted: Self                           </t>
  </si>
  <si>
    <r>
      <t xml:space="preserve">Unassisted : Sex partner           </t>
    </r>
    <r>
      <rPr>
        <b/>
        <sz val="50"/>
        <color theme="1"/>
        <rFont val="Calibri"/>
        <family val="2"/>
        <scheme val="minor"/>
      </rPr>
      <t xml:space="preserve"> </t>
    </r>
  </si>
  <si>
    <t xml:space="preserve">Unassisted : Other                      </t>
  </si>
  <si>
    <r>
      <t xml:space="preserve">Assessed for HIV risk             </t>
    </r>
    <r>
      <rPr>
        <b/>
        <sz val="50"/>
        <color theme="1"/>
        <rFont val="Calibri"/>
        <family val="2"/>
        <scheme val="minor"/>
      </rPr>
      <t xml:space="preserve">   </t>
    </r>
  </si>
  <si>
    <r>
      <t xml:space="preserve">Initiated (new) on PrEP          </t>
    </r>
    <r>
      <rPr>
        <b/>
        <sz val="50"/>
        <color theme="1"/>
        <rFont val="Calibri"/>
        <family val="2"/>
        <scheme val="minor"/>
      </rPr>
      <t xml:space="preserve">  </t>
    </r>
  </si>
  <si>
    <r>
      <t xml:space="preserve">Restarting PrEP                        </t>
    </r>
    <r>
      <rPr>
        <b/>
        <sz val="50"/>
        <color theme="1"/>
        <rFont val="Calibri"/>
        <family val="2"/>
        <scheme val="minor"/>
      </rPr>
      <t xml:space="preserve"> </t>
    </r>
  </si>
  <si>
    <t xml:space="preserve">Tested HIV Positive while on PrEP  </t>
  </si>
  <si>
    <t xml:space="preserve">Less than three months since PrEP initiation      </t>
  </si>
  <si>
    <r>
      <t xml:space="preserve">Diagnosed with STI                  </t>
    </r>
    <r>
      <rPr>
        <b/>
        <sz val="50"/>
        <color theme="1"/>
        <rFont val="Calibri"/>
        <family val="2"/>
        <scheme val="minor"/>
      </rPr>
      <t xml:space="preserve"> </t>
    </r>
  </si>
  <si>
    <r>
      <t>Discontinued PrEP</t>
    </r>
    <r>
      <rPr>
        <b/>
        <sz val="50"/>
        <color theme="1"/>
        <rFont val="Calibri"/>
        <family val="2"/>
        <scheme val="minor"/>
      </rPr>
      <t xml:space="preserve">                    </t>
    </r>
  </si>
  <si>
    <r>
      <t xml:space="preserve">Referred to other facilities     </t>
    </r>
    <r>
      <rPr>
        <b/>
        <sz val="50"/>
        <color theme="1"/>
        <rFont val="Calibri"/>
        <family val="2"/>
        <scheme val="minor"/>
      </rPr>
      <t xml:space="preserve">  </t>
    </r>
  </si>
  <si>
    <r>
      <t>Still on preparation</t>
    </r>
    <r>
      <rPr>
        <b/>
        <sz val="50"/>
        <color theme="1"/>
        <rFont val="Calibri"/>
        <family val="2"/>
        <scheme val="minor"/>
      </rPr>
      <t xml:space="preserve">                  </t>
    </r>
  </si>
  <si>
    <t xml:space="preserve">Using condoms                         </t>
  </si>
  <si>
    <r>
      <t xml:space="preserve">Declined                                </t>
    </r>
    <r>
      <rPr>
        <b/>
        <sz val="50"/>
        <color theme="1"/>
        <rFont val="Calibri"/>
        <family val="2"/>
        <scheme val="minor"/>
      </rPr>
      <t xml:space="preserve">    </t>
    </r>
  </si>
  <si>
    <r>
      <t>Discordant couples at PMTCT</t>
    </r>
    <r>
      <rPr>
        <b/>
        <sz val="50"/>
        <color theme="1"/>
        <rFont val="Calibri"/>
        <family val="2"/>
        <scheme val="minor"/>
      </rPr>
      <t xml:space="preserve">  </t>
    </r>
  </si>
  <si>
    <t xml:space="preserve">Discordant couples at  HTS       </t>
  </si>
  <si>
    <r>
      <t xml:space="preserve">New on ART (IPT)                     </t>
    </r>
    <r>
      <rPr>
        <b/>
        <sz val="50"/>
        <color theme="1"/>
        <rFont val="Calibri"/>
        <family val="2"/>
        <scheme val="minor"/>
      </rPr>
      <t xml:space="preserve"> </t>
    </r>
  </si>
  <si>
    <r>
      <t xml:space="preserve">Already on ART (IPT)                </t>
    </r>
    <r>
      <rPr>
        <b/>
        <sz val="50"/>
        <color theme="1"/>
        <rFont val="Calibri"/>
        <family val="2"/>
        <scheme val="minor"/>
      </rPr>
      <t xml:space="preserve"> </t>
    </r>
  </si>
  <si>
    <r>
      <t xml:space="preserve">New on ART (IPT)                    </t>
    </r>
    <r>
      <rPr>
        <b/>
        <sz val="50"/>
        <color theme="1"/>
        <rFont val="Calibri"/>
        <family val="2"/>
        <scheme val="minor"/>
      </rPr>
      <t xml:space="preserve">  </t>
    </r>
  </si>
  <si>
    <t xml:space="preserve">New on ART                               </t>
  </si>
  <si>
    <t xml:space="preserve">Previously on ART                     </t>
  </si>
  <si>
    <r>
      <t xml:space="preserve">Previously on ART                   </t>
    </r>
    <r>
      <rPr>
        <b/>
        <sz val="50"/>
        <rFont val="Calibri"/>
        <family val="2"/>
        <scheme val="minor"/>
      </rPr>
      <t xml:space="preserve">  </t>
    </r>
  </si>
  <si>
    <r>
      <t xml:space="preserve">Previously on ART                     </t>
    </r>
    <r>
      <rPr>
        <b/>
        <sz val="50"/>
        <rFont val="Calibri"/>
        <family val="2"/>
        <scheme val="minor"/>
      </rPr>
      <t xml:space="preserve"> </t>
    </r>
  </si>
  <si>
    <t xml:space="preserve">Previously on ART                      </t>
  </si>
  <si>
    <r>
      <t xml:space="preserve">Negative                                  </t>
    </r>
    <r>
      <rPr>
        <b/>
        <sz val="50"/>
        <color theme="1"/>
        <rFont val="Calibri"/>
        <family val="2"/>
        <scheme val="minor"/>
      </rPr>
      <t xml:space="preserve"> </t>
    </r>
  </si>
  <si>
    <r>
      <t xml:space="preserve">Suspected cancer                    </t>
    </r>
    <r>
      <rPr>
        <b/>
        <sz val="50"/>
        <color theme="1"/>
        <rFont val="Calibri"/>
        <family val="2"/>
        <scheme val="minor"/>
      </rPr>
      <t xml:space="preserve"> </t>
    </r>
  </si>
  <si>
    <r>
      <t xml:space="preserve">Cryotherapy                            </t>
    </r>
    <r>
      <rPr>
        <b/>
        <sz val="50"/>
        <color theme="1"/>
        <rFont val="Calibri"/>
        <family val="2"/>
        <scheme val="minor"/>
      </rPr>
      <t xml:space="preserve"> </t>
    </r>
  </si>
  <si>
    <r>
      <t xml:space="preserve">LEEP                                         </t>
    </r>
    <r>
      <rPr>
        <b/>
        <sz val="50"/>
        <color theme="1"/>
        <rFont val="Calibri"/>
        <family val="2"/>
        <scheme val="minor"/>
      </rPr>
      <t xml:space="preserve"> </t>
    </r>
  </si>
  <si>
    <r>
      <t>Thermocoagulation</t>
    </r>
    <r>
      <rPr>
        <b/>
        <sz val="50"/>
        <color theme="1"/>
        <rFont val="Calibri"/>
        <family val="2"/>
        <scheme val="minor"/>
      </rPr>
      <t xml:space="preserve">                 </t>
    </r>
  </si>
  <si>
    <r>
      <t xml:space="preserve">Positive                                   </t>
    </r>
    <r>
      <rPr>
        <b/>
        <sz val="50"/>
        <color theme="1"/>
        <rFont val="Calibri"/>
        <family val="2"/>
        <scheme val="minor"/>
      </rPr>
      <t xml:space="preserve">  </t>
    </r>
  </si>
  <si>
    <t xml:space="preserve">Cryotherapy                             </t>
  </si>
  <si>
    <r>
      <t xml:space="preserve">Negative                                 </t>
    </r>
    <r>
      <rPr>
        <b/>
        <sz val="50"/>
        <color theme="1"/>
        <rFont val="Calibri"/>
        <family val="2"/>
        <scheme val="minor"/>
      </rPr>
      <t xml:space="preserve">  </t>
    </r>
  </si>
  <si>
    <r>
      <t>Initiated PEP</t>
    </r>
    <r>
      <rPr>
        <b/>
        <sz val="50"/>
        <color theme="1"/>
        <rFont val="Calibri"/>
        <family val="2"/>
        <scheme val="minor"/>
      </rPr>
      <t xml:space="preserve">                            </t>
    </r>
  </si>
  <si>
    <r>
      <t xml:space="preserve">Rape survivors                        </t>
    </r>
    <r>
      <rPr>
        <b/>
        <sz val="50"/>
        <color theme="1"/>
        <rFont val="Calibri"/>
        <family val="2"/>
        <scheme val="minor"/>
      </rPr>
      <t xml:space="preserve"> </t>
    </r>
  </si>
  <si>
    <r>
      <t xml:space="preserve">Screened for STI                  </t>
    </r>
    <r>
      <rPr>
        <b/>
        <sz val="50"/>
        <color theme="1"/>
        <rFont val="Calibri"/>
        <family val="2"/>
        <scheme val="minor"/>
      </rPr>
      <t xml:space="preserve">    </t>
    </r>
  </si>
  <si>
    <t xml:space="preserve">Tested for STI                          </t>
  </si>
  <si>
    <r>
      <t xml:space="preserve">Treated for STI                       </t>
    </r>
    <r>
      <rPr>
        <b/>
        <sz val="50"/>
        <color theme="1"/>
        <rFont val="Calibri"/>
        <family val="2"/>
        <scheme val="minor"/>
      </rPr>
      <t xml:space="preserve"> </t>
    </r>
  </si>
  <si>
    <t xml:space="preserve">Eligible for Emergency Contraceptive  </t>
  </si>
  <si>
    <t xml:space="preserve">Given Emergency Contraceptive Pill  </t>
  </si>
  <si>
    <r>
      <t>Tested for HIV</t>
    </r>
    <r>
      <rPr>
        <b/>
        <sz val="50"/>
        <color theme="1"/>
        <rFont val="Calibri"/>
        <family val="2"/>
        <scheme val="minor"/>
      </rPr>
      <t xml:space="preserve">                         </t>
    </r>
  </si>
  <si>
    <r>
      <t>HIV positive at 1</t>
    </r>
    <r>
      <rPr>
        <vertAlign val="superscript"/>
        <sz val="50"/>
        <color theme="1"/>
        <rFont val="Calibri"/>
        <family val="2"/>
        <scheme val="minor"/>
      </rPr>
      <t>st</t>
    </r>
    <r>
      <rPr>
        <sz val="50"/>
        <color theme="1"/>
        <rFont val="Calibri"/>
        <family val="2"/>
        <scheme val="minor"/>
      </rPr>
      <t xml:space="preserve"> visit           </t>
    </r>
  </si>
  <si>
    <r>
      <t xml:space="preserve">No. seroconverted </t>
    </r>
    <r>
      <rPr>
        <b/>
        <sz val="50"/>
        <color theme="1"/>
        <rFont val="Calibri"/>
        <family val="2"/>
        <scheme val="minor"/>
      </rPr>
      <t xml:space="preserve"> </t>
    </r>
  </si>
  <si>
    <r>
      <t xml:space="preserve">No. pregnant </t>
    </r>
    <r>
      <rPr>
        <b/>
        <sz val="50"/>
        <color theme="1"/>
        <rFont val="Calibri"/>
        <family val="2"/>
        <scheme val="minor"/>
      </rPr>
      <t xml:space="preserve"> </t>
    </r>
  </si>
  <si>
    <r>
      <t xml:space="preserve">New ANC clients                </t>
    </r>
    <r>
      <rPr>
        <b/>
        <sz val="50"/>
        <rFont val="Calibri"/>
        <family val="2"/>
        <scheme val="minor"/>
      </rPr>
      <t xml:space="preserve">       </t>
    </r>
  </si>
  <si>
    <r>
      <t>Known Positive at 1</t>
    </r>
    <r>
      <rPr>
        <vertAlign val="superscript"/>
        <sz val="50"/>
        <color theme="1"/>
        <rFont val="Calibri"/>
        <family val="2"/>
        <scheme val="minor"/>
      </rPr>
      <t>st</t>
    </r>
    <r>
      <rPr>
        <sz val="50"/>
        <color theme="1"/>
        <rFont val="Calibri"/>
        <family val="2"/>
        <scheme val="minor"/>
      </rPr>
      <t xml:space="preserve"> ANC        </t>
    </r>
  </si>
  <si>
    <r>
      <t>Initial test at ANC 1</t>
    </r>
    <r>
      <rPr>
        <b/>
        <sz val="50"/>
        <color theme="1"/>
        <rFont val="Calibri"/>
        <family val="2"/>
        <scheme val="minor"/>
      </rPr>
      <t xml:space="preserve">                  </t>
    </r>
  </si>
  <si>
    <t xml:space="preserve">Positive result_ANC                  </t>
  </si>
  <si>
    <r>
      <t xml:space="preserve">Initial test at ANC2                  </t>
    </r>
    <r>
      <rPr>
        <b/>
        <sz val="50"/>
        <color theme="1"/>
        <rFont val="Calibri"/>
        <family val="2"/>
        <scheme val="minor"/>
      </rPr>
      <t xml:space="preserve"> </t>
    </r>
  </si>
  <si>
    <t xml:space="preserve">Initial test at  L&amp;D                     </t>
  </si>
  <si>
    <t xml:space="preserve">Initial test at PNC &lt;6wks           </t>
  </si>
  <si>
    <r>
      <t>Male partners tested for HIV at ANC</t>
    </r>
    <r>
      <rPr>
        <b/>
        <sz val="50"/>
        <color theme="1"/>
        <rFont val="Calibri"/>
        <family val="2"/>
        <scheme val="minor"/>
      </rPr>
      <t xml:space="preserve">  </t>
    </r>
  </si>
  <si>
    <t xml:space="preserve">Male partners tested HIV+ at ANC </t>
  </si>
  <si>
    <r>
      <t>On HAART at 1</t>
    </r>
    <r>
      <rPr>
        <vertAlign val="superscript"/>
        <sz val="50"/>
        <color theme="1"/>
        <rFont val="Calibri"/>
        <family val="2"/>
        <scheme val="minor"/>
      </rPr>
      <t>st</t>
    </r>
    <r>
      <rPr>
        <sz val="50"/>
        <color theme="1"/>
        <rFont val="Calibri"/>
        <family val="2"/>
        <scheme val="minor"/>
      </rPr>
      <t xml:space="preserve"> ANC                 </t>
    </r>
  </si>
  <si>
    <t xml:space="preserve">Start HAART_ANC                      </t>
  </si>
  <si>
    <r>
      <t>Start HAART_L&amp;D</t>
    </r>
    <r>
      <rPr>
        <b/>
        <sz val="50"/>
        <color theme="1"/>
        <rFont val="Calibri"/>
        <family val="2"/>
        <scheme val="minor"/>
      </rPr>
      <t xml:space="preserve">                       </t>
    </r>
  </si>
  <si>
    <r>
      <t xml:space="preserve">Start HAART_PNC &lt; 6wks         </t>
    </r>
    <r>
      <rPr>
        <b/>
        <sz val="50"/>
        <color theme="1"/>
        <rFont val="Calibri"/>
        <family val="2"/>
        <scheme val="minor"/>
      </rPr>
      <t xml:space="preserve"> </t>
    </r>
  </si>
  <si>
    <r>
      <t xml:space="preserve">Current on ART (PMTCT)       </t>
    </r>
    <r>
      <rPr>
        <b/>
        <sz val="50"/>
        <color theme="1"/>
        <rFont val="Calibri"/>
        <family val="2"/>
        <scheme val="minor"/>
      </rPr>
      <t xml:space="preserve">    </t>
    </r>
  </si>
  <si>
    <t xml:space="preserve">Infant Prophylaxis_ L&amp;D            </t>
  </si>
  <si>
    <r>
      <t>Infant Prophylaxis_PNC&lt; 6wks</t>
    </r>
    <r>
      <rPr>
        <b/>
        <sz val="50"/>
        <color theme="1"/>
        <rFont val="Calibri"/>
        <family val="2"/>
        <scheme val="minor"/>
      </rPr>
      <t xml:space="preserve">  </t>
    </r>
  </si>
  <si>
    <r>
      <t xml:space="preserve">Starting ART                              </t>
    </r>
    <r>
      <rPr>
        <b/>
        <sz val="50"/>
        <color theme="1"/>
        <rFont val="Calibri"/>
        <family val="2"/>
        <scheme val="minor"/>
      </rPr>
      <t xml:space="preserve"> </t>
    </r>
  </si>
  <si>
    <r>
      <t>Breastfeeding at initiation of ART</t>
    </r>
    <r>
      <rPr>
        <i/>
        <sz val="50"/>
        <color theme="0"/>
        <rFont val="Calibri"/>
        <family val="2"/>
        <scheme val="minor"/>
      </rPr>
      <t xml:space="preserve">   </t>
    </r>
  </si>
  <si>
    <r>
      <t xml:space="preserve">Currently on ART (All)             </t>
    </r>
    <r>
      <rPr>
        <b/>
        <sz val="50"/>
        <color theme="1"/>
        <rFont val="Calibri"/>
        <family val="2"/>
        <scheme val="minor"/>
      </rPr>
      <t xml:space="preserve"> </t>
    </r>
  </si>
  <si>
    <r>
      <t>Screened for TB</t>
    </r>
    <r>
      <rPr>
        <b/>
        <sz val="50"/>
        <color theme="1"/>
        <rFont val="Calibri"/>
        <family val="2"/>
        <scheme val="minor"/>
      </rPr>
      <t xml:space="preserve">                        </t>
    </r>
  </si>
  <si>
    <t xml:space="preserve">Died (confirmed) </t>
  </si>
  <si>
    <r>
      <t>Did not attempt to trace patient</t>
    </r>
    <r>
      <rPr>
        <b/>
        <sz val="50"/>
        <color theme="1"/>
        <rFont val="Calibri"/>
        <family val="2"/>
        <scheme val="minor"/>
      </rPr>
      <t xml:space="preserve">   </t>
    </r>
  </si>
  <si>
    <t xml:space="preserve">HIV disease resulting in TB    </t>
  </si>
  <si>
    <t xml:space="preserve">HIV disease resulting in cancer      </t>
  </si>
  <si>
    <t xml:space="preserve">Other HIV disease, resulting in other diseases or conditions leading to death  </t>
  </si>
  <si>
    <t xml:space="preserve">Non-natural causes        </t>
  </si>
  <si>
    <r>
      <t xml:space="preserve">Unknown Cause        </t>
    </r>
    <r>
      <rPr>
        <b/>
        <sz val="50"/>
        <color theme="1"/>
        <rFont val="Calibri"/>
        <family val="2"/>
        <scheme val="minor"/>
      </rPr>
      <t xml:space="preserve"> </t>
    </r>
  </si>
  <si>
    <t>Sub-Indicator</t>
  </si>
  <si>
    <t>F01-03</t>
  </si>
  <si>
    <t>F01-20</t>
  </si>
  <si>
    <t>F01-26</t>
  </si>
  <si>
    <t>F01-28</t>
  </si>
  <si>
    <t>F01-29</t>
  </si>
  <si>
    <t>F02-04</t>
  </si>
  <si>
    <t>F02-08</t>
  </si>
  <si>
    <t>F02-09</t>
  </si>
  <si>
    <t>F02-10</t>
  </si>
  <si>
    <t>F02-16</t>
  </si>
  <si>
    <t>F02-17</t>
  </si>
  <si>
    <t>F04-01</t>
  </si>
  <si>
    <t>F04-03</t>
  </si>
  <si>
    <t>F04-07</t>
  </si>
  <si>
    <t>F04-08</t>
  </si>
  <si>
    <t>F04-11</t>
  </si>
  <si>
    <t>F04-13</t>
  </si>
  <si>
    <t>F04-14</t>
  </si>
  <si>
    <t>F04-15</t>
  </si>
  <si>
    <t>F04-17</t>
  </si>
  <si>
    <t>F04-18</t>
  </si>
  <si>
    <t>F06-01</t>
  </si>
  <si>
    <t>F06-04</t>
  </si>
  <si>
    <t>F06-07</t>
  </si>
  <si>
    <t>F06-08</t>
  </si>
  <si>
    <t>F06-13</t>
  </si>
  <si>
    <t>F06-14</t>
  </si>
  <si>
    <t>F06-15</t>
  </si>
  <si>
    <t>F06-16</t>
  </si>
  <si>
    <t>F06-17</t>
  </si>
  <si>
    <t>F06-18</t>
  </si>
  <si>
    <t>F06-19</t>
  </si>
  <si>
    <t>F06-20</t>
  </si>
  <si>
    <t>Errors</t>
  </si>
  <si>
    <t>Sub County</t>
  </si>
  <si>
    <t>Health Facility</t>
  </si>
  <si>
    <t>Month</t>
  </si>
  <si>
    <t>Year</t>
  </si>
  <si>
    <r>
      <t xml:space="preserve">Eligible for PrEP                     </t>
    </r>
    <r>
      <rPr>
        <b/>
        <sz val="50"/>
        <color theme="1"/>
        <rFont val="Calibri"/>
        <family val="2"/>
        <scheme val="minor"/>
      </rPr>
      <t xml:space="preserve">  </t>
    </r>
  </si>
  <si>
    <t xml:space="preserve">  </t>
  </si>
  <si>
    <r>
      <t xml:space="preserve">Positive at PNC &lt;6wks           </t>
    </r>
    <r>
      <rPr>
        <b/>
        <sz val="50"/>
        <color theme="1"/>
        <rFont val="Calibri"/>
        <family val="2"/>
        <scheme val="minor"/>
      </rPr>
      <t xml:space="preserve">     </t>
    </r>
  </si>
  <si>
    <r>
      <t xml:space="preserve">PositIve result _ other ANC test  </t>
    </r>
    <r>
      <rPr>
        <b/>
        <sz val="50"/>
        <color theme="1"/>
        <rFont val="Calibri"/>
        <family val="2"/>
        <scheme val="minor"/>
      </rPr>
      <t xml:space="preserve"> </t>
    </r>
  </si>
  <si>
    <r>
      <t>PositIve result at L&amp;D</t>
    </r>
    <r>
      <rPr>
        <b/>
        <sz val="50"/>
        <color theme="1"/>
        <rFont val="Calibri"/>
        <family val="2"/>
        <scheme val="minor"/>
      </rPr>
      <t xml:space="preserve">                </t>
    </r>
  </si>
  <si>
    <t>WARNINGS &amp; ERRORS</t>
  </si>
  <si>
    <t>Errors per Section</t>
  </si>
  <si>
    <t>Early Warning Service Quality</t>
  </si>
  <si>
    <t>County</t>
  </si>
  <si>
    <t>Form 1A  version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</si>
</sst>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0" x14ac:knownFonts="1">
    <font>
      <sz val="11"/>
      <color theme="1"/>
      <name val="Calibri"/>
      <family val="2"/>
      <scheme val="minor"/>
    </font>
    <font>
      <sz val="10"/>
      <name val="Arial"/>
      <family val="2"/>
    </font>
    <font>
      <b/>
      <sz val="22"/>
      <color theme="1"/>
      <name val="Calibri"/>
      <family val="2"/>
      <scheme val="minor"/>
    </font>
    <font>
      <sz val="22"/>
      <color theme="1"/>
      <name val="Calibri"/>
      <family val="2"/>
      <scheme val="minor"/>
    </font>
    <font>
      <b/>
      <sz val="26"/>
      <color theme="1"/>
      <name val="Calibri"/>
      <family val="2"/>
      <scheme val="minor"/>
    </font>
    <font>
      <b/>
      <sz val="36"/>
      <color theme="1"/>
      <name val="Calibri"/>
      <family val="2"/>
      <scheme val="minor"/>
    </font>
    <font>
      <sz val="36"/>
      <color theme="1"/>
      <name val="Calibri"/>
      <family val="2"/>
      <scheme val="minor"/>
    </font>
    <font>
      <sz val="36"/>
      <color rgb="FFFF0000"/>
      <name val="Calibri"/>
      <family val="2"/>
      <scheme val="minor"/>
    </font>
    <font>
      <b/>
      <sz val="30"/>
      <color theme="1"/>
      <name val="Calibri"/>
      <family val="2"/>
      <scheme val="minor"/>
    </font>
    <font>
      <sz val="30"/>
      <color theme="1"/>
      <name val="Calibri"/>
      <family val="2"/>
      <scheme val="minor"/>
    </font>
    <font>
      <b/>
      <sz val="72"/>
      <color theme="1"/>
      <name val="Calibri"/>
      <family val="2"/>
      <scheme val="minor"/>
    </font>
    <font>
      <b/>
      <sz val="60"/>
      <color theme="1"/>
      <name val="Calibri"/>
      <family val="2"/>
      <scheme val="minor"/>
    </font>
    <font>
      <sz val="60"/>
      <color theme="1"/>
      <name val="Calibri"/>
      <family val="2"/>
      <scheme val="minor"/>
    </font>
    <font>
      <sz val="55"/>
      <color theme="1"/>
      <name val="Calibri"/>
      <family val="2"/>
      <scheme val="minor"/>
    </font>
    <font>
      <b/>
      <sz val="55"/>
      <name val="Cambria"/>
      <family val="1"/>
    </font>
    <font>
      <b/>
      <sz val="55"/>
      <color theme="1"/>
      <name val="Calibri"/>
      <family val="2"/>
      <scheme val="minor"/>
    </font>
    <font>
      <sz val="55"/>
      <color rgb="FFFF0000"/>
      <name val="Calibri"/>
      <family val="2"/>
      <scheme val="minor"/>
    </font>
    <font>
      <sz val="50"/>
      <color theme="1"/>
      <name val="Calibri"/>
      <family val="2"/>
      <scheme val="minor"/>
    </font>
    <font>
      <b/>
      <sz val="50"/>
      <color theme="1"/>
      <name val="Calibri"/>
      <family val="2"/>
      <scheme val="minor"/>
    </font>
    <font>
      <sz val="50"/>
      <name val="Calibri"/>
      <family val="2"/>
      <scheme val="minor"/>
    </font>
    <font>
      <vertAlign val="superscript"/>
      <sz val="50"/>
      <color theme="1"/>
      <name val="Calibri"/>
      <family val="2"/>
      <scheme val="minor"/>
    </font>
    <font>
      <i/>
      <sz val="50"/>
      <color theme="1"/>
      <name val="Calibri"/>
      <family val="2"/>
      <scheme val="minor"/>
    </font>
    <font>
      <b/>
      <i/>
      <sz val="50"/>
      <color theme="1"/>
      <name val="Calibri"/>
      <family val="2"/>
      <scheme val="minor"/>
    </font>
    <font>
      <sz val="72"/>
      <color theme="1"/>
      <name val="Calibri"/>
      <family val="2"/>
      <scheme val="minor"/>
    </font>
    <font>
      <b/>
      <sz val="50"/>
      <name val="Calibri"/>
      <family val="2"/>
      <scheme val="minor"/>
    </font>
    <font>
      <i/>
      <sz val="50"/>
      <color theme="0"/>
      <name val="Calibri"/>
      <family val="2"/>
      <scheme val="minor"/>
    </font>
    <font>
      <b/>
      <sz val="22"/>
      <color rgb="FFFF0000"/>
      <name val="Calibri"/>
      <family val="2"/>
      <scheme val="minor"/>
    </font>
    <font>
      <i/>
      <sz val="22"/>
      <color theme="1"/>
      <name val="Calibri"/>
      <family val="2"/>
      <scheme val="minor"/>
    </font>
    <font>
      <sz val="22"/>
      <name val="Calibri"/>
      <family val="2"/>
      <scheme val="minor"/>
    </font>
    <font>
      <b/>
      <sz val="22"/>
      <name val="Calibri"/>
      <family val="2"/>
      <scheme val="minor"/>
    </font>
    <font>
      <sz val="22"/>
      <color rgb="FF000000"/>
      <name val="Calibri"/>
      <family val="2"/>
      <scheme val="minor"/>
    </font>
    <font>
      <vertAlign val="superscript"/>
      <sz val="22"/>
      <color theme="1"/>
      <name val="Calibri"/>
      <family val="2"/>
      <scheme val="minor"/>
    </font>
    <font>
      <b/>
      <i/>
      <sz val="22"/>
      <color theme="1"/>
      <name val="Calibri"/>
      <family val="2"/>
      <scheme val="minor"/>
    </font>
    <font>
      <b/>
      <sz val="48"/>
      <color theme="1"/>
      <name val="Calibri"/>
      <family val="2"/>
      <scheme val="minor"/>
    </font>
    <font>
      <sz val="36"/>
      <color theme="0"/>
      <name val="Calibri"/>
      <family val="2"/>
      <scheme val="minor"/>
    </font>
    <font>
      <b/>
      <sz val="36"/>
      <name val="Calibri"/>
      <family val="2"/>
      <scheme val="minor"/>
    </font>
    <font>
      <b/>
      <sz val="36"/>
      <color theme="0"/>
      <name val="Cambria"/>
      <family val="1"/>
    </font>
    <font>
      <sz val="33"/>
      <color theme="1"/>
      <name val="Calibri"/>
      <family val="2"/>
      <scheme val="minor"/>
    </font>
    <font>
      <b/>
      <sz val="102"/>
      <color rgb="FFFF0000"/>
      <name val="Calibri"/>
      <family val="2"/>
      <scheme val="minor"/>
    </font>
    <font>
      <b/>
      <sz val="55"/>
      <color rgb="FFFF0000"/>
      <name val="Calibri"/>
      <family val="2"/>
      <scheme val="minor"/>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1" tint="0.499984740745262"/>
        <bgColor indexed="64"/>
      </patternFill>
    </fill>
    <fill>
      <patternFill patternType="solid">
        <fgColor theme="3" tint="0.39997558519241921"/>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4" tint="0.39997558519241921"/>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right style="thin">
        <color indexed="64"/>
      </right>
      <top/>
      <bottom/>
      <diagonal/>
    </border>
    <border>
      <left style="medium">
        <color indexed="64"/>
      </left>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bottom style="thin">
        <color indexed="64"/>
      </bottom>
      <diagonal/>
    </border>
    <border>
      <left style="medium">
        <color indexed="64"/>
      </left>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style="thin">
        <color indexed="64"/>
      </bottom>
      <diagonal/>
    </border>
    <border>
      <left style="medium">
        <color indexed="64"/>
      </left>
      <right style="thin">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s>
  <cellStyleXfs count="2">
    <xf numFmtId="0" fontId="0" fillId="0" borderId="0"/>
    <xf numFmtId="0" fontId="1" fillId="0" borderId="0" applyNumberFormat="0" applyFont="0" applyFill="0" applyBorder="0" applyAlignment="0" applyProtection="0"/>
  </cellStyleXfs>
  <cellXfs count="245">
    <xf numFmtId="0" fontId="0" fillId="0" borderId="0" xfId="0"/>
    <xf numFmtId="0" fontId="2" fillId="0" borderId="0" xfId="0" applyFont="1"/>
    <xf numFmtId="0" fontId="3" fillId="0" borderId="0" xfId="0" applyFont="1"/>
    <xf numFmtId="0" fontId="4" fillId="0" borderId="0" xfId="0" applyFont="1"/>
    <xf numFmtId="0" fontId="5" fillId="0" borderId="0" xfId="0" applyFont="1"/>
    <xf numFmtId="0" fontId="6" fillId="0" borderId="0" xfId="0" applyFont="1"/>
    <xf numFmtId="0" fontId="9" fillId="0" borderId="0" xfId="0" applyFont="1" applyAlignment="1">
      <alignment horizontal="left" vertical="top" wrapText="1"/>
    </xf>
    <xf numFmtId="0" fontId="10" fillId="0" borderId="0" xfId="0" applyFont="1"/>
    <xf numFmtId="0" fontId="12" fillId="0" borderId="0" xfId="0" applyFont="1"/>
    <xf numFmtId="0" fontId="13" fillId="0" borderId="0" xfId="0" applyFont="1"/>
    <xf numFmtId="0" fontId="17" fillId="0" borderId="0" xfId="0" applyFont="1"/>
    <xf numFmtId="0" fontId="17" fillId="0" borderId="0" xfId="0" applyFont="1" applyAlignment="1">
      <alignment vertical="center"/>
    </xf>
    <xf numFmtId="0" fontId="17" fillId="5" borderId="0" xfId="0" applyFont="1" applyFill="1"/>
    <xf numFmtId="0" fontId="23" fillId="0" borderId="0" xfId="0" applyFont="1"/>
    <xf numFmtId="0" fontId="8" fillId="0" borderId="0" xfId="0" applyFont="1" applyAlignment="1">
      <alignment wrapText="1"/>
    </xf>
    <xf numFmtId="0" fontId="17" fillId="0" borderId="1" xfId="0" applyFont="1" applyBorder="1" applyAlignment="1">
      <alignment horizontal="right" vertical="center" wrapText="1"/>
    </xf>
    <xf numFmtId="0" fontId="9" fillId="0" borderId="0" xfId="0" applyFont="1" applyAlignment="1">
      <alignment wrapText="1"/>
    </xf>
    <xf numFmtId="0" fontId="18" fillId="0" borderId="1" xfId="0" applyFont="1" applyBorder="1" applyAlignment="1">
      <alignment horizontal="right" vertical="center" wrapText="1"/>
    </xf>
    <xf numFmtId="0" fontId="18" fillId="0" borderId="0" xfId="0" applyFont="1"/>
    <xf numFmtId="0" fontId="8" fillId="0" borderId="0" xfId="0" applyFont="1" applyAlignment="1">
      <alignment horizontal="right" wrapText="1"/>
    </xf>
    <xf numFmtId="0" fontId="19" fillId="5" borderId="1" xfId="0" applyFont="1" applyFill="1" applyBorder="1" applyAlignment="1">
      <alignment horizontal="right" vertical="center" wrapText="1"/>
    </xf>
    <xf numFmtId="0" fontId="9" fillId="0" borderId="0" xfId="0" applyFont="1" applyAlignment="1">
      <alignment horizontal="right" wrapText="1"/>
    </xf>
    <xf numFmtId="0" fontId="10" fillId="0" borderId="0" xfId="0" applyFont="1" applyAlignment="1">
      <alignment horizontal="right" wrapText="1"/>
    </xf>
    <xf numFmtId="0" fontId="10" fillId="0" borderId="0" xfId="0" applyFont="1" applyAlignment="1">
      <alignment horizontal="left"/>
    </xf>
    <xf numFmtId="0" fontId="13" fillId="5" borderId="0" xfId="0" applyFont="1" applyFill="1"/>
    <xf numFmtId="0" fontId="3" fillId="5" borderId="0" xfId="0" applyFont="1" applyFill="1"/>
    <xf numFmtId="0" fontId="2" fillId="5" borderId="1" xfId="0" applyFont="1" applyFill="1" applyBorder="1" applyAlignment="1">
      <alignment horizontal="left" vertical="center"/>
    </xf>
    <xf numFmtId="0" fontId="2" fillId="5" borderId="1" xfId="0" applyFont="1" applyFill="1" applyBorder="1" applyAlignment="1">
      <alignment horizontal="left" vertical="top"/>
    </xf>
    <xf numFmtId="0" fontId="2" fillId="5" borderId="1" xfId="0" applyFont="1" applyFill="1" applyBorder="1" applyAlignment="1">
      <alignment horizontal="left" vertical="top" wrapText="1"/>
    </xf>
    <xf numFmtId="0" fontId="2" fillId="5" borderId="1" xfId="0" applyFont="1" applyFill="1" applyBorder="1" applyAlignment="1">
      <alignment horizontal="left" vertical="center" wrapText="1"/>
    </xf>
    <xf numFmtId="0" fontId="3" fillId="5" borderId="0" xfId="0" applyFont="1" applyFill="1" applyAlignment="1">
      <alignment horizontal="left"/>
    </xf>
    <xf numFmtId="0" fontId="2" fillId="6" borderId="1" xfId="0" applyFont="1" applyFill="1" applyBorder="1" applyAlignment="1">
      <alignment vertical="center" wrapText="1"/>
    </xf>
    <xf numFmtId="0" fontId="3" fillId="5" borderId="1" xfId="0" applyFont="1" applyFill="1" applyBorder="1" applyAlignment="1">
      <alignment horizontal="right" vertical="center" wrapText="1"/>
    </xf>
    <xf numFmtId="0" fontId="3" fillId="5" borderId="1" xfId="0" applyFont="1" applyFill="1" applyBorder="1" applyAlignment="1">
      <alignment horizontal="center" vertical="center" wrapText="1"/>
    </xf>
    <xf numFmtId="0" fontId="3" fillId="5" borderId="1" xfId="0" applyFont="1" applyFill="1" applyBorder="1" applyAlignment="1">
      <alignment vertical="top" wrapText="1"/>
    </xf>
    <xf numFmtId="0" fontId="3" fillId="5" borderId="1" xfId="0" applyFont="1" applyFill="1" applyBorder="1" applyAlignment="1">
      <alignment vertical="center" wrapText="1"/>
    </xf>
    <xf numFmtId="0" fontId="2" fillId="5" borderId="1" xfId="0" applyFont="1" applyFill="1" applyBorder="1" applyAlignment="1">
      <alignment horizontal="center" vertical="center" wrapText="1"/>
    </xf>
    <xf numFmtId="0" fontId="3" fillId="5" borderId="1" xfId="0" applyFont="1" applyFill="1" applyBorder="1" applyAlignment="1">
      <alignment vertical="center"/>
    </xf>
    <xf numFmtId="0" fontId="3" fillId="0" borderId="1" xfId="0" applyFont="1" applyBorder="1" applyAlignment="1">
      <alignment horizontal="right" vertical="center" wrapText="1"/>
    </xf>
    <xf numFmtId="0" fontId="2" fillId="0" borderId="1" xfId="0" applyFont="1" applyBorder="1" applyAlignment="1">
      <alignment horizontal="center" vertical="center" wrapText="1"/>
    </xf>
    <xf numFmtId="0" fontId="3" fillId="0" borderId="1" xfId="0" applyFont="1" applyBorder="1" applyAlignment="1">
      <alignment horizontal="center" vertical="center" wrapText="1"/>
    </xf>
    <xf numFmtId="0" fontId="3" fillId="0" borderId="1" xfId="0" applyFont="1" applyBorder="1" applyAlignment="1">
      <alignment vertical="center" wrapText="1"/>
    </xf>
    <xf numFmtId="0" fontId="3" fillId="5" borderId="0" xfId="0" applyFont="1" applyFill="1" applyAlignment="1">
      <alignment vertical="center"/>
    </xf>
    <xf numFmtId="0" fontId="3" fillId="5" borderId="6" xfId="0" applyFont="1" applyFill="1" applyBorder="1" applyAlignment="1">
      <alignment horizontal="left" vertical="top" wrapText="1"/>
    </xf>
    <xf numFmtId="0" fontId="2" fillId="0" borderId="1" xfId="0" applyFont="1" applyBorder="1" applyAlignment="1">
      <alignment horizontal="center"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3" fillId="0" borderId="1" xfId="0" applyFont="1" applyBorder="1" applyAlignment="1">
      <alignment horizontal="center" vertical="top" wrapText="1"/>
    </xf>
    <xf numFmtId="0" fontId="3" fillId="5" borderId="0" xfId="0" applyFont="1" applyFill="1" applyAlignment="1">
      <alignment wrapText="1"/>
    </xf>
    <xf numFmtId="0" fontId="3" fillId="5" borderId="1" xfId="0" applyFont="1" applyFill="1" applyBorder="1" applyAlignment="1">
      <alignment horizontal="center" vertical="top" wrapText="1"/>
    </xf>
    <xf numFmtId="0" fontId="28" fillId="5" borderId="1" xfId="0" applyFont="1" applyFill="1" applyBorder="1" applyAlignment="1">
      <alignment horizontal="right" vertical="center" wrapText="1"/>
    </xf>
    <xf numFmtId="0" fontId="3" fillId="5" borderId="1" xfId="0" applyFont="1" applyFill="1" applyBorder="1" applyAlignment="1">
      <alignment horizontal="left" vertical="top" wrapText="1"/>
    </xf>
    <xf numFmtId="0" fontId="30" fillId="0" borderId="0" xfId="0" applyFont="1" applyAlignment="1">
      <alignment wrapText="1"/>
    </xf>
    <xf numFmtId="0" fontId="3" fillId="5" borderId="3" xfId="0" applyFont="1" applyFill="1" applyBorder="1" applyAlignment="1">
      <alignment vertical="top" wrapText="1"/>
    </xf>
    <xf numFmtId="0" fontId="3" fillId="5" borderId="1" xfId="0" applyFont="1" applyFill="1" applyBorder="1" applyAlignment="1">
      <alignment horizontal="right" wrapText="1"/>
    </xf>
    <xf numFmtId="0" fontId="3" fillId="5" borderId="5" xfId="0" applyFont="1" applyFill="1" applyBorder="1" applyAlignment="1">
      <alignment vertical="top" wrapText="1"/>
    </xf>
    <xf numFmtId="0" fontId="3" fillId="5" borderId="9" xfId="0" applyFont="1" applyFill="1" applyBorder="1" applyAlignment="1">
      <alignment horizontal="left" vertical="center" wrapText="1"/>
    </xf>
    <xf numFmtId="0" fontId="3" fillId="5" borderId="1" xfId="0" applyFont="1" applyFill="1" applyBorder="1" applyAlignment="1">
      <alignment horizontal="left" vertical="center" wrapText="1"/>
    </xf>
    <xf numFmtId="0" fontId="27" fillId="0" borderId="1" xfId="0" applyFont="1" applyBorder="1" applyAlignment="1">
      <alignment horizontal="right" vertical="center" wrapText="1"/>
    </xf>
    <xf numFmtId="0" fontId="27" fillId="0" borderId="1" xfId="0" applyFont="1" applyBorder="1" applyAlignment="1">
      <alignment horizontal="center" vertical="center" wrapText="1"/>
    </xf>
    <xf numFmtId="0" fontId="3" fillId="0" borderId="24" xfId="0" applyFont="1" applyBorder="1" applyAlignment="1">
      <alignment horizontal="right" vertical="center" wrapText="1"/>
    </xf>
    <xf numFmtId="0" fontId="3" fillId="5" borderId="0" xfId="0" applyFont="1" applyFill="1" applyAlignment="1">
      <alignment horizontal="right" vertical="center"/>
    </xf>
    <xf numFmtId="0" fontId="3" fillId="5" borderId="0" xfId="0" applyFont="1" applyFill="1" applyAlignment="1">
      <alignment horizontal="center" vertical="top"/>
    </xf>
    <xf numFmtId="0" fontId="3" fillId="5" borderId="0" xfId="0" applyFont="1" applyFill="1" applyAlignment="1">
      <alignment vertical="top" wrapText="1"/>
    </xf>
    <xf numFmtId="0" fontId="3" fillId="5" borderId="0" xfId="0" applyFont="1" applyFill="1" applyAlignment="1">
      <alignment horizontal="left" vertical="center" wrapText="1"/>
    </xf>
    <xf numFmtId="0" fontId="2" fillId="5" borderId="1" xfId="0" applyFont="1" applyFill="1" applyBorder="1" applyAlignment="1">
      <alignment horizontal="left" wrapText="1"/>
    </xf>
    <xf numFmtId="0" fontId="3" fillId="0" borderId="0" xfId="0" applyFont="1" applyAlignment="1">
      <alignment wrapText="1"/>
    </xf>
    <xf numFmtId="0" fontId="10" fillId="0" borderId="0" xfId="0" applyFont="1" applyAlignment="1">
      <alignment horizontal="center" wrapText="1"/>
    </xf>
    <xf numFmtId="0" fontId="8" fillId="0" borderId="0" xfId="0" applyFont="1" applyAlignment="1">
      <alignment horizontal="center" wrapText="1"/>
    </xf>
    <xf numFmtId="0" fontId="17" fillId="5" borderId="18" xfId="0" applyFont="1" applyFill="1" applyBorder="1" applyAlignment="1">
      <alignment horizontal="center" vertical="center" wrapText="1"/>
    </xf>
    <xf numFmtId="0" fontId="18" fillId="4" borderId="1" xfId="0" applyFont="1" applyFill="1" applyBorder="1" applyAlignment="1">
      <alignment horizontal="center" vertical="center"/>
    </xf>
    <xf numFmtId="0" fontId="5" fillId="0" borderId="0" xfId="0" applyFont="1" applyAlignment="1">
      <alignment wrapText="1"/>
    </xf>
    <xf numFmtId="0" fontId="6" fillId="0" borderId="0" xfId="0" applyFont="1" applyAlignment="1">
      <alignment wrapText="1"/>
    </xf>
    <xf numFmtId="49" fontId="14" fillId="4" borderId="1"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6" fillId="4" borderId="11" xfId="0" applyFont="1" applyFill="1" applyBorder="1" applyAlignment="1">
      <alignment horizontal="center" vertical="center" wrapText="1"/>
    </xf>
    <xf numFmtId="0" fontId="16" fillId="4" borderId="8" xfId="0" applyFont="1" applyFill="1" applyBorder="1" applyAlignment="1">
      <alignment horizontal="center" vertical="center" wrapText="1"/>
    </xf>
    <xf numFmtId="0" fontId="16" fillId="4" borderId="12" xfId="0" applyFont="1" applyFill="1" applyBorder="1" applyAlignment="1">
      <alignment horizontal="center" vertical="center" wrapText="1"/>
    </xf>
    <xf numFmtId="0" fontId="16" fillId="4" borderId="2" xfId="0" applyFont="1" applyFill="1" applyBorder="1" applyAlignment="1">
      <alignment horizontal="center" vertical="center" wrapText="1"/>
    </xf>
    <xf numFmtId="0" fontId="16" fillId="4" borderId="0" xfId="0" applyFont="1" applyFill="1" applyAlignment="1">
      <alignment horizontal="center" vertical="center" wrapText="1"/>
    </xf>
    <xf numFmtId="0" fontId="16" fillId="4" borderId="14" xfId="0" applyFont="1" applyFill="1" applyBorder="1" applyAlignment="1">
      <alignment horizontal="center" vertical="center" wrapText="1"/>
    </xf>
    <xf numFmtId="0" fontId="18" fillId="4" borderId="1" xfId="0" applyFont="1" applyFill="1" applyBorder="1" applyAlignment="1">
      <alignment horizontal="center" vertical="center" wrapText="1"/>
    </xf>
    <xf numFmtId="0" fontId="24" fillId="4" borderId="1" xfId="0" applyFont="1" applyFill="1" applyBorder="1" applyAlignment="1">
      <alignment horizontal="center" vertical="center" wrapText="1"/>
    </xf>
    <xf numFmtId="0" fontId="18" fillId="4" borderId="9" xfId="0" applyFont="1" applyFill="1" applyBorder="1" applyAlignment="1">
      <alignment horizontal="center" vertical="center" wrapText="1"/>
    </xf>
    <xf numFmtId="0" fontId="18" fillId="4" borderId="2" xfId="0" applyFont="1" applyFill="1" applyBorder="1" applyAlignment="1">
      <alignment horizontal="center" vertical="center" wrapText="1"/>
    </xf>
    <xf numFmtId="0" fontId="34" fillId="9" borderId="1" xfId="0" applyFont="1" applyFill="1" applyBorder="1" applyAlignment="1">
      <alignment vertical="center" wrapText="1"/>
    </xf>
    <xf numFmtId="0" fontId="24" fillId="10" borderId="4" xfId="0" applyFont="1" applyFill="1" applyBorder="1" applyAlignment="1">
      <alignment horizontal="center" vertical="center"/>
    </xf>
    <xf numFmtId="0" fontId="34" fillId="9" borderId="1" xfId="0" applyFont="1" applyFill="1" applyBorder="1" applyAlignment="1">
      <alignment horizontal="center" vertical="center"/>
    </xf>
    <xf numFmtId="0" fontId="35" fillId="10" borderId="1" xfId="0" applyFont="1" applyFill="1" applyBorder="1" applyAlignment="1">
      <alignment horizontal="center" vertical="center"/>
    </xf>
    <xf numFmtId="0" fontId="34" fillId="9" borderId="1" xfId="0" applyFont="1" applyFill="1" applyBorder="1" applyAlignment="1">
      <alignment horizontal="center" vertical="center" wrapText="1"/>
    </xf>
    <xf numFmtId="49" fontId="36" fillId="9" borderId="1" xfId="1" applyNumberFormat="1" applyFont="1" applyFill="1" applyBorder="1" applyAlignment="1">
      <alignment vertical="center"/>
    </xf>
    <xf numFmtId="49" fontId="36" fillId="9" borderId="1" xfId="1" applyNumberFormat="1" applyFont="1" applyFill="1" applyBorder="1" applyAlignment="1">
      <alignment horizontal="center" vertical="center"/>
    </xf>
    <xf numFmtId="0" fontId="34" fillId="9" borderId="1" xfId="0" applyFont="1" applyFill="1" applyBorder="1" applyAlignment="1">
      <alignment vertical="center"/>
    </xf>
    <xf numFmtId="0" fontId="17" fillId="5" borderId="1" xfId="0" applyFont="1" applyFill="1" applyBorder="1" applyAlignment="1">
      <alignment horizontal="right" vertical="center" wrapText="1"/>
    </xf>
    <xf numFmtId="0" fontId="21" fillId="0" borderId="1" xfId="0" applyFont="1" applyBorder="1" applyAlignment="1">
      <alignment horizontal="right" vertical="center" wrapText="1"/>
    </xf>
    <xf numFmtId="0" fontId="17" fillId="0" borderId="24" xfId="0" applyFont="1" applyBorder="1" applyAlignment="1">
      <alignment horizontal="right" vertical="center" wrapText="1"/>
    </xf>
    <xf numFmtId="49" fontId="24" fillId="10" borderId="4" xfId="0" applyNumberFormat="1" applyFont="1" applyFill="1" applyBorder="1" applyAlignment="1">
      <alignment horizontal="center" vertical="center"/>
    </xf>
    <xf numFmtId="0" fontId="24" fillId="10" borderId="9" xfId="0" applyFont="1" applyFill="1" applyBorder="1" applyAlignment="1">
      <alignment horizontal="center" vertical="center"/>
    </xf>
    <xf numFmtId="49" fontId="24" fillId="10" borderId="9" xfId="0" applyNumberFormat="1" applyFont="1" applyFill="1" applyBorder="1" applyAlignment="1">
      <alignment horizontal="center" vertical="center"/>
    </xf>
    <xf numFmtId="0" fontId="17" fillId="0" borderId="6" xfId="0" applyFont="1" applyBorder="1" applyAlignment="1">
      <alignment horizontal="right" vertical="center" wrapText="1"/>
    </xf>
    <xf numFmtId="0" fontId="34" fillId="9" borderId="6" xfId="0" applyFont="1" applyFill="1" applyBorder="1" applyAlignment="1">
      <alignment horizontal="center" vertical="center" wrapText="1"/>
    </xf>
    <xf numFmtId="0" fontId="34" fillId="9" borderId="6" xfId="0" applyFont="1" applyFill="1" applyBorder="1" applyAlignment="1">
      <alignment horizontal="center" vertical="center"/>
    </xf>
    <xf numFmtId="0" fontId="19" fillId="5" borderId="6" xfId="0" applyFont="1" applyFill="1" applyBorder="1" applyAlignment="1">
      <alignment horizontal="right" vertical="center" wrapText="1"/>
    </xf>
    <xf numFmtId="0" fontId="24" fillId="4" borderId="6" xfId="0" applyFont="1" applyFill="1" applyBorder="1" applyAlignment="1">
      <alignment horizontal="center" vertical="center" wrapText="1"/>
    </xf>
    <xf numFmtId="0" fontId="17" fillId="5" borderId="6" xfId="0" applyFont="1" applyFill="1" applyBorder="1" applyAlignment="1">
      <alignment horizontal="right" vertical="center" wrapText="1"/>
    </xf>
    <xf numFmtId="0" fontId="18" fillId="4" borderId="6" xfId="0" applyFont="1" applyFill="1" applyBorder="1" applyAlignment="1">
      <alignment horizontal="center" vertical="center" wrapText="1"/>
    </xf>
    <xf numFmtId="0" fontId="34" fillId="9" borderId="6" xfId="0" applyFont="1" applyFill="1" applyBorder="1" applyAlignment="1">
      <alignment vertical="center" wrapText="1"/>
    </xf>
    <xf numFmtId="0" fontId="18" fillId="0" borderId="6" xfId="0" applyFont="1" applyBorder="1" applyAlignment="1">
      <alignment horizontal="right" vertical="center" wrapText="1"/>
    </xf>
    <xf numFmtId="0" fontId="35" fillId="10" borderId="6" xfId="0" applyFont="1" applyFill="1" applyBorder="1" applyAlignment="1">
      <alignment horizontal="center" vertical="center"/>
    </xf>
    <xf numFmtId="49" fontId="36" fillId="9" borderId="6" xfId="1" applyNumberFormat="1" applyFont="1" applyFill="1" applyBorder="1" applyAlignment="1">
      <alignment horizontal="center" vertical="center"/>
    </xf>
    <xf numFmtId="0" fontId="34" fillId="9" borderId="6" xfId="0" applyFont="1" applyFill="1" applyBorder="1" applyAlignment="1">
      <alignment vertical="center"/>
    </xf>
    <xf numFmtId="0" fontId="5" fillId="2" borderId="4" xfId="0" applyFont="1" applyFill="1" applyBorder="1" applyAlignment="1">
      <alignment horizontal="left" vertical="top" wrapText="1"/>
    </xf>
    <xf numFmtId="0" fontId="6" fillId="2" borderId="4" xfId="0" applyFont="1" applyFill="1" applyBorder="1" applyAlignment="1">
      <alignment horizontal="left" vertical="top" wrapText="1"/>
    </xf>
    <xf numFmtId="0" fontId="6" fillId="2" borderId="9" xfId="0" applyFont="1" applyFill="1" applyBorder="1" applyAlignment="1">
      <alignment horizontal="left" vertical="top" wrapText="1"/>
    </xf>
    <xf numFmtId="0" fontId="37" fillId="2" borderId="4" xfId="0" applyFont="1" applyFill="1" applyBorder="1" applyAlignment="1">
      <alignment horizontal="left" vertical="top" wrapText="1"/>
    </xf>
    <xf numFmtId="0" fontId="6" fillId="2" borderId="26" xfId="0" applyFont="1" applyFill="1" applyBorder="1" applyAlignment="1">
      <alignment horizontal="left" vertical="top" wrapText="1"/>
    </xf>
    <xf numFmtId="0" fontId="17" fillId="13" borderId="1" xfId="0" applyFont="1" applyFill="1" applyBorder="1" applyAlignment="1">
      <alignment wrapText="1"/>
    </xf>
    <xf numFmtId="0" fontId="17" fillId="13" borderId="1" xfId="0" applyFont="1" applyFill="1" applyBorder="1" applyAlignment="1">
      <alignment horizontal="left" vertical="top" wrapText="1"/>
    </xf>
    <xf numFmtId="0" fontId="18" fillId="13" borderId="1" xfId="0" applyFont="1" applyFill="1" applyBorder="1" applyAlignment="1">
      <alignment horizontal="left" vertical="top" wrapText="1"/>
    </xf>
    <xf numFmtId="0" fontId="17" fillId="13" borderId="6" xfId="0" applyFont="1" applyFill="1" applyBorder="1" applyAlignment="1">
      <alignment horizontal="left" vertical="top" wrapText="1"/>
    </xf>
    <xf numFmtId="0" fontId="6" fillId="0" borderId="1" xfId="0" applyFont="1" applyBorder="1" applyAlignment="1" applyProtection="1">
      <alignment horizontal="center" vertical="center"/>
      <protection locked="0"/>
    </xf>
    <xf numFmtId="0" fontId="6" fillId="0" borderId="3" xfId="0" applyFont="1" applyBorder="1" applyAlignment="1" applyProtection="1">
      <alignment horizontal="center" vertical="center"/>
      <protection locked="0"/>
    </xf>
    <xf numFmtId="0" fontId="6" fillId="0" borderId="6" xfId="0" applyFont="1" applyBorder="1" applyAlignment="1" applyProtection="1">
      <alignment horizontal="center" vertical="center"/>
      <protection locked="0"/>
    </xf>
    <xf numFmtId="0" fontId="6" fillId="5" borderId="3" xfId="0" applyFont="1" applyFill="1" applyBorder="1" applyAlignment="1" applyProtection="1">
      <alignment horizontal="center" vertical="center"/>
      <protection locked="0"/>
    </xf>
    <xf numFmtId="0" fontId="6" fillId="5" borderId="1" xfId="0" applyFont="1" applyFill="1" applyBorder="1" applyAlignment="1" applyProtection="1">
      <alignment horizontal="center" vertical="center"/>
      <protection locked="0"/>
    </xf>
    <xf numFmtId="0" fontId="17" fillId="5" borderId="4" xfId="0" applyFont="1" applyFill="1" applyBorder="1" applyAlignment="1" applyProtection="1">
      <alignment horizontal="center" vertical="center"/>
      <protection locked="0"/>
    </xf>
    <xf numFmtId="0" fontId="17" fillId="5" borderId="9" xfId="0" applyFont="1" applyFill="1" applyBorder="1" applyAlignment="1" applyProtection="1">
      <alignment horizontal="center" vertical="center"/>
      <protection locked="0"/>
    </xf>
    <xf numFmtId="0" fontId="6" fillId="0" borderId="1" xfId="0" applyFont="1" applyBorder="1" applyAlignment="1" applyProtection="1">
      <alignment horizontal="center" vertical="center" wrapText="1"/>
      <protection locked="0"/>
    </xf>
    <xf numFmtId="0" fontId="6" fillId="5" borderId="6" xfId="0" applyFont="1" applyFill="1" applyBorder="1" applyAlignment="1" applyProtection="1">
      <alignment horizontal="center" vertical="center"/>
      <protection locked="0"/>
    </xf>
    <xf numFmtId="0" fontId="6" fillId="0" borderId="24" xfId="0" applyFont="1" applyBorder="1" applyAlignment="1" applyProtection="1">
      <alignment horizontal="center" vertical="center"/>
      <protection locked="0"/>
    </xf>
    <xf numFmtId="0" fontId="15" fillId="7" borderId="7" xfId="0" applyFont="1" applyFill="1" applyBorder="1" applyAlignment="1">
      <alignment vertical="center" wrapText="1"/>
    </xf>
    <xf numFmtId="0" fontId="15" fillId="0" borderId="0" xfId="0" applyFont="1" applyAlignment="1">
      <alignment horizontal="left" vertical="center"/>
    </xf>
    <xf numFmtId="0" fontId="15" fillId="7" borderId="2" xfId="0" applyFont="1" applyFill="1" applyBorder="1" applyAlignment="1">
      <alignment vertical="center"/>
    </xf>
    <xf numFmtId="0" fontId="26" fillId="3" borderId="4" xfId="0" applyFont="1" applyFill="1" applyBorder="1" applyAlignment="1">
      <alignment horizontal="left" vertical="center" wrapText="1"/>
    </xf>
    <xf numFmtId="0" fontId="26" fillId="3" borderId="5" xfId="0" applyFont="1" applyFill="1" applyBorder="1" applyAlignment="1">
      <alignment horizontal="left" vertical="center" wrapText="1"/>
    </xf>
    <xf numFmtId="0" fontId="26" fillId="3" borderId="3" xfId="0" applyFont="1" applyFill="1" applyBorder="1" applyAlignment="1">
      <alignment horizontal="left" vertical="center" wrapText="1"/>
    </xf>
    <xf numFmtId="0" fontId="3" fillId="5" borderId="6" xfId="0" applyFont="1" applyFill="1" applyBorder="1" applyAlignment="1">
      <alignment horizontal="left" vertical="center" wrapText="1"/>
    </xf>
    <xf numFmtId="0" fontId="3" fillId="5" borderId="13" xfId="0" applyFont="1" applyFill="1" applyBorder="1" applyAlignment="1">
      <alignment horizontal="left" vertical="center" wrapText="1"/>
    </xf>
    <xf numFmtId="0" fontId="3" fillId="5" borderId="7" xfId="0" applyFont="1" applyFill="1" applyBorder="1" applyAlignment="1">
      <alignment horizontal="left" vertical="center" wrapText="1"/>
    </xf>
    <xf numFmtId="0" fontId="3" fillId="5" borderId="6" xfId="0" applyFont="1" applyFill="1" applyBorder="1" applyAlignment="1">
      <alignment horizontal="left" vertical="top" wrapText="1"/>
    </xf>
    <xf numFmtId="0" fontId="3" fillId="5" borderId="13" xfId="0" applyFont="1" applyFill="1" applyBorder="1" applyAlignment="1">
      <alignment horizontal="left" vertical="top" wrapText="1"/>
    </xf>
    <xf numFmtId="0" fontId="3" fillId="5" borderId="7" xfId="0" applyFont="1" applyFill="1" applyBorder="1" applyAlignment="1">
      <alignment horizontal="left" vertical="top" wrapText="1"/>
    </xf>
    <xf numFmtId="0" fontId="2" fillId="5" borderId="11" xfId="0" applyFont="1" applyFill="1" applyBorder="1" applyAlignment="1">
      <alignment horizontal="center"/>
    </xf>
    <xf numFmtId="0" fontId="2" fillId="5" borderId="8" xfId="0" applyFont="1" applyFill="1" applyBorder="1" applyAlignment="1">
      <alignment horizontal="center"/>
    </xf>
    <xf numFmtId="0" fontId="3" fillId="5" borderId="13" xfId="0" applyFont="1" applyFill="1" applyBorder="1" applyAlignment="1">
      <alignment horizontal="center" vertical="top" wrapText="1"/>
    </xf>
    <xf numFmtId="0" fontId="3" fillId="5" borderId="7" xfId="0" applyFont="1" applyFill="1" applyBorder="1" applyAlignment="1">
      <alignment horizontal="center" vertical="top" wrapText="1"/>
    </xf>
    <xf numFmtId="0" fontId="3" fillId="5" borderId="6" xfId="0" applyFont="1" applyFill="1" applyBorder="1" applyAlignment="1">
      <alignment horizontal="center" vertical="center" wrapText="1"/>
    </xf>
    <xf numFmtId="0" fontId="3" fillId="5" borderId="13" xfId="0" applyFont="1" applyFill="1" applyBorder="1" applyAlignment="1">
      <alignment horizontal="center" vertical="center" wrapText="1"/>
    </xf>
    <xf numFmtId="0" fontId="3" fillId="5" borderId="7" xfId="0" applyFont="1" applyFill="1" applyBorder="1" applyAlignment="1">
      <alignment horizontal="center" vertical="center" wrapText="1"/>
    </xf>
    <xf numFmtId="0" fontId="26" fillId="6" borderId="4" xfId="0" applyFont="1" applyFill="1" applyBorder="1" applyAlignment="1">
      <alignment horizontal="left" vertical="center" wrapText="1"/>
    </xf>
    <xf numFmtId="0" fontId="26" fillId="6" borderId="5" xfId="0" applyFont="1" applyFill="1" applyBorder="1" applyAlignment="1">
      <alignment horizontal="left" vertical="center" wrapText="1"/>
    </xf>
    <xf numFmtId="0" fontId="26" fillId="6" borderId="3" xfId="0" applyFont="1" applyFill="1" applyBorder="1" applyAlignment="1">
      <alignment horizontal="left" vertical="center" wrapText="1"/>
    </xf>
    <xf numFmtId="0" fontId="28" fillId="5" borderId="6" xfId="0" applyFont="1" applyFill="1" applyBorder="1" applyAlignment="1">
      <alignment horizontal="left" vertical="center" wrapText="1"/>
    </xf>
    <xf numFmtId="0" fontId="28" fillId="5" borderId="7" xfId="0" applyFont="1" applyFill="1" applyBorder="1" applyAlignment="1">
      <alignment horizontal="left" vertical="center" wrapText="1"/>
    </xf>
    <xf numFmtId="0" fontId="3" fillId="0" borderId="20" xfId="0" applyFont="1" applyBorder="1" applyAlignment="1">
      <alignment horizontal="left" vertical="top" wrapText="1"/>
    </xf>
    <xf numFmtId="0" fontId="3" fillId="0" borderId="21" xfId="0" applyFont="1" applyBorder="1" applyAlignment="1">
      <alignment horizontal="left" vertical="top" wrapText="1"/>
    </xf>
    <xf numFmtId="0" fontId="3" fillId="5" borderId="6" xfId="0" applyFont="1" applyFill="1" applyBorder="1" applyAlignment="1">
      <alignment horizontal="center" vertical="top" wrapText="1"/>
    </xf>
    <xf numFmtId="0" fontId="3" fillId="5" borderId="10" xfId="0" applyFont="1" applyFill="1" applyBorder="1" applyAlignment="1">
      <alignment horizontal="center" vertical="top" wrapText="1"/>
    </xf>
    <xf numFmtId="0" fontId="3" fillId="5" borderId="14" xfId="0" applyFont="1" applyFill="1" applyBorder="1" applyAlignment="1">
      <alignment horizontal="center" vertical="top" wrapText="1"/>
    </xf>
    <xf numFmtId="0" fontId="3" fillId="5" borderId="12" xfId="0" applyFont="1" applyFill="1" applyBorder="1" applyAlignment="1">
      <alignment horizontal="center" vertical="top" wrapText="1"/>
    </xf>
    <xf numFmtId="0" fontId="26" fillId="6" borderId="4" xfId="0" applyFont="1" applyFill="1" applyBorder="1" applyAlignment="1">
      <alignment horizontal="left"/>
    </xf>
    <xf numFmtId="0" fontId="26" fillId="6" borderId="5" xfId="0" applyFont="1" applyFill="1" applyBorder="1" applyAlignment="1">
      <alignment horizontal="left"/>
    </xf>
    <xf numFmtId="0" fontId="26" fillId="6" borderId="3" xfId="0" applyFont="1" applyFill="1" applyBorder="1" applyAlignment="1">
      <alignment horizontal="left"/>
    </xf>
    <xf numFmtId="0" fontId="15" fillId="0" borderId="0" xfId="0" applyFont="1" applyAlignment="1">
      <alignment horizontal="center" vertical="center"/>
    </xf>
    <xf numFmtId="0" fontId="15" fillId="14" borderId="0" xfId="0" applyFont="1" applyFill="1" applyAlignment="1">
      <alignment horizontal="center" vertical="center"/>
    </xf>
    <xf numFmtId="0" fontId="15" fillId="0" borderId="14" xfId="0" applyFont="1" applyBorder="1" applyAlignment="1">
      <alignment horizontal="center" vertical="center"/>
    </xf>
    <xf numFmtId="0" fontId="15" fillId="7" borderId="11" xfId="0" applyFont="1" applyFill="1" applyBorder="1" applyAlignment="1">
      <alignment horizontal="center" vertical="center"/>
    </xf>
    <xf numFmtId="0" fontId="15" fillId="7" borderId="8" xfId="0" applyFont="1" applyFill="1" applyBorder="1" applyAlignment="1">
      <alignment horizontal="center" vertical="center"/>
    </xf>
    <xf numFmtId="0" fontId="10" fillId="11" borderId="1" xfId="0" applyFont="1" applyFill="1" applyBorder="1" applyAlignment="1">
      <alignment horizontal="center" vertical="center"/>
    </xf>
    <xf numFmtId="49" fontId="14" fillId="4" borderId="11" xfId="1" applyNumberFormat="1" applyFont="1" applyFill="1" applyBorder="1" applyAlignment="1">
      <alignment horizontal="center" vertical="center"/>
    </xf>
    <xf numFmtId="49" fontId="14" fillId="4" borderId="12" xfId="1" applyNumberFormat="1" applyFont="1" applyFill="1" applyBorder="1" applyAlignment="1">
      <alignment horizontal="center" vertical="center"/>
    </xf>
    <xf numFmtId="0" fontId="15" fillId="4" borderId="11" xfId="0" applyFont="1" applyFill="1" applyBorder="1" applyAlignment="1">
      <alignment horizontal="center" vertical="center" wrapText="1"/>
    </xf>
    <xf numFmtId="0" fontId="15" fillId="4" borderId="4" xfId="0" applyFont="1" applyFill="1" applyBorder="1" applyAlignment="1">
      <alignment horizontal="center" vertical="center" wrapText="1"/>
    </xf>
    <xf numFmtId="0" fontId="17" fillId="0" borderId="20" xfId="0" applyFont="1" applyBorder="1" applyAlignment="1">
      <alignment horizontal="center" vertical="center" wrapText="1"/>
    </xf>
    <xf numFmtId="0" fontId="17" fillId="0" borderId="21" xfId="0" applyFont="1" applyBorder="1" applyAlignment="1">
      <alignment horizontal="center" vertical="center" wrapText="1"/>
    </xf>
    <xf numFmtId="0" fontId="17" fillId="5" borderId="20" xfId="0" applyFont="1" applyFill="1" applyBorder="1" applyAlignment="1">
      <alignment horizontal="center" vertical="center" wrapText="1"/>
    </xf>
    <xf numFmtId="0" fontId="17" fillId="5" borderId="22" xfId="0" applyFont="1" applyFill="1" applyBorder="1" applyAlignment="1">
      <alignment horizontal="center" vertical="center" wrapText="1"/>
    </xf>
    <xf numFmtId="0" fontId="17" fillId="5" borderId="21" xfId="0" applyFont="1" applyFill="1" applyBorder="1" applyAlignment="1">
      <alignment horizontal="center" vertical="center" wrapText="1"/>
    </xf>
    <xf numFmtId="49" fontId="14" fillId="4" borderId="8" xfId="1" applyNumberFormat="1" applyFont="1" applyFill="1" applyBorder="1" applyAlignment="1">
      <alignment horizontal="center" vertical="center"/>
    </xf>
    <xf numFmtId="0" fontId="15" fillId="4" borderId="7" xfId="0" applyFont="1" applyFill="1" applyBorder="1" applyAlignment="1">
      <alignment horizontal="center" vertical="center"/>
    </xf>
    <xf numFmtId="0" fontId="15" fillId="4" borderId="1" xfId="0" applyFont="1" applyFill="1" applyBorder="1" applyAlignment="1">
      <alignment horizontal="center" vertical="center"/>
    </xf>
    <xf numFmtId="0" fontId="15" fillId="2" borderId="7" xfId="0" applyFont="1" applyFill="1" applyBorder="1" applyAlignment="1">
      <alignment horizontal="center" vertical="center"/>
    </xf>
    <xf numFmtId="0" fontId="15" fillId="2" borderId="1" xfId="0" applyFont="1" applyFill="1" applyBorder="1" applyAlignment="1">
      <alignment horizontal="center" vertical="center"/>
    </xf>
    <xf numFmtId="0" fontId="6" fillId="2" borderId="6" xfId="0" applyFont="1" applyFill="1" applyBorder="1" applyAlignment="1">
      <alignment horizontal="left" vertical="top" wrapText="1"/>
    </xf>
    <xf numFmtId="0" fontId="6" fillId="2" borderId="13" xfId="0" applyFont="1" applyFill="1" applyBorder="1" applyAlignment="1">
      <alignment horizontal="left" vertical="top" wrapText="1"/>
    </xf>
    <xf numFmtId="0" fontId="6" fillId="2" borderId="7" xfId="0" applyFont="1" applyFill="1" applyBorder="1" applyAlignment="1">
      <alignment horizontal="left" vertical="top" wrapText="1"/>
    </xf>
    <xf numFmtId="0" fontId="10" fillId="8" borderId="1" xfId="0" applyFont="1" applyFill="1" applyBorder="1" applyAlignment="1">
      <alignment horizontal="center" vertical="center" wrapText="1"/>
    </xf>
    <xf numFmtId="0" fontId="6" fillId="2" borderId="1" xfId="0" applyFont="1" applyFill="1" applyBorder="1" applyAlignment="1">
      <alignment horizontal="left" vertical="top" wrapText="1"/>
    </xf>
    <xf numFmtId="0" fontId="17" fillId="0" borderId="19" xfId="0" applyFont="1" applyBorder="1" applyAlignment="1">
      <alignment horizontal="center" vertical="center" wrapText="1"/>
    </xf>
    <xf numFmtId="49" fontId="14" fillId="4" borderId="4" xfId="1" applyNumberFormat="1" applyFont="1" applyFill="1" applyBorder="1" applyAlignment="1">
      <alignment horizontal="center" vertical="center"/>
    </xf>
    <xf numFmtId="49" fontId="14" fillId="4" borderId="3" xfId="1" applyNumberFormat="1" applyFont="1" applyFill="1" applyBorder="1" applyAlignment="1">
      <alignment horizontal="center" vertical="center"/>
    </xf>
    <xf numFmtId="0" fontId="15" fillId="4" borderId="1" xfId="0" applyFont="1" applyFill="1" applyBorder="1" applyAlignment="1">
      <alignment horizontal="center"/>
    </xf>
    <xf numFmtId="0" fontId="15" fillId="2" borderId="1" xfId="0" applyFont="1" applyFill="1" applyBorder="1" applyAlignment="1">
      <alignment horizontal="center"/>
    </xf>
    <xf numFmtId="0" fontId="37" fillId="2" borderId="6" xfId="0" applyFont="1" applyFill="1" applyBorder="1" applyAlignment="1">
      <alignment horizontal="left" vertical="top" wrapText="1"/>
    </xf>
    <xf numFmtId="0" fontId="37" fillId="2" borderId="13" xfId="0" applyFont="1" applyFill="1" applyBorder="1" applyAlignment="1">
      <alignment horizontal="left" vertical="top" wrapText="1"/>
    </xf>
    <xf numFmtId="0" fontId="17" fillId="0" borderId="22" xfId="0" applyFont="1" applyBorder="1" applyAlignment="1">
      <alignment horizontal="center" vertical="center" wrapText="1"/>
    </xf>
    <xf numFmtId="0" fontId="17" fillId="5" borderId="6" xfId="0" applyFont="1" applyFill="1" applyBorder="1" applyAlignment="1">
      <alignment horizontal="center" vertical="center" wrapText="1"/>
    </xf>
    <xf numFmtId="0" fontId="17" fillId="5" borderId="13" xfId="0" applyFont="1" applyFill="1" applyBorder="1" applyAlignment="1">
      <alignment horizontal="center" vertical="center" wrapText="1"/>
    </xf>
    <xf numFmtId="0" fontId="10" fillId="8" borderId="18" xfId="0" applyFont="1" applyFill="1" applyBorder="1" applyAlignment="1">
      <alignment horizontal="center" vertical="center" wrapText="1"/>
    </xf>
    <xf numFmtId="0" fontId="10" fillId="8" borderId="17" xfId="0" applyFont="1" applyFill="1" applyBorder="1" applyAlignment="1">
      <alignment horizontal="center" vertical="center" wrapText="1"/>
    </xf>
    <xf numFmtId="0" fontId="6" fillId="2" borderId="9" xfId="0" applyFont="1" applyFill="1" applyBorder="1" applyAlignment="1">
      <alignment horizontal="left" vertical="top" wrapText="1"/>
    </xf>
    <xf numFmtId="0" fontId="6" fillId="2" borderId="11" xfId="0" applyFont="1" applyFill="1" applyBorder="1" applyAlignment="1">
      <alignment horizontal="left" vertical="top" wrapText="1"/>
    </xf>
    <xf numFmtId="0" fontId="6" fillId="2" borderId="2" xfId="0" applyFont="1" applyFill="1" applyBorder="1" applyAlignment="1">
      <alignment horizontal="left" vertical="top" wrapText="1"/>
    </xf>
    <xf numFmtId="0" fontId="17" fillId="0" borderId="23" xfId="0" applyFont="1" applyBorder="1" applyAlignment="1">
      <alignment horizontal="center" vertical="center" wrapText="1"/>
    </xf>
    <xf numFmtId="0" fontId="15" fillId="4" borderId="25" xfId="0" applyFont="1" applyFill="1" applyBorder="1" applyAlignment="1">
      <alignment horizontal="center" vertical="center" wrapText="1"/>
    </xf>
    <xf numFmtId="0" fontId="15" fillId="4" borderId="16" xfId="0" applyFont="1" applyFill="1" applyBorder="1" applyAlignment="1">
      <alignment horizontal="center" vertical="center" wrapText="1"/>
    </xf>
    <xf numFmtId="0" fontId="19" fillId="5" borderId="19" xfId="0" applyFont="1" applyFill="1" applyBorder="1" applyAlignment="1">
      <alignment horizontal="center" vertical="center" wrapText="1"/>
    </xf>
    <xf numFmtId="0" fontId="19" fillId="5" borderId="20" xfId="0" applyFont="1" applyFill="1" applyBorder="1" applyAlignment="1">
      <alignment horizontal="center" vertical="center" wrapText="1"/>
    </xf>
    <xf numFmtId="0" fontId="10" fillId="0" borderId="0" xfId="0" applyFont="1" applyAlignment="1">
      <alignment horizontal="left" wrapText="1"/>
    </xf>
    <xf numFmtId="49" fontId="14" fillId="4" borderId="5" xfId="1" applyNumberFormat="1"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0" xfId="0" applyFont="1" applyFill="1" applyAlignment="1">
      <alignment horizontal="center" vertical="center" wrapText="1"/>
    </xf>
    <xf numFmtId="0" fontId="7" fillId="2" borderId="14" xfId="0" applyFont="1" applyFill="1" applyBorder="1" applyAlignment="1">
      <alignment horizontal="center" vertical="center" wrapText="1"/>
    </xf>
    <xf numFmtId="0" fontId="7" fillId="2" borderId="11" xfId="0" applyFont="1" applyFill="1" applyBorder="1" applyAlignment="1">
      <alignment horizontal="center" vertical="center" wrapText="1"/>
    </xf>
    <xf numFmtId="0" fontId="7" fillId="2" borderId="8" xfId="0" applyFont="1" applyFill="1" applyBorder="1" applyAlignment="1">
      <alignment horizontal="center" vertical="center" wrapText="1"/>
    </xf>
    <xf numFmtId="0" fontId="7" fillId="2" borderId="12" xfId="0" applyFont="1" applyFill="1" applyBorder="1" applyAlignment="1">
      <alignment horizontal="center" vertical="center" wrapText="1"/>
    </xf>
    <xf numFmtId="0" fontId="5" fillId="2" borderId="9" xfId="0" applyFont="1" applyFill="1" applyBorder="1" applyAlignment="1">
      <alignment horizontal="left" vertical="top" wrapText="1"/>
    </xf>
    <xf numFmtId="0" fontId="5" fillId="2" borderId="11" xfId="0" applyFont="1" applyFill="1" applyBorder="1" applyAlignment="1">
      <alignment horizontal="left" vertical="top" wrapText="1"/>
    </xf>
    <xf numFmtId="0" fontId="18" fillId="0" borderId="20" xfId="0" applyFont="1" applyBorder="1" applyAlignment="1">
      <alignment horizontal="center" vertical="center" wrapText="1"/>
    </xf>
    <xf numFmtId="0" fontId="18" fillId="0" borderId="22" xfId="0" applyFont="1" applyBorder="1" applyAlignment="1">
      <alignment horizontal="center" vertical="center" wrapText="1"/>
    </xf>
    <xf numFmtId="0" fontId="38" fillId="12" borderId="2" xfId="0" applyFont="1" applyFill="1" applyBorder="1" applyAlignment="1">
      <alignment horizontal="center" vertical="center" wrapText="1"/>
    </xf>
    <xf numFmtId="0" fontId="38" fillId="12" borderId="0" xfId="0" applyFont="1" applyFill="1" applyAlignment="1">
      <alignment horizontal="center" vertical="center" wrapText="1"/>
    </xf>
    <xf numFmtId="0" fontId="10" fillId="0" borderId="0" xfId="0" applyFont="1" applyAlignment="1">
      <alignment horizontal="center" wrapText="1"/>
    </xf>
    <xf numFmtId="0" fontId="17" fillId="0" borderId="15" xfId="0" applyFont="1" applyBorder="1" applyAlignment="1">
      <alignment horizontal="center" vertical="center" wrapText="1"/>
    </xf>
    <xf numFmtId="0" fontId="17" fillId="0" borderId="18" xfId="0" applyFont="1" applyBorder="1" applyAlignment="1">
      <alignment horizontal="center" vertical="center" wrapText="1"/>
    </xf>
    <xf numFmtId="0" fontId="10" fillId="8" borderId="15" xfId="0" applyFont="1" applyFill="1" applyBorder="1" applyAlignment="1">
      <alignment horizontal="center" vertical="center" wrapText="1"/>
    </xf>
    <xf numFmtId="0" fontId="33" fillId="4" borderId="16" xfId="0" applyFont="1" applyFill="1" applyBorder="1" applyAlignment="1">
      <alignment horizontal="center" wrapText="1"/>
    </xf>
    <xf numFmtId="0" fontId="15" fillId="0" borderId="2" xfId="0" applyFont="1" applyBorder="1" applyAlignment="1">
      <alignment horizontal="center" vertical="center" wrapText="1"/>
    </xf>
    <xf numFmtId="0" fontId="15" fillId="0" borderId="14" xfId="0" applyFont="1" applyBorder="1" applyAlignment="1">
      <alignment horizontal="center" vertical="center" wrapText="1"/>
    </xf>
    <xf numFmtId="0" fontId="15" fillId="7" borderId="2" xfId="0" applyFont="1" applyFill="1" applyBorder="1" applyAlignment="1">
      <alignment horizontal="center" vertical="center"/>
    </xf>
    <xf numFmtId="0" fontId="15" fillId="7" borderId="0" xfId="0" applyFont="1" applyFill="1" applyAlignment="1">
      <alignment horizontal="center" vertical="center"/>
    </xf>
    <xf numFmtId="0" fontId="17" fillId="13" borderId="2" xfId="0" applyFont="1" applyFill="1" applyBorder="1" applyAlignment="1">
      <alignment horizontal="left" vertical="top" wrapText="1"/>
    </xf>
    <xf numFmtId="0" fontId="37" fillId="2" borderId="9" xfId="0" applyFont="1" applyFill="1" applyBorder="1" applyAlignment="1">
      <alignment horizontal="left" vertical="top" wrapText="1"/>
    </xf>
    <xf numFmtId="0" fontId="37" fillId="2" borderId="11" xfId="0" applyFont="1" applyFill="1" applyBorder="1" applyAlignment="1">
      <alignment horizontal="left" vertical="top" wrapText="1"/>
    </xf>
    <xf numFmtId="0" fontId="5" fillId="2" borderId="2" xfId="0" applyFont="1" applyFill="1" applyBorder="1" applyAlignment="1">
      <alignment horizontal="left" vertical="top" wrapText="1"/>
    </xf>
    <xf numFmtId="0" fontId="5" fillId="2" borderId="1" xfId="0" applyFont="1" applyFill="1" applyBorder="1" applyAlignment="1">
      <alignment horizontal="left" vertical="top" wrapText="1"/>
    </xf>
    <xf numFmtId="0" fontId="17" fillId="13" borderId="1" xfId="0" applyFont="1" applyFill="1" applyBorder="1" applyAlignment="1">
      <alignment horizontal="left" vertical="top" wrapText="1"/>
    </xf>
    <xf numFmtId="0" fontId="11" fillId="3" borderId="1" xfId="0" applyFont="1" applyFill="1" applyBorder="1" applyAlignment="1">
      <alignment horizontal="center" vertical="center"/>
    </xf>
    <xf numFmtId="0" fontId="11" fillId="3" borderId="4" xfId="0" applyFont="1" applyFill="1" applyBorder="1" applyAlignment="1">
      <alignment horizontal="center"/>
    </xf>
    <xf numFmtId="0" fontId="11" fillId="3" borderId="5" xfId="0" applyFont="1" applyFill="1" applyBorder="1" applyAlignment="1">
      <alignment horizontal="center"/>
    </xf>
    <xf numFmtId="0" fontId="11" fillId="3" borderId="3" xfId="0" applyFont="1" applyFill="1" applyBorder="1" applyAlignment="1">
      <alignment horizontal="center"/>
    </xf>
    <xf numFmtId="0" fontId="39" fillId="0" borderId="4" xfId="0" applyFont="1" applyBorder="1" applyAlignment="1">
      <alignment horizontal="center" vertical="center" wrapText="1"/>
    </xf>
    <xf numFmtId="0" fontId="39" fillId="0" borderId="5" xfId="0" applyFont="1" applyBorder="1" applyAlignment="1">
      <alignment horizontal="center" vertical="center" wrapText="1"/>
    </xf>
    <xf numFmtId="0" fontId="39" fillId="0" borderId="3" xfId="0" applyFont="1" applyBorder="1" applyAlignment="1">
      <alignment horizontal="center" vertical="center" wrapText="1"/>
    </xf>
    <xf numFmtId="3" fontId="6" fillId="0" borderId="1" xfId="0" applyNumberFormat="1" applyFont="1" applyBorder="1" applyAlignment="1" applyProtection="1">
      <alignment horizontal="center" vertical="center"/>
      <protection locked="0"/>
    </xf>
  </cellXfs>
  <cellStyles count="2">
    <cellStyle name="Normal" xfId="0" builtinId="0"/>
    <cellStyle name="Normal 3" xfId="1" xr:uid="{931A1C79-423E-4C1D-A52E-ECC68AACDB72}"/>
  </cellStyles>
  <dxfs count="62">
    <dxf>
      <font>
        <b val="0"/>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FF00"/>
        </patternFill>
      </fill>
    </dxf>
    <dxf>
      <font>
        <b/>
        <i val="0"/>
      </font>
      <fill>
        <patternFill>
          <bgColor rgb="FFFFFF00"/>
        </patternFill>
      </fill>
    </dxf>
    <dxf>
      <font>
        <b/>
        <i val="0"/>
      </font>
      <fill>
        <patternFill>
          <bgColor rgb="FFFFFF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1"/>
      <tableStyleElement type="headerRow" dxfId="6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0DB9B9-5D45-4358-B3AC-98DAACD09D09}">
  <sheetPr>
    <pageSetUpPr fitToPage="1"/>
  </sheetPr>
  <dimension ref="B1:H141"/>
  <sheetViews>
    <sheetView showGridLines="0" view="pageBreakPreview" topLeftCell="D1" zoomScale="62" zoomScaleNormal="83" zoomScaleSheetLayoutView="55" workbookViewId="0">
      <selection activeCell="E7" sqref="E7"/>
    </sheetView>
  </sheetViews>
  <sheetFormatPr defaultColWidth="9" defaultRowHeight="28.5" x14ac:dyDescent="0.45"/>
  <cols>
    <col min="1" max="1" width="2.42578125" style="25" customWidth="1"/>
    <col min="2" max="2" width="36.7109375" style="48" customWidth="1"/>
    <col min="3" max="3" width="49.5703125" style="61" customWidth="1"/>
    <col min="4" max="4" width="17.140625" style="62" customWidth="1"/>
    <col min="5" max="5" width="169.42578125" style="63" customWidth="1"/>
    <col min="6" max="6" width="64.5703125" style="64" customWidth="1"/>
    <col min="7" max="16384" width="9" style="25"/>
  </cols>
  <sheetData>
    <row r="1" spans="2:6" x14ac:dyDescent="0.45">
      <c r="B1" s="142" t="s">
        <v>129</v>
      </c>
      <c r="C1" s="143"/>
      <c r="D1" s="143"/>
      <c r="E1" s="143"/>
      <c r="F1" s="143"/>
    </row>
    <row r="2" spans="2:6" s="30" customFormat="1" ht="28.5" customHeight="1" x14ac:dyDescent="0.45">
      <c r="B2" s="65" t="s">
        <v>49</v>
      </c>
      <c r="C2" s="26" t="s">
        <v>50</v>
      </c>
      <c r="D2" s="27" t="s">
        <v>180</v>
      </c>
      <c r="E2" s="28" t="s">
        <v>48</v>
      </c>
      <c r="F2" s="29" t="s">
        <v>159</v>
      </c>
    </row>
    <row r="3" spans="2:6" ht="23.25" customHeight="1" x14ac:dyDescent="0.45">
      <c r="B3" s="160" t="s">
        <v>143</v>
      </c>
      <c r="C3" s="161"/>
      <c r="D3" s="161"/>
      <c r="E3" s="162"/>
      <c r="F3" s="31"/>
    </row>
    <row r="4" spans="2:6" ht="96" customHeight="1" x14ac:dyDescent="0.45">
      <c r="B4" s="136" t="s">
        <v>141</v>
      </c>
      <c r="C4" s="32" t="s">
        <v>181</v>
      </c>
      <c r="D4" s="33" t="s">
        <v>179</v>
      </c>
      <c r="E4" s="34" t="s">
        <v>111</v>
      </c>
      <c r="F4" s="35" t="s">
        <v>449</v>
      </c>
    </row>
    <row r="5" spans="2:6" ht="96" customHeight="1" x14ac:dyDescent="0.45">
      <c r="B5" s="137"/>
      <c r="C5" s="32" t="s">
        <v>182</v>
      </c>
      <c r="D5" s="36" t="s">
        <v>183</v>
      </c>
      <c r="E5" s="34" t="s">
        <v>112</v>
      </c>
      <c r="F5" s="35" t="s">
        <v>450</v>
      </c>
    </row>
    <row r="6" spans="2:6" ht="96" customHeight="1" x14ac:dyDescent="0.45">
      <c r="B6" s="137"/>
      <c r="C6" s="32" t="s">
        <v>184</v>
      </c>
      <c r="D6" s="33" t="s">
        <v>451</v>
      </c>
      <c r="E6" s="34" t="s">
        <v>452</v>
      </c>
      <c r="F6" s="35" t="s">
        <v>453</v>
      </c>
    </row>
    <row r="7" spans="2:6" ht="61.5" customHeight="1" x14ac:dyDescent="0.45">
      <c r="B7" s="137"/>
      <c r="C7" s="32" t="s">
        <v>185</v>
      </c>
      <c r="D7" s="36" t="s">
        <v>186</v>
      </c>
      <c r="E7" s="34" t="s">
        <v>55</v>
      </c>
      <c r="F7" s="35" t="s">
        <v>454</v>
      </c>
    </row>
    <row r="8" spans="2:6" ht="51.6" customHeight="1" x14ac:dyDescent="0.45">
      <c r="B8" s="137"/>
      <c r="C8" s="32" t="s">
        <v>187</v>
      </c>
      <c r="D8" s="36" t="s">
        <v>188</v>
      </c>
      <c r="E8" s="34" t="s">
        <v>189</v>
      </c>
      <c r="F8" s="35" t="s">
        <v>455</v>
      </c>
    </row>
    <row r="9" spans="2:6" ht="73.5" customHeight="1" x14ac:dyDescent="0.45">
      <c r="B9" s="137"/>
      <c r="C9" s="32" t="s">
        <v>191</v>
      </c>
      <c r="D9" s="36" t="s">
        <v>190</v>
      </c>
      <c r="E9" s="34" t="s">
        <v>51</v>
      </c>
      <c r="F9" s="35" t="s">
        <v>506</v>
      </c>
    </row>
    <row r="10" spans="2:6" ht="63.6" customHeight="1" x14ac:dyDescent="0.45">
      <c r="B10" s="137"/>
      <c r="C10" s="32" t="s">
        <v>192</v>
      </c>
      <c r="D10" s="36" t="s">
        <v>193</v>
      </c>
      <c r="E10" s="34" t="s">
        <v>52</v>
      </c>
      <c r="F10" s="35" t="s">
        <v>456</v>
      </c>
    </row>
    <row r="11" spans="2:6" ht="52.5" customHeight="1" x14ac:dyDescent="0.45">
      <c r="B11" s="137"/>
      <c r="C11" s="32" t="s">
        <v>195</v>
      </c>
      <c r="D11" s="36" t="s">
        <v>194</v>
      </c>
      <c r="E11" s="34" t="s">
        <v>53</v>
      </c>
      <c r="F11" s="35" t="s">
        <v>457</v>
      </c>
    </row>
    <row r="12" spans="2:6" ht="44.1" customHeight="1" x14ac:dyDescent="0.45">
      <c r="B12" s="138"/>
      <c r="C12" s="32" t="s">
        <v>196</v>
      </c>
      <c r="D12" s="36" t="s">
        <v>197</v>
      </c>
      <c r="E12" s="34" t="s">
        <v>54</v>
      </c>
      <c r="F12" s="35" t="s">
        <v>198</v>
      </c>
    </row>
    <row r="13" spans="2:6" ht="60.6" customHeight="1" x14ac:dyDescent="0.45">
      <c r="B13" s="35" t="s">
        <v>17</v>
      </c>
      <c r="C13" s="38" t="s">
        <v>200</v>
      </c>
      <c r="D13" s="39" t="s">
        <v>199</v>
      </c>
      <c r="E13" s="34" t="s">
        <v>113</v>
      </c>
      <c r="F13" s="35" t="s">
        <v>458</v>
      </c>
    </row>
    <row r="14" spans="2:6" ht="57.95" customHeight="1" x14ac:dyDescent="0.45">
      <c r="B14" s="35" t="s">
        <v>17</v>
      </c>
      <c r="C14" s="38" t="s">
        <v>191</v>
      </c>
      <c r="D14" s="39" t="s">
        <v>201</v>
      </c>
      <c r="E14" s="34" t="s">
        <v>121</v>
      </c>
      <c r="F14" s="35" t="s">
        <v>458</v>
      </c>
    </row>
    <row r="15" spans="2:6" ht="57.95" customHeight="1" x14ac:dyDescent="0.45">
      <c r="B15" s="35" t="s">
        <v>18</v>
      </c>
      <c r="C15" s="38" t="s">
        <v>200</v>
      </c>
      <c r="D15" s="40" t="s">
        <v>202</v>
      </c>
      <c r="E15" s="34" t="s">
        <v>114</v>
      </c>
      <c r="F15" s="35" t="s">
        <v>458</v>
      </c>
    </row>
    <row r="16" spans="2:6" ht="57.95" customHeight="1" x14ac:dyDescent="0.45">
      <c r="B16" s="35" t="s">
        <v>18</v>
      </c>
      <c r="C16" s="38" t="s">
        <v>191</v>
      </c>
      <c r="D16" s="40" t="s">
        <v>203</v>
      </c>
      <c r="E16" s="34" t="s">
        <v>122</v>
      </c>
      <c r="F16" s="35" t="s">
        <v>458</v>
      </c>
    </row>
    <row r="17" spans="2:6" ht="59.1" customHeight="1" x14ac:dyDescent="0.45">
      <c r="B17" s="35" t="s">
        <v>19</v>
      </c>
      <c r="C17" s="38" t="s">
        <v>200</v>
      </c>
      <c r="D17" s="40" t="s">
        <v>204</v>
      </c>
      <c r="E17" s="34" t="s">
        <v>115</v>
      </c>
      <c r="F17" s="35" t="s">
        <v>458</v>
      </c>
    </row>
    <row r="18" spans="2:6" ht="59.1" customHeight="1" x14ac:dyDescent="0.45">
      <c r="B18" s="35" t="s">
        <v>19</v>
      </c>
      <c r="C18" s="38" t="s">
        <v>191</v>
      </c>
      <c r="D18" s="40" t="s">
        <v>205</v>
      </c>
      <c r="E18" s="34" t="s">
        <v>123</v>
      </c>
      <c r="F18" s="35" t="s">
        <v>458</v>
      </c>
    </row>
    <row r="19" spans="2:6" ht="47.1" customHeight="1" x14ac:dyDescent="0.45">
      <c r="B19" s="35" t="s">
        <v>20</v>
      </c>
      <c r="C19" s="38" t="s">
        <v>200</v>
      </c>
      <c r="D19" s="40" t="s">
        <v>206</v>
      </c>
      <c r="E19" s="34" t="s">
        <v>116</v>
      </c>
      <c r="F19" s="35" t="s">
        <v>458</v>
      </c>
    </row>
    <row r="20" spans="2:6" ht="47.1" customHeight="1" x14ac:dyDescent="0.45">
      <c r="B20" s="35" t="s">
        <v>20</v>
      </c>
      <c r="C20" s="38" t="s">
        <v>207</v>
      </c>
      <c r="D20" s="40" t="s">
        <v>208</v>
      </c>
      <c r="E20" s="34" t="s">
        <v>124</v>
      </c>
      <c r="F20" s="35" t="s">
        <v>458</v>
      </c>
    </row>
    <row r="21" spans="2:6" ht="64.5" customHeight="1" x14ac:dyDescent="0.45">
      <c r="B21" s="35" t="s">
        <v>21</v>
      </c>
      <c r="C21" s="38" t="s">
        <v>200</v>
      </c>
      <c r="D21" s="40" t="s">
        <v>209</v>
      </c>
      <c r="E21" s="34" t="s">
        <v>117</v>
      </c>
      <c r="F21" s="35" t="s">
        <v>458</v>
      </c>
    </row>
    <row r="22" spans="2:6" ht="64.5" customHeight="1" x14ac:dyDescent="0.45">
      <c r="B22" s="35" t="s">
        <v>21</v>
      </c>
      <c r="C22" s="38" t="s">
        <v>191</v>
      </c>
      <c r="D22" s="40" t="s">
        <v>210</v>
      </c>
      <c r="E22" s="34" t="s">
        <v>125</v>
      </c>
      <c r="F22" s="35" t="s">
        <v>458</v>
      </c>
    </row>
    <row r="23" spans="2:6" ht="47.1" customHeight="1" x14ac:dyDescent="0.45">
      <c r="B23" s="35" t="s">
        <v>22</v>
      </c>
      <c r="C23" s="38" t="s">
        <v>200</v>
      </c>
      <c r="D23" s="40" t="s">
        <v>211</v>
      </c>
      <c r="E23" s="34" t="s">
        <v>118</v>
      </c>
      <c r="F23" s="35" t="s">
        <v>458</v>
      </c>
    </row>
    <row r="24" spans="2:6" ht="54.6" customHeight="1" x14ac:dyDescent="0.45">
      <c r="B24" s="35" t="s">
        <v>22</v>
      </c>
      <c r="C24" s="38" t="s">
        <v>191</v>
      </c>
      <c r="D24" s="40" t="s">
        <v>212</v>
      </c>
      <c r="E24" s="34" t="s">
        <v>126</v>
      </c>
      <c r="F24" s="35" t="s">
        <v>458</v>
      </c>
    </row>
    <row r="25" spans="2:6" ht="92.45" customHeight="1" x14ac:dyDescent="0.45">
      <c r="B25" s="35" t="s">
        <v>27</v>
      </c>
      <c r="C25" s="38" t="s">
        <v>200</v>
      </c>
      <c r="D25" s="40" t="s">
        <v>213</v>
      </c>
      <c r="E25" s="34" t="s">
        <v>119</v>
      </c>
      <c r="F25" s="35" t="s">
        <v>458</v>
      </c>
    </row>
    <row r="26" spans="2:6" ht="92.45" customHeight="1" x14ac:dyDescent="0.45">
      <c r="B26" s="35" t="s">
        <v>27</v>
      </c>
      <c r="C26" s="38" t="s">
        <v>191</v>
      </c>
      <c r="D26" s="40" t="s">
        <v>214</v>
      </c>
      <c r="E26" s="34" t="s">
        <v>127</v>
      </c>
      <c r="F26" s="35" t="s">
        <v>458</v>
      </c>
    </row>
    <row r="27" spans="2:6" ht="62.1" customHeight="1" x14ac:dyDescent="0.45">
      <c r="B27" s="35" t="s">
        <v>23</v>
      </c>
      <c r="C27" s="38" t="s">
        <v>215</v>
      </c>
      <c r="D27" s="40" t="s">
        <v>216</v>
      </c>
      <c r="E27" s="34" t="s">
        <v>120</v>
      </c>
      <c r="F27" s="35" t="s">
        <v>458</v>
      </c>
    </row>
    <row r="28" spans="2:6" ht="64.5" customHeight="1" x14ac:dyDescent="0.45">
      <c r="B28" s="35" t="s">
        <v>23</v>
      </c>
      <c r="C28" s="38" t="s">
        <v>207</v>
      </c>
      <c r="D28" s="40" t="s">
        <v>217</v>
      </c>
      <c r="E28" s="34" t="s">
        <v>128</v>
      </c>
      <c r="F28" s="35" t="s">
        <v>458</v>
      </c>
    </row>
    <row r="29" spans="2:6" ht="54.6" customHeight="1" x14ac:dyDescent="0.45">
      <c r="B29" s="35" t="s">
        <v>133</v>
      </c>
      <c r="C29" s="38" t="s">
        <v>200</v>
      </c>
      <c r="D29" s="40" t="s">
        <v>218</v>
      </c>
      <c r="E29" s="41" t="s">
        <v>162</v>
      </c>
      <c r="F29" s="35" t="s">
        <v>458</v>
      </c>
    </row>
    <row r="30" spans="2:6" ht="54.6" customHeight="1" x14ac:dyDescent="0.45">
      <c r="B30" s="35" t="s">
        <v>133</v>
      </c>
      <c r="C30" s="38" t="s">
        <v>207</v>
      </c>
      <c r="D30" s="40" t="s">
        <v>219</v>
      </c>
      <c r="E30" s="41" t="s">
        <v>459</v>
      </c>
      <c r="F30" s="35" t="s">
        <v>458</v>
      </c>
    </row>
    <row r="31" spans="2:6" s="42" customFormat="1" ht="33" customHeight="1" x14ac:dyDescent="0.25">
      <c r="B31" s="133" t="s">
        <v>144</v>
      </c>
      <c r="C31" s="134"/>
      <c r="D31" s="134"/>
      <c r="E31" s="134"/>
      <c r="F31" s="135"/>
    </row>
    <row r="32" spans="2:6" ht="75" customHeight="1" x14ac:dyDescent="0.45">
      <c r="B32" s="139" t="s">
        <v>25</v>
      </c>
      <c r="C32" s="38" t="s">
        <v>220</v>
      </c>
      <c r="D32" s="44" t="s">
        <v>221</v>
      </c>
      <c r="E32" s="34" t="s">
        <v>56</v>
      </c>
      <c r="F32" s="146" t="s">
        <v>229</v>
      </c>
    </row>
    <row r="33" spans="2:6" ht="60" customHeight="1" x14ac:dyDescent="0.45">
      <c r="B33" s="140"/>
      <c r="C33" s="38" t="s">
        <v>222</v>
      </c>
      <c r="D33" s="44" t="s">
        <v>223</v>
      </c>
      <c r="E33" s="34" t="s">
        <v>142</v>
      </c>
      <c r="F33" s="147"/>
    </row>
    <row r="34" spans="2:6" ht="39.4" customHeight="1" x14ac:dyDescent="0.45">
      <c r="B34" s="140"/>
      <c r="C34" s="38" t="s">
        <v>227</v>
      </c>
      <c r="D34" s="44" t="s">
        <v>224</v>
      </c>
      <c r="E34" s="34" t="s">
        <v>57</v>
      </c>
      <c r="F34" s="147"/>
    </row>
    <row r="35" spans="2:6" ht="57.4" customHeight="1" x14ac:dyDescent="0.45">
      <c r="B35" s="140"/>
      <c r="C35" s="38" t="s">
        <v>228</v>
      </c>
      <c r="D35" s="44" t="s">
        <v>225</v>
      </c>
      <c r="E35" s="34" t="s">
        <v>58</v>
      </c>
      <c r="F35" s="147"/>
    </row>
    <row r="36" spans="2:6" ht="72.95" customHeight="1" x14ac:dyDescent="0.45">
      <c r="B36" s="141"/>
      <c r="C36" s="38" t="s">
        <v>230</v>
      </c>
      <c r="D36" s="44" t="s">
        <v>226</v>
      </c>
      <c r="E36" s="34" t="s">
        <v>59</v>
      </c>
      <c r="F36" s="148"/>
    </row>
    <row r="37" spans="2:6" ht="33" customHeight="1" x14ac:dyDescent="0.45">
      <c r="B37" s="149" t="s">
        <v>166</v>
      </c>
      <c r="C37" s="150"/>
      <c r="D37" s="150"/>
      <c r="E37" s="150"/>
      <c r="F37" s="151"/>
    </row>
    <row r="38" spans="2:6" ht="65.45" customHeight="1" x14ac:dyDescent="0.45">
      <c r="B38" s="139" t="s">
        <v>30</v>
      </c>
      <c r="C38" s="38" t="s">
        <v>460</v>
      </c>
      <c r="D38" s="47" t="s">
        <v>234</v>
      </c>
      <c r="E38" s="34" t="s">
        <v>61</v>
      </c>
      <c r="F38" s="35" t="s">
        <v>260</v>
      </c>
    </row>
    <row r="39" spans="2:6" ht="122.1" customHeight="1" x14ac:dyDescent="0.45">
      <c r="B39" s="140"/>
      <c r="C39" s="38" t="s">
        <v>461</v>
      </c>
      <c r="D39" s="47" t="s">
        <v>235</v>
      </c>
      <c r="E39" s="34" t="s">
        <v>60</v>
      </c>
      <c r="F39" s="35" t="s">
        <v>261</v>
      </c>
    </row>
    <row r="40" spans="2:6" ht="60.6" customHeight="1" x14ac:dyDescent="0.45">
      <c r="B40" s="140"/>
      <c r="C40" s="38" t="s">
        <v>462</v>
      </c>
      <c r="D40" s="47" t="s">
        <v>236</v>
      </c>
      <c r="E40" s="34" t="s">
        <v>140</v>
      </c>
      <c r="F40" s="35" t="s">
        <v>262</v>
      </c>
    </row>
    <row r="41" spans="2:6" ht="63" customHeight="1" x14ac:dyDescent="0.45">
      <c r="B41" s="140"/>
      <c r="C41" s="38" t="s">
        <v>237</v>
      </c>
      <c r="D41" s="47" t="s">
        <v>238</v>
      </c>
      <c r="E41" s="34" t="s">
        <v>62</v>
      </c>
      <c r="F41" s="35" t="s">
        <v>263</v>
      </c>
    </row>
    <row r="42" spans="2:6" ht="67.5" customHeight="1" x14ac:dyDescent="0.45">
      <c r="B42" s="140"/>
      <c r="C42" s="38" t="s">
        <v>463</v>
      </c>
      <c r="D42" s="47" t="s">
        <v>239</v>
      </c>
      <c r="E42" s="34" t="s">
        <v>63</v>
      </c>
      <c r="F42" s="35" t="s">
        <v>264</v>
      </c>
    </row>
    <row r="43" spans="2:6" ht="69.599999999999994" customHeight="1" x14ac:dyDescent="0.45">
      <c r="B43" s="139" t="s">
        <v>37</v>
      </c>
      <c r="C43" s="38" t="s">
        <v>240</v>
      </c>
      <c r="D43" s="47" t="s">
        <v>241</v>
      </c>
      <c r="E43" s="34" t="s">
        <v>64</v>
      </c>
      <c r="F43" s="35" t="s">
        <v>264</v>
      </c>
    </row>
    <row r="44" spans="2:6" ht="69" customHeight="1" x14ac:dyDescent="0.45">
      <c r="B44" s="140"/>
      <c r="C44" s="38" t="s">
        <v>242</v>
      </c>
      <c r="D44" s="47" t="s">
        <v>243</v>
      </c>
      <c r="E44" s="34" t="s">
        <v>65</v>
      </c>
      <c r="F44" s="35" t="s">
        <v>264</v>
      </c>
    </row>
    <row r="45" spans="2:6" ht="68.45" customHeight="1" x14ac:dyDescent="0.45">
      <c r="B45" s="141"/>
      <c r="C45" s="38" t="s">
        <v>244</v>
      </c>
      <c r="D45" s="47" t="s">
        <v>245</v>
      </c>
      <c r="E45" s="34" t="s">
        <v>66</v>
      </c>
      <c r="F45" s="35" t="s">
        <v>268</v>
      </c>
    </row>
    <row r="46" spans="2:6" ht="47.45" customHeight="1" x14ac:dyDescent="0.45">
      <c r="B46" s="43" t="s">
        <v>26</v>
      </c>
      <c r="C46" s="38" t="s">
        <v>464</v>
      </c>
      <c r="D46" s="47" t="s">
        <v>246</v>
      </c>
      <c r="E46" s="34" t="s">
        <v>67</v>
      </c>
      <c r="F46" s="35" t="s">
        <v>265</v>
      </c>
    </row>
    <row r="47" spans="2:6" ht="47.45" customHeight="1" x14ac:dyDescent="0.45">
      <c r="B47" s="45"/>
      <c r="C47" s="38" t="s">
        <v>465</v>
      </c>
      <c r="D47" s="47" t="s">
        <v>247</v>
      </c>
      <c r="E47" s="34" t="s">
        <v>105</v>
      </c>
      <c r="F47" s="35" t="s">
        <v>266</v>
      </c>
    </row>
    <row r="48" spans="2:6" ht="47.45" customHeight="1" x14ac:dyDescent="0.45">
      <c r="B48" s="45"/>
      <c r="C48" s="38" t="s">
        <v>248</v>
      </c>
      <c r="D48" s="47" t="s">
        <v>249</v>
      </c>
      <c r="E48" s="34" t="s">
        <v>106</v>
      </c>
      <c r="F48" s="35" t="s">
        <v>267</v>
      </c>
    </row>
    <row r="49" spans="2:6" ht="65.45" customHeight="1" x14ac:dyDescent="0.45">
      <c r="B49" s="45"/>
      <c r="C49" s="38" t="s">
        <v>250</v>
      </c>
      <c r="D49" s="47" t="s">
        <v>251</v>
      </c>
      <c r="E49" s="34" t="s">
        <v>107</v>
      </c>
      <c r="F49" s="35" t="s">
        <v>267</v>
      </c>
    </row>
    <row r="50" spans="2:6" s="48" customFormat="1" ht="46.5" customHeight="1" x14ac:dyDescent="0.45">
      <c r="B50" s="45"/>
      <c r="C50" s="38" t="s">
        <v>253</v>
      </c>
      <c r="D50" s="47" t="s">
        <v>252</v>
      </c>
      <c r="E50" s="34" t="s">
        <v>108</v>
      </c>
      <c r="F50" s="35" t="s">
        <v>466</v>
      </c>
    </row>
    <row r="51" spans="2:6" s="48" customFormat="1" ht="45" customHeight="1" x14ac:dyDescent="0.45">
      <c r="B51" s="45"/>
      <c r="C51" s="38" t="s">
        <v>254</v>
      </c>
      <c r="D51" s="47" t="s">
        <v>255</v>
      </c>
      <c r="E51" s="34" t="s">
        <v>109</v>
      </c>
      <c r="F51" s="35" t="s">
        <v>269</v>
      </c>
    </row>
    <row r="52" spans="2:6" s="48" customFormat="1" ht="50.45" customHeight="1" x14ac:dyDescent="0.45">
      <c r="B52" s="46"/>
      <c r="C52" s="38" t="s">
        <v>467</v>
      </c>
      <c r="D52" s="47" t="s">
        <v>256</v>
      </c>
      <c r="E52" s="34" t="s">
        <v>110</v>
      </c>
      <c r="F52" s="35" t="s">
        <v>468</v>
      </c>
    </row>
    <row r="53" spans="2:6" ht="87" customHeight="1" x14ac:dyDescent="0.45">
      <c r="B53" s="154" t="s">
        <v>134</v>
      </c>
      <c r="C53" s="32" t="s">
        <v>469</v>
      </c>
      <c r="D53" s="49" t="s">
        <v>257</v>
      </c>
      <c r="E53" s="35" t="s">
        <v>164</v>
      </c>
      <c r="F53" s="35" t="s">
        <v>270</v>
      </c>
    </row>
    <row r="54" spans="2:6" ht="92.1" customHeight="1" x14ac:dyDescent="0.45">
      <c r="B54" s="155"/>
      <c r="C54" s="32" t="s">
        <v>258</v>
      </c>
      <c r="D54" s="49" t="s">
        <v>259</v>
      </c>
      <c r="E54" s="66" t="s">
        <v>163</v>
      </c>
      <c r="F54" s="37" t="s">
        <v>271</v>
      </c>
    </row>
    <row r="55" spans="2:6" ht="47.45" customHeight="1" x14ac:dyDescent="0.45">
      <c r="B55" s="133" t="s">
        <v>165</v>
      </c>
      <c r="C55" s="134"/>
      <c r="D55" s="134"/>
      <c r="E55" s="134"/>
      <c r="F55" s="135"/>
    </row>
    <row r="56" spans="2:6" ht="66.599999999999994" customHeight="1" x14ac:dyDescent="0.45">
      <c r="B56" s="139" t="s">
        <v>31</v>
      </c>
      <c r="C56" s="38" t="s">
        <v>470</v>
      </c>
      <c r="D56" s="47" t="s">
        <v>274</v>
      </c>
      <c r="E56" s="34" t="s">
        <v>99</v>
      </c>
      <c r="F56" s="35" t="s">
        <v>272</v>
      </c>
    </row>
    <row r="57" spans="2:6" ht="66.599999999999994" customHeight="1" x14ac:dyDescent="0.45">
      <c r="B57" s="141"/>
      <c r="C57" s="38" t="s">
        <v>471</v>
      </c>
      <c r="D57" s="47" t="s">
        <v>275</v>
      </c>
      <c r="E57" s="34" t="s">
        <v>273</v>
      </c>
      <c r="F57" s="35" t="s">
        <v>272</v>
      </c>
    </row>
    <row r="58" spans="2:6" ht="66.599999999999994" customHeight="1" x14ac:dyDescent="0.45">
      <c r="B58" s="139" t="s">
        <v>32</v>
      </c>
      <c r="C58" s="38" t="s">
        <v>472</v>
      </c>
      <c r="D58" s="47" t="s">
        <v>276</v>
      </c>
      <c r="E58" s="34" t="s">
        <v>100</v>
      </c>
      <c r="F58" s="35" t="s">
        <v>272</v>
      </c>
    </row>
    <row r="59" spans="2:6" ht="66.599999999999994" customHeight="1" x14ac:dyDescent="0.45">
      <c r="B59" s="141"/>
      <c r="C59" s="38" t="s">
        <v>471</v>
      </c>
      <c r="D59" s="47" t="s">
        <v>277</v>
      </c>
      <c r="E59" s="34" t="s">
        <v>273</v>
      </c>
      <c r="F59" s="35" t="s">
        <v>272</v>
      </c>
    </row>
    <row r="60" spans="2:6" ht="66.599999999999994" customHeight="1" x14ac:dyDescent="0.45">
      <c r="B60" s="152" t="s">
        <v>38</v>
      </c>
      <c r="C60" s="50" t="s">
        <v>473</v>
      </c>
      <c r="D60" s="47" t="s">
        <v>278</v>
      </c>
      <c r="E60" s="51" t="s">
        <v>101</v>
      </c>
      <c r="F60" s="35" t="s">
        <v>272</v>
      </c>
    </row>
    <row r="61" spans="2:6" ht="66.599999999999994" customHeight="1" x14ac:dyDescent="0.45">
      <c r="B61" s="153"/>
      <c r="C61" s="50" t="s">
        <v>474</v>
      </c>
      <c r="D61" s="47" t="s">
        <v>279</v>
      </c>
      <c r="E61" s="34" t="s">
        <v>273</v>
      </c>
      <c r="F61" s="35" t="s">
        <v>272</v>
      </c>
    </row>
    <row r="62" spans="2:6" ht="62.45" customHeight="1" x14ac:dyDescent="0.45">
      <c r="B62" s="152" t="s">
        <v>39</v>
      </c>
      <c r="C62" s="50" t="s">
        <v>475</v>
      </c>
      <c r="D62" s="47" t="s">
        <v>280</v>
      </c>
      <c r="E62" s="51" t="s">
        <v>102</v>
      </c>
      <c r="F62" s="35" t="s">
        <v>272</v>
      </c>
    </row>
    <row r="63" spans="2:6" ht="61.5" customHeight="1" x14ac:dyDescent="0.45">
      <c r="B63" s="153"/>
      <c r="C63" s="50" t="s">
        <v>476</v>
      </c>
      <c r="D63" s="47" t="s">
        <v>281</v>
      </c>
      <c r="E63" s="34" t="s">
        <v>273</v>
      </c>
      <c r="F63" s="35" t="s">
        <v>272</v>
      </c>
    </row>
    <row r="64" spans="2:6" ht="64.5" customHeight="1" x14ac:dyDescent="0.45">
      <c r="B64" s="152" t="s">
        <v>40</v>
      </c>
      <c r="C64" s="50" t="s">
        <v>477</v>
      </c>
      <c r="D64" s="47" t="s">
        <v>282</v>
      </c>
      <c r="E64" s="51" t="s">
        <v>103</v>
      </c>
      <c r="F64" s="35" t="s">
        <v>272</v>
      </c>
    </row>
    <row r="65" spans="2:6" ht="64.5" customHeight="1" x14ac:dyDescent="0.45">
      <c r="B65" s="153"/>
      <c r="C65" s="50" t="s">
        <v>478</v>
      </c>
      <c r="D65" s="47" t="s">
        <v>283</v>
      </c>
      <c r="E65" s="34" t="s">
        <v>273</v>
      </c>
      <c r="F65" s="35" t="s">
        <v>272</v>
      </c>
    </row>
    <row r="66" spans="2:6" ht="57" customHeight="1" x14ac:dyDescent="0.45">
      <c r="B66" s="152" t="s">
        <v>41</v>
      </c>
      <c r="C66" s="50" t="s">
        <v>479</v>
      </c>
      <c r="D66" s="47" t="s">
        <v>284</v>
      </c>
      <c r="E66" s="51" t="s">
        <v>104</v>
      </c>
      <c r="F66" s="35" t="s">
        <v>272</v>
      </c>
    </row>
    <row r="67" spans="2:6" ht="56.1" customHeight="1" x14ac:dyDescent="0.45">
      <c r="B67" s="153"/>
      <c r="C67" s="50" t="s">
        <v>480</v>
      </c>
      <c r="D67" s="47" t="s">
        <v>285</v>
      </c>
      <c r="E67" s="34" t="s">
        <v>273</v>
      </c>
      <c r="F67" s="35" t="s">
        <v>272</v>
      </c>
    </row>
    <row r="68" spans="2:6" ht="33" customHeight="1" x14ac:dyDescent="0.45">
      <c r="B68" s="133" t="s">
        <v>167</v>
      </c>
      <c r="C68" s="134"/>
      <c r="D68" s="134"/>
      <c r="E68" s="134"/>
      <c r="F68" s="135"/>
    </row>
    <row r="69" spans="2:6" ht="91.5" customHeight="1" x14ac:dyDescent="0.45">
      <c r="B69" s="139" t="s">
        <v>43</v>
      </c>
      <c r="C69" s="38" t="s">
        <v>481</v>
      </c>
      <c r="D69" s="47" t="s">
        <v>286</v>
      </c>
      <c r="E69" s="34" t="s">
        <v>68</v>
      </c>
      <c r="F69" s="35" t="s">
        <v>290</v>
      </c>
    </row>
    <row r="70" spans="2:6" ht="67.5" customHeight="1" x14ac:dyDescent="0.45">
      <c r="B70" s="140"/>
      <c r="C70" s="38" t="s">
        <v>288</v>
      </c>
      <c r="D70" s="47" t="s">
        <v>287</v>
      </c>
      <c r="E70" s="34" t="s">
        <v>70</v>
      </c>
      <c r="F70" s="35" t="s">
        <v>291</v>
      </c>
    </row>
    <row r="71" spans="2:6" ht="63" customHeight="1" x14ac:dyDescent="0.45">
      <c r="B71" s="140"/>
      <c r="C71" s="38" t="s">
        <v>482</v>
      </c>
      <c r="D71" s="47" t="s">
        <v>289</v>
      </c>
      <c r="E71" s="34" t="s">
        <v>69</v>
      </c>
      <c r="F71" s="35" t="s">
        <v>292</v>
      </c>
    </row>
    <row r="72" spans="2:6" ht="60.6" customHeight="1" x14ac:dyDescent="0.45">
      <c r="B72" s="140"/>
      <c r="C72" s="38" t="s">
        <v>483</v>
      </c>
      <c r="D72" s="47" t="s">
        <v>293</v>
      </c>
      <c r="E72" s="34" t="s">
        <v>71</v>
      </c>
      <c r="F72" s="35" t="s">
        <v>296</v>
      </c>
    </row>
    <row r="73" spans="2:6" ht="75.95" customHeight="1" x14ac:dyDescent="0.45">
      <c r="B73" s="140"/>
      <c r="C73" s="38" t="s">
        <v>484</v>
      </c>
      <c r="D73" s="47" t="s">
        <v>294</v>
      </c>
      <c r="E73" s="34" t="s">
        <v>72</v>
      </c>
      <c r="F73" s="35" t="s">
        <v>297</v>
      </c>
    </row>
    <row r="74" spans="2:6" ht="99.95" customHeight="1" x14ac:dyDescent="0.45">
      <c r="B74" s="141"/>
      <c r="C74" s="38" t="s">
        <v>485</v>
      </c>
      <c r="D74" s="47" t="s">
        <v>295</v>
      </c>
      <c r="E74" s="34" t="s">
        <v>73</v>
      </c>
      <c r="F74" s="35" t="s">
        <v>297</v>
      </c>
    </row>
    <row r="75" spans="2:6" ht="100.5" customHeight="1" x14ac:dyDescent="0.45">
      <c r="B75" s="139" t="s">
        <v>42</v>
      </c>
      <c r="C75" s="38" t="s">
        <v>302</v>
      </c>
      <c r="D75" s="47" t="s">
        <v>301</v>
      </c>
      <c r="E75" s="34" t="s">
        <v>68</v>
      </c>
      <c r="F75" s="35" t="s">
        <v>298</v>
      </c>
    </row>
    <row r="76" spans="2:6" ht="77.099999999999994" customHeight="1" x14ac:dyDescent="0.45">
      <c r="B76" s="140"/>
      <c r="C76" s="38" t="s">
        <v>486</v>
      </c>
      <c r="D76" s="47" t="s">
        <v>303</v>
      </c>
      <c r="E76" s="34" t="s">
        <v>70</v>
      </c>
      <c r="F76" s="35" t="s">
        <v>299</v>
      </c>
    </row>
    <row r="77" spans="2:6" ht="77.099999999999994" customHeight="1" x14ac:dyDescent="0.45">
      <c r="B77" s="140"/>
      <c r="C77" s="38" t="s">
        <v>304</v>
      </c>
      <c r="D77" s="47" t="s">
        <v>305</v>
      </c>
      <c r="E77" s="34" t="s">
        <v>69</v>
      </c>
      <c r="F77" s="35" t="s">
        <v>300</v>
      </c>
    </row>
    <row r="78" spans="2:6" ht="54" customHeight="1" x14ac:dyDescent="0.45">
      <c r="B78" s="140"/>
      <c r="C78" s="38" t="s">
        <v>306</v>
      </c>
      <c r="D78" s="47" t="s">
        <v>307</v>
      </c>
      <c r="E78" s="34" t="s">
        <v>71</v>
      </c>
      <c r="F78" s="35" t="s">
        <v>311</v>
      </c>
    </row>
    <row r="79" spans="2:6" ht="59.1" customHeight="1" x14ac:dyDescent="0.45">
      <c r="B79" s="140"/>
      <c r="C79" s="38" t="s">
        <v>484</v>
      </c>
      <c r="D79" s="47" t="s">
        <v>308</v>
      </c>
      <c r="E79" s="34" t="s">
        <v>72</v>
      </c>
      <c r="F79" s="35" t="s">
        <v>312</v>
      </c>
    </row>
    <row r="80" spans="2:6" ht="96.95" customHeight="1" x14ac:dyDescent="0.45">
      <c r="B80" s="141"/>
      <c r="C80" s="38" t="s">
        <v>309</v>
      </c>
      <c r="D80" s="47" t="s">
        <v>310</v>
      </c>
      <c r="E80" s="34" t="s">
        <v>73</v>
      </c>
      <c r="F80" s="35" t="s">
        <v>312</v>
      </c>
    </row>
    <row r="81" spans="2:6" ht="68.099999999999994" customHeight="1" x14ac:dyDescent="0.45">
      <c r="B81" s="139" t="s">
        <v>33</v>
      </c>
      <c r="C81" s="38" t="s">
        <v>487</v>
      </c>
      <c r="D81" s="47" t="s">
        <v>318</v>
      </c>
      <c r="E81" s="34" t="s">
        <v>68</v>
      </c>
      <c r="F81" s="35" t="s">
        <v>313</v>
      </c>
    </row>
    <row r="82" spans="2:6" ht="72.95" customHeight="1" x14ac:dyDescent="0.45">
      <c r="B82" s="140"/>
      <c r="C82" s="38" t="s">
        <v>288</v>
      </c>
      <c r="D82" s="47" t="s">
        <v>319</v>
      </c>
      <c r="E82" s="34" t="s">
        <v>70</v>
      </c>
      <c r="F82" s="35" t="s">
        <v>314</v>
      </c>
    </row>
    <row r="83" spans="2:6" ht="72.599999999999994" customHeight="1" x14ac:dyDescent="0.45">
      <c r="B83" s="140"/>
      <c r="C83" s="38" t="s">
        <v>304</v>
      </c>
      <c r="D83" s="47" t="s">
        <v>320</v>
      </c>
      <c r="E83" s="34" t="s">
        <v>69</v>
      </c>
      <c r="F83" s="35" t="s">
        <v>315</v>
      </c>
    </row>
    <row r="84" spans="2:6" ht="50.1" customHeight="1" x14ac:dyDescent="0.45">
      <c r="B84" s="140"/>
      <c r="C84" s="38" t="s">
        <v>483</v>
      </c>
      <c r="D84" s="47" t="s">
        <v>321</v>
      </c>
      <c r="E84" s="34" t="s">
        <v>71</v>
      </c>
      <c r="F84" s="35" t="s">
        <v>317</v>
      </c>
    </row>
    <row r="85" spans="2:6" ht="66.599999999999994" customHeight="1" x14ac:dyDescent="0.45">
      <c r="B85" s="140"/>
      <c r="C85" s="38" t="s">
        <v>484</v>
      </c>
      <c r="D85" s="47" t="s">
        <v>323</v>
      </c>
      <c r="E85" s="34" t="s">
        <v>72</v>
      </c>
      <c r="F85" s="35" t="s">
        <v>316</v>
      </c>
    </row>
    <row r="86" spans="2:6" ht="64.5" customHeight="1" x14ac:dyDescent="0.45">
      <c r="B86" s="141"/>
      <c r="C86" s="38" t="s">
        <v>309</v>
      </c>
      <c r="D86" s="47" t="s">
        <v>322</v>
      </c>
      <c r="E86" s="34" t="s">
        <v>73</v>
      </c>
      <c r="F86" s="35" t="s">
        <v>316</v>
      </c>
    </row>
    <row r="87" spans="2:6" ht="64.5" customHeight="1" x14ac:dyDescent="0.45">
      <c r="B87" s="133" t="s">
        <v>168</v>
      </c>
      <c r="C87" s="134"/>
      <c r="D87" s="134"/>
      <c r="E87" s="134"/>
      <c r="F87" s="135"/>
    </row>
    <row r="88" spans="2:6" ht="57" x14ac:dyDescent="0.45">
      <c r="B88" s="139" t="s">
        <v>44</v>
      </c>
      <c r="C88" s="38" t="s">
        <v>231</v>
      </c>
      <c r="D88" s="44" t="s">
        <v>233</v>
      </c>
      <c r="E88" s="34" t="s">
        <v>352</v>
      </c>
      <c r="F88" s="35" t="s">
        <v>325</v>
      </c>
    </row>
    <row r="89" spans="2:6" ht="48.6" customHeight="1" x14ac:dyDescent="0.45">
      <c r="B89" s="141"/>
      <c r="C89" s="38" t="s">
        <v>488</v>
      </c>
      <c r="D89" s="44" t="s">
        <v>232</v>
      </c>
      <c r="E89" s="34" t="s">
        <v>77</v>
      </c>
      <c r="F89" s="35" t="s">
        <v>326</v>
      </c>
    </row>
    <row r="90" spans="2:6" ht="53.45" customHeight="1" x14ac:dyDescent="0.45">
      <c r="B90" s="139" t="s">
        <v>45</v>
      </c>
      <c r="C90" s="38" t="s">
        <v>489</v>
      </c>
      <c r="D90" s="47" t="s">
        <v>324</v>
      </c>
      <c r="E90" s="52" t="s">
        <v>441</v>
      </c>
      <c r="F90" s="35" t="s">
        <v>325</v>
      </c>
    </row>
    <row r="91" spans="2:6" ht="48.95" customHeight="1" x14ac:dyDescent="0.45">
      <c r="B91" s="141"/>
      <c r="C91" s="38" t="s">
        <v>327</v>
      </c>
      <c r="D91" s="47" t="s">
        <v>329</v>
      </c>
      <c r="E91" s="52" t="s">
        <v>74</v>
      </c>
      <c r="F91" s="35" t="s">
        <v>326</v>
      </c>
    </row>
    <row r="92" spans="2:6" ht="51.95" customHeight="1" x14ac:dyDescent="0.45">
      <c r="B92" s="139" t="s">
        <v>34</v>
      </c>
      <c r="C92" s="32" t="s">
        <v>328</v>
      </c>
      <c r="D92" s="47" t="s">
        <v>330</v>
      </c>
      <c r="E92" s="34" t="s">
        <v>75</v>
      </c>
      <c r="F92" s="35" t="s">
        <v>341</v>
      </c>
    </row>
    <row r="93" spans="2:6" ht="52.35" customHeight="1" x14ac:dyDescent="0.45">
      <c r="B93" s="140"/>
      <c r="C93" s="32" t="s">
        <v>339</v>
      </c>
      <c r="D93" s="47" t="s">
        <v>331</v>
      </c>
      <c r="E93" s="34" t="s">
        <v>78</v>
      </c>
      <c r="F93" s="35" t="s">
        <v>341</v>
      </c>
    </row>
    <row r="94" spans="2:6" ht="38.1" customHeight="1" x14ac:dyDescent="0.45">
      <c r="B94" s="140"/>
      <c r="C94" s="32" t="s">
        <v>340</v>
      </c>
      <c r="D94" s="47" t="s">
        <v>332</v>
      </c>
      <c r="E94" s="34" t="s">
        <v>76</v>
      </c>
      <c r="F94" s="35" t="s">
        <v>342</v>
      </c>
    </row>
    <row r="95" spans="2:6" ht="65.45" customHeight="1" x14ac:dyDescent="0.45">
      <c r="B95" s="140"/>
      <c r="C95" s="32" t="s">
        <v>343</v>
      </c>
      <c r="D95" s="47" t="s">
        <v>333</v>
      </c>
      <c r="E95" s="34" t="s">
        <v>347</v>
      </c>
      <c r="F95" s="35" t="s">
        <v>345</v>
      </c>
    </row>
    <row r="96" spans="2:6" ht="56.85" customHeight="1" x14ac:dyDescent="0.45">
      <c r="B96" s="140"/>
      <c r="C96" s="32" t="s">
        <v>346</v>
      </c>
      <c r="D96" s="47" t="s">
        <v>334</v>
      </c>
      <c r="E96" s="34" t="s">
        <v>348</v>
      </c>
      <c r="F96" s="35" t="s">
        <v>344</v>
      </c>
    </row>
    <row r="97" spans="2:8" ht="51.6" customHeight="1" x14ac:dyDescent="0.45">
      <c r="B97" s="140"/>
      <c r="C97" s="32" t="s">
        <v>490</v>
      </c>
      <c r="D97" s="47" t="s">
        <v>335</v>
      </c>
      <c r="E97" s="34" t="s">
        <v>79</v>
      </c>
      <c r="F97" s="35" t="s">
        <v>349</v>
      </c>
    </row>
    <row r="98" spans="2:8" ht="36.950000000000003" customHeight="1" x14ac:dyDescent="0.45">
      <c r="B98" s="141"/>
      <c r="C98" s="32" t="s">
        <v>491</v>
      </c>
      <c r="D98" s="47" t="s">
        <v>336</v>
      </c>
      <c r="E98" s="34" t="s">
        <v>80</v>
      </c>
      <c r="F98" s="35" t="s">
        <v>349</v>
      </c>
    </row>
    <row r="99" spans="2:8" s="48" customFormat="1" ht="74.45" customHeight="1" x14ac:dyDescent="0.45">
      <c r="B99" s="157" t="s">
        <v>131</v>
      </c>
      <c r="C99" s="32" t="s">
        <v>350</v>
      </c>
      <c r="D99" s="47" t="s">
        <v>337</v>
      </c>
      <c r="E99" s="53" t="s">
        <v>169</v>
      </c>
      <c r="F99" s="35" t="s">
        <v>326</v>
      </c>
    </row>
    <row r="100" spans="2:8" ht="68.099999999999994" customHeight="1" x14ac:dyDescent="0.45">
      <c r="B100" s="158"/>
      <c r="C100" s="32" t="s">
        <v>351</v>
      </c>
      <c r="D100" s="47" t="s">
        <v>338</v>
      </c>
      <c r="E100" s="53" t="s">
        <v>492</v>
      </c>
      <c r="F100" s="35" t="s">
        <v>326</v>
      </c>
    </row>
    <row r="101" spans="2:8" ht="76.5" customHeight="1" x14ac:dyDescent="0.45">
      <c r="B101" s="158"/>
      <c r="C101" s="54" t="s">
        <v>493</v>
      </c>
      <c r="D101" s="47" t="s">
        <v>442</v>
      </c>
      <c r="E101" s="55" t="s">
        <v>445</v>
      </c>
      <c r="F101" s="35" t="s">
        <v>446</v>
      </c>
    </row>
    <row r="102" spans="2:8" ht="67.5" customHeight="1" x14ac:dyDescent="0.45">
      <c r="B102" s="159"/>
      <c r="C102" s="54" t="s">
        <v>444</v>
      </c>
      <c r="D102" s="47" t="s">
        <v>443</v>
      </c>
      <c r="E102" s="55" t="s">
        <v>447</v>
      </c>
      <c r="F102" s="35" t="s">
        <v>446</v>
      </c>
    </row>
    <row r="103" spans="2:8" ht="33" customHeight="1" x14ac:dyDescent="0.45">
      <c r="B103" s="133" t="s">
        <v>355</v>
      </c>
      <c r="C103" s="134"/>
      <c r="D103" s="134"/>
      <c r="E103" s="134"/>
      <c r="F103" s="135"/>
      <c r="H103" s="25" t="s">
        <v>448</v>
      </c>
    </row>
    <row r="104" spans="2:8" ht="54.6" customHeight="1" x14ac:dyDescent="0.45">
      <c r="B104" s="56" t="s">
        <v>135</v>
      </c>
      <c r="C104" s="38" t="s">
        <v>494</v>
      </c>
      <c r="D104" s="40" t="s">
        <v>353</v>
      </c>
      <c r="E104" s="34" t="s">
        <v>82</v>
      </c>
      <c r="F104" s="35" t="s">
        <v>361</v>
      </c>
    </row>
    <row r="105" spans="2:8" ht="59.1" customHeight="1" x14ac:dyDescent="0.45">
      <c r="B105" s="139" t="s">
        <v>46</v>
      </c>
      <c r="C105" s="38" t="s">
        <v>495</v>
      </c>
      <c r="D105" s="40" t="s">
        <v>354</v>
      </c>
      <c r="E105" s="34" t="s">
        <v>81</v>
      </c>
      <c r="F105" s="35" t="s">
        <v>362</v>
      </c>
    </row>
    <row r="106" spans="2:8" ht="69" customHeight="1" x14ac:dyDescent="0.45">
      <c r="B106" s="140"/>
      <c r="C106" s="38" t="s">
        <v>359</v>
      </c>
      <c r="D106" s="40" t="s">
        <v>357</v>
      </c>
      <c r="E106" s="34" t="s">
        <v>137</v>
      </c>
      <c r="F106" s="35" t="s">
        <v>363</v>
      </c>
    </row>
    <row r="107" spans="2:8" ht="83.1" customHeight="1" x14ac:dyDescent="0.45">
      <c r="B107" s="140"/>
      <c r="C107" s="38" t="s">
        <v>360</v>
      </c>
      <c r="D107" s="40" t="s">
        <v>358</v>
      </c>
      <c r="E107" s="34" t="s">
        <v>136</v>
      </c>
      <c r="F107" s="35" t="s">
        <v>364</v>
      </c>
    </row>
    <row r="108" spans="2:8" ht="89.45" customHeight="1" x14ac:dyDescent="0.45">
      <c r="B108" s="140"/>
      <c r="C108" s="38" t="s">
        <v>496</v>
      </c>
      <c r="D108" s="40" t="s">
        <v>366</v>
      </c>
      <c r="E108" s="34" t="s">
        <v>497</v>
      </c>
      <c r="F108" s="35" t="s">
        <v>364</v>
      </c>
    </row>
    <row r="109" spans="2:8" ht="129.94999999999999" customHeight="1" x14ac:dyDescent="0.45">
      <c r="B109" s="140"/>
      <c r="C109" s="38" t="s">
        <v>365</v>
      </c>
      <c r="D109" s="40" t="s">
        <v>367</v>
      </c>
      <c r="E109" s="34" t="s">
        <v>498</v>
      </c>
      <c r="F109" s="35" t="s">
        <v>364</v>
      </c>
    </row>
    <row r="110" spans="2:8" ht="104.1" customHeight="1" x14ac:dyDescent="0.45">
      <c r="B110" s="140"/>
      <c r="C110" s="38" t="s">
        <v>371</v>
      </c>
      <c r="D110" s="40" t="s">
        <v>369</v>
      </c>
      <c r="E110" s="34" t="s">
        <v>138</v>
      </c>
      <c r="F110" s="35" t="s">
        <v>368</v>
      </c>
    </row>
    <row r="111" spans="2:8" ht="89.45" customHeight="1" x14ac:dyDescent="0.45">
      <c r="B111" s="140"/>
      <c r="C111" s="38" t="s">
        <v>372</v>
      </c>
      <c r="D111" s="40" t="s">
        <v>370</v>
      </c>
      <c r="E111" s="34" t="s">
        <v>499</v>
      </c>
      <c r="F111" s="35" t="s">
        <v>368</v>
      </c>
    </row>
    <row r="112" spans="2:8" ht="58.5" customHeight="1" x14ac:dyDescent="0.45">
      <c r="B112" s="140"/>
      <c r="C112" s="38" t="s">
        <v>374</v>
      </c>
      <c r="D112" s="40" t="s">
        <v>373</v>
      </c>
      <c r="E112" s="34" t="s">
        <v>139</v>
      </c>
      <c r="F112" s="35" t="s">
        <v>376</v>
      </c>
    </row>
    <row r="113" spans="2:6" ht="98.1" customHeight="1" x14ac:dyDescent="0.45">
      <c r="B113" s="140"/>
      <c r="C113" s="38" t="s">
        <v>375</v>
      </c>
      <c r="D113" s="40" t="s">
        <v>377</v>
      </c>
      <c r="E113" s="34" t="s">
        <v>500</v>
      </c>
      <c r="F113" s="35" t="s">
        <v>376</v>
      </c>
    </row>
    <row r="114" spans="2:6" ht="96.6" customHeight="1" x14ac:dyDescent="0.45">
      <c r="B114" s="144" t="s">
        <v>149</v>
      </c>
      <c r="C114" s="32" t="s">
        <v>380</v>
      </c>
      <c r="D114" s="40" t="s">
        <v>378</v>
      </c>
      <c r="E114" s="53" t="s">
        <v>161</v>
      </c>
      <c r="F114" s="57" t="s">
        <v>382</v>
      </c>
    </row>
    <row r="115" spans="2:6" ht="68.45" customHeight="1" x14ac:dyDescent="0.45">
      <c r="B115" s="145"/>
      <c r="C115" s="32" t="s">
        <v>381</v>
      </c>
      <c r="D115" s="40" t="s">
        <v>379</v>
      </c>
      <c r="E115" s="53" t="s">
        <v>501</v>
      </c>
      <c r="F115" s="57" t="s">
        <v>382</v>
      </c>
    </row>
    <row r="116" spans="2:6" ht="33" customHeight="1" x14ac:dyDescent="0.45">
      <c r="B116" s="133" t="s">
        <v>170</v>
      </c>
      <c r="C116" s="134"/>
      <c r="D116" s="134"/>
      <c r="E116" s="134"/>
      <c r="F116" s="134"/>
    </row>
    <row r="117" spans="2:6" ht="92.45" customHeight="1" x14ac:dyDescent="0.45">
      <c r="B117" s="139" t="s">
        <v>35</v>
      </c>
      <c r="C117" s="38" t="s">
        <v>502</v>
      </c>
      <c r="D117" s="40" t="s">
        <v>383</v>
      </c>
      <c r="E117" s="34" t="s">
        <v>83</v>
      </c>
      <c r="F117" s="35" t="s">
        <v>356</v>
      </c>
    </row>
    <row r="118" spans="2:6" ht="56.45" customHeight="1" x14ac:dyDescent="0.45">
      <c r="B118" s="140"/>
      <c r="C118" s="38" t="s">
        <v>384</v>
      </c>
      <c r="D118" s="40" t="s">
        <v>385</v>
      </c>
      <c r="E118" s="34" t="s">
        <v>84</v>
      </c>
      <c r="F118" s="35" t="s">
        <v>356</v>
      </c>
    </row>
    <row r="119" spans="2:6" ht="56.45" customHeight="1" x14ac:dyDescent="0.45">
      <c r="B119" s="140"/>
      <c r="C119" s="38" t="s">
        <v>392</v>
      </c>
      <c r="D119" s="40" t="s">
        <v>386</v>
      </c>
      <c r="E119" s="34" t="s">
        <v>171</v>
      </c>
      <c r="F119" s="57" t="s">
        <v>395</v>
      </c>
    </row>
    <row r="120" spans="2:6" ht="56.45" customHeight="1" x14ac:dyDescent="0.45">
      <c r="B120" s="140"/>
      <c r="C120" s="38" t="s">
        <v>393</v>
      </c>
      <c r="D120" s="40" t="s">
        <v>387</v>
      </c>
      <c r="E120" s="34" t="s">
        <v>172</v>
      </c>
      <c r="F120" s="57" t="s">
        <v>396</v>
      </c>
    </row>
    <row r="121" spans="2:6" ht="71.099999999999994" customHeight="1" x14ac:dyDescent="0.45">
      <c r="B121" s="141"/>
      <c r="C121" s="38" t="s">
        <v>394</v>
      </c>
      <c r="D121" s="40" t="s">
        <v>388</v>
      </c>
      <c r="E121" s="34" t="s">
        <v>397</v>
      </c>
      <c r="F121" s="57" t="s">
        <v>398</v>
      </c>
    </row>
    <row r="122" spans="2:6" ht="87.6" customHeight="1" x14ac:dyDescent="0.45">
      <c r="B122" s="156" t="s">
        <v>173</v>
      </c>
      <c r="C122" s="38" t="s">
        <v>399</v>
      </c>
      <c r="D122" s="40" t="s">
        <v>389</v>
      </c>
      <c r="E122" s="41" t="s">
        <v>400</v>
      </c>
      <c r="F122" s="57" t="s">
        <v>401</v>
      </c>
    </row>
    <row r="123" spans="2:6" ht="131.44999999999999" customHeight="1" x14ac:dyDescent="0.45">
      <c r="B123" s="144"/>
      <c r="C123" s="38" t="s">
        <v>402</v>
      </c>
      <c r="D123" s="40" t="s">
        <v>390</v>
      </c>
      <c r="E123" s="41" t="s">
        <v>174</v>
      </c>
      <c r="F123" s="57" t="s">
        <v>403</v>
      </c>
    </row>
    <row r="124" spans="2:6" ht="120.95" customHeight="1" x14ac:dyDescent="0.45">
      <c r="B124" s="145"/>
      <c r="C124" s="38" t="s">
        <v>405</v>
      </c>
      <c r="D124" s="40" t="s">
        <v>391</v>
      </c>
      <c r="E124" s="41" t="s">
        <v>175</v>
      </c>
      <c r="F124" s="57" t="s">
        <v>404</v>
      </c>
    </row>
    <row r="125" spans="2:6" ht="33" customHeight="1" x14ac:dyDescent="0.45">
      <c r="B125" s="133" t="s">
        <v>176</v>
      </c>
      <c r="C125" s="134"/>
      <c r="D125" s="134"/>
      <c r="E125" s="134"/>
      <c r="F125" s="135"/>
    </row>
    <row r="126" spans="2:6" ht="64.5" customHeight="1" x14ac:dyDescent="0.45">
      <c r="B126" s="139" t="s">
        <v>47</v>
      </c>
      <c r="C126" s="38" t="s">
        <v>406</v>
      </c>
      <c r="D126" s="40" t="s">
        <v>407</v>
      </c>
      <c r="E126" s="34" t="s">
        <v>85</v>
      </c>
      <c r="F126" s="57" t="s">
        <v>160</v>
      </c>
    </row>
    <row r="127" spans="2:6" ht="60.6" customHeight="1" x14ac:dyDescent="0.45">
      <c r="B127" s="140"/>
      <c r="C127" s="58" t="s">
        <v>409</v>
      </c>
      <c r="D127" s="59" t="s">
        <v>408</v>
      </c>
      <c r="E127" s="34" t="s">
        <v>86</v>
      </c>
      <c r="F127" s="35" t="s">
        <v>160</v>
      </c>
    </row>
    <row r="128" spans="2:6" ht="50.1" customHeight="1" x14ac:dyDescent="0.45">
      <c r="B128" s="140"/>
      <c r="C128" s="38" t="s">
        <v>503</v>
      </c>
      <c r="D128" s="40" t="s">
        <v>411</v>
      </c>
      <c r="E128" s="34" t="s">
        <v>410</v>
      </c>
      <c r="F128" s="35" t="s">
        <v>412</v>
      </c>
    </row>
    <row r="129" spans="2:6" ht="77.45" customHeight="1" x14ac:dyDescent="0.45">
      <c r="B129" s="141"/>
      <c r="C129" s="38" t="s">
        <v>414</v>
      </c>
      <c r="D129" s="40" t="s">
        <v>413</v>
      </c>
      <c r="E129" s="34" t="s">
        <v>87</v>
      </c>
      <c r="F129" s="57" t="s">
        <v>412</v>
      </c>
    </row>
    <row r="130" spans="2:6" ht="33" customHeight="1" x14ac:dyDescent="0.45">
      <c r="B130" s="133" t="s">
        <v>177</v>
      </c>
      <c r="C130" s="134"/>
      <c r="D130" s="134"/>
      <c r="E130" s="134"/>
      <c r="F130" s="135"/>
    </row>
    <row r="131" spans="2:6" ht="61.5" customHeight="1" x14ac:dyDescent="0.45">
      <c r="B131" s="139" t="s">
        <v>36</v>
      </c>
      <c r="C131" s="38" t="s">
        <v>416</v>
      </c>
      <c r="D131" s="40" t="s">
        <v>415</v>
      </c>
      <c r="E131" s="34" t="s">
        <v>88</v>
      </c>
      <c r="F131" s="35" t="s">
        <v>417</v>
      </c>
    </row>
    <row r="132" spans="2:6" ht="75.599999999999994" customHeight="1" x14ac:dyDescent="0.45">
      <c r="B132" s="140"/>
      <c r="C132" s="38" t="s">
        <v>430</v>
      </c>
      <c r="D132" s="40" t="s">
        <v>418</v>
      </c>
      <c r="E132" s="34" t="s">
        <v>89</v>
      </c>
      <c r="F132" s="35" t="s">
        <v>428</v>
      </c>
    </row>
    <row r="133" spans="2:6" ht="75" customHeight="1" x14ac:dyDescent="0.45">
      <c r="B133" s="140"/>
      <c r="C133" s="38" t="s">
        <v>431</v>
      </c>
      <c r="D133" s="40" t="s">
        <v>419</v>
      </c>
      <c r="E133" s="34" t="s">
        <v>98</v>
      </c>
      <c r="F133" s="35" t="s">
        <v>429</v>
      </c>
    </row>
    <row r="134" spans="2:6" ht="55.5" customHeight="1" x14ac:dyDescent="0.45">
      <c r="B134" s="141"/>
      <c r="C134" s="38" t="s">
        <v>504</v>
      </c>
      <c r="D134" s="40" t="s">
        <v>420</v>
      </c>
      <c r="E134" s="34" t="s">
        <v>97</v>
      </c>
      <c r="F134" s="35" t="s">
        <v>432</v>
      </c>
    </row>
    <row r="135" spans="2:6" ht="75.599999999999994" customHeight="1" x14ac:dyDescent="0.45">
      <c r="B135" s="139" t="s">
        <v>505</v>
      </c>
      <c r="C135" s="38" t="s">
        <v>434</v>
      </c>
      <c r="D135" s="40" t="s">
        <v>421</v>
      </c>
      <c r="E135" s="34" t="s">
        <v>96</v>
      </c>
      <c r="F135" s="136" t="s">
        <v>433</v>
      </c>
    </row>
    <row r="136" spans="2:6" ht="74.45" customHeight="1" x14ac:dyDescent="0.45">
      <c r="B136" s="140"/>
      <c r="C136" s="38" t="s">
        <v>435</v>
      </c>
      <c r="D136" s="40" t="s">
        <v>422</v>
      </c>
      <c r="E136" s="34" t="s">
        <v>95</v>
      </c>
      <c r="F136" s="137"/>
    </row>
    <row r="137" spans="2:6" ht="44.1" customHeight="1" x14ac:dyDescent="0.45">
      <c r="B137" s="140"/>
      <c r="C137" s="38" t="s">
        <v>436</v>
      </c>
      <c r="D137" s="40" t="s">
        <v>423</v>
      </c>
      <c r="E137" s="34" t="s">
        <v>94</v>
      </c>
      <c r="F137" s="137"/>
    </row>
    <row r="138" spans="2:6" ht="84.6" customHeight="1" x14ac:dyDescent="0.45">
      <c r="B138" s="140"/>
      <c r="C138" s="38" t="s">
        <v>437</v>
      </c>
      <c r="D138" s="40" t="s">
        <v>424</v>
      </c>
      <c r="E138" s="34" t="s">
        <v>90</v>
      </c>
      <c r="F138" s="137"/>
    </row>
    <row r="139" spans="2:6" ht="60" customHeight="1" x14ac:dyDescent="0.45">
      <c r="B139" s="140"/>
      <c r="C139" s="38" t="s">
        <v>438</v>
      </c>
      <c r="D139" s="40" t="s">
        <v>425</v>
      </c>
      <c r="E139" s="34" t="s">
        <v>91</v>
      </c>
      <c r="F139" s="137"/>
    </row>
    <row r="140" spans="2:6" ht="42.95" customHeight="1" x14ac:dyDescent="0.45">
      <c r="B140" s="140"/>
      <c r="C140" s="38" t="s">
        <v>439</v>
      </c>
      <c r="D140" s="40" t="s">
        <v>426</v>
      </c>
      <c r="E140" s="34" t="s">
        <v>92</v>
      </c>
      <c r="F140" s="137"/>
    </row>
    <row r="141" spans="2:6" ht="33" customHeight="1" thickBot="1" x14ac:dyDescent="0.5">
      <c r="B141" s="141"/>
      <c r="C141" s="60" t="s">
        <v>440</v>
      </c>
      <c r="D141" s="40" t="s">
        <v>427</v>
      </c>
      <c r="E141" s="34" t="s">
        <v>93</v>
      </c>
      <c r="F141" s="138"/>
    </row>
  </sheetData>
  <mergeCells count="38">
    <mergeCell ref="B69:B74"/>
    <mergeCell ref="B75:B80"/>
    <mergeCell ref="B58:B59"/>
    <mergeCell ref="B4:B12"/>
    <mergeCell ref="B3:E3"/>
    <mergeCell ref="B32:B36"/>
    <mergeCell ref="B56:B57"/>
    <mergeCell ref="B62:B63"/>
    <mergeCell ref="B60:B61"/>
    <mergeCell ref="B90:B91"/>
    <mergeCell ref="B92:B98"/>
    <mergeCell ref="B105:B113"/>
    <mergeCell ref="B117:B121"/>
    <mergeCell ref="B126:B129"/>
    <mergeCell ref="B122:B124"/>
    <mergeCell ref="B99:B102"/>
    <mergeCell ref="B116:F116"/>
    <mergeCell ref="B1:F1"/>
    <mergeCell ref="B31:F31"/>
    <mergeCell ref="B114:B115"/>
    <mergeCell ref="F32:F36"/>
    <mergeCell ref="B37:F37"/>
    <mergeCell ref="B55:F55"/>
    <mergeCell ref="B68:F68"/>
    <mergeCell ref="B87:F87"/>
    <mergeCell ref="B103:F103"/>
    <mergeCell ref="B81:B86"/>
    <mergeCell ref="B38:B42"/>
    <mergeCell ref="B64:B65"/>
    <mergeCell ref="B66:B67"/>
    <mergeCell ref="B53:B54"/>
    <mergeCell ref="B43:B45"/>
    <mergeCell ref="B88:B89"/>
    <mergeCell ref="B130:F130"/>
    <mergeCell ref="F135:F141"/>
    <mergeCell ref="B125:F125"/>
    <mergeCell ref="B135:B141"/>
    <mergeCell ref="B131:B134"/>
  </mergeCells>
  <pageMargins left="0.7" right="0.7" top="0.75" bottom="0.75" header="0.3" footer="0.3"/>
  <pageSetup scale="26" fitToHeight="0" orientation="portrait" r:id="rId1"/>
  <headerFooter>
    <oddHeader>&amp;C&amp;G</oddHeader>
  </headerFooter>
  <rowBreaks count="3" manualBreakCount="3">
    <brk id="42" max="5" man="1"/>
    <brk id="80" max="5" man="1"/>
    <brk id="115" max="5" man="1"/>
  </rowBreaks>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dimension ref="A1:AF169"/>
  <sheetViews>
    <sheetView showGridLines="0" tabSelected="1" showRuler="0" zoomScale="19" zoomScaleNormal="19" zoomScaleSheetLayoutView="23" zoomScalePageLayoutView="21" workbookViewId="0">
      <pane xSplit="3" ySplit="7" topLeftCell="D8" activePane="bottomRight" state="frozen"/>
      <selection pane="topRight" activeCell="D1" sqref="D1"/>
      <selection pane="bottomLeft" activeCell="A8" sqref="A8"/>
      <selection pane="bottomRight" activeCell="I9" sqref="I9"/>
    </sheetView>
  </sheetViews>
  <sheetFormatPr defaultColWidth="9.140625" defaultRowHeight="46.5" x14ac:dyDescent="0.7"/>
  <cols>
    <col min="1" max="1" width="63" style="16" customWidth="1"/>
    <col min="2" max="2" width="196.42578125" style="21" customWidth="1"/>
    <col min="3" max="3" width="38.42578125" style="68" bestFit="1" customWidth="1"/>
    <col min="4" max="27" width="24.28515625" style="5" customWidth="1"/>
    <col min="28" max="28" width="62.140625" style="5" customWidth="1"/>
    <col min="29" max="29" width="182.42578125" style="72" hidden="1" customWidth="1"/>
    <col min="30" max="30" width="182.42578125" style="72" customWidth="1"/>
    <col min="31" max="31" width="185" style="2" hidden="1" customWidth="1"/>
    <col min="32" max="32" width="185" style="2" customWidth="1"/>
    <col min="33" max="16384" width="9.140625" style="2"/>
  </cols>
  <sheetData>
    <row r="1" spans="1:32" s="23" customFormat="1" ht="260.45" customHeight="1" x14ac:dyDescent="1.35">
      <c r="A1" s="130" t="s">
        <v>630</v>
      </c>
      <c r="B1" s="227"/>
      <c r="C1" s="228"/>
      <c r="D1" s="229" t="s">
        <v>178</v>
      </c>
      <c r="E1" s="230"/>
      <c r="F1" s="163"/>
      <c r="G1" s="163"/>
      <c r="H1" s="229" t="s">
        <v>629</v>
      </c>
      <c r="I1" s="230"/>
      <c r="J1" s="230"/>
      <c r="K1" s="163"/>
      <c r="L1" s="163"/>
      <c r="M1" s="163"/>
      <c r="N1" s="163"/>
      <c r="O1" s="163"/>
      <c r="P1" s="163"/>
      <c r="Q1" s="163"/>
      <c r="R1" s="164" t="s">
        <v>641</v>
      </c>
      <c r="S1" s="164"/>
      <c r="T1" s="163"/>
      <c r="U1" s="163"/>
      <c r="V1" s="165"/>
      <c r="W1" s="166" t="s">
        <v>631</v>
      </c>
      <c r="X1" s="167"/>
      <c r="Y1" s="131"/>
      <c r="Z1" s="132" t="s">
        <v>632</v>
      </c>
      <c r="AA1" s="163"/>
      <c r="AB1" s="163"/>
      <c r="AC1" s="220" t="s">
        <v>638</v>
      </c>
      <c r="AD1" s="221"/>
      <c r="AE1" s="221"/>
      <c r="AF1" s="221"/>
    </row>
    <row r="2" spans="1:32" s="3" customFormat="1" ht="114" hidden="1" customHeight="1" x14ac:dyDescent="1.35">
      <c r="A2" s="222" t="s">
        <v>148</v>
      </c>
      <c r="B2" s="222"/>
      <c r="C2" s="222"/>
      <c r="D2" s="222"/>
      <c r="E2" s="222"/>
      <c r="F2" s="222"/>
      <c r="G2" s="222"/>
      <c r="H2" s="222"/>
      <c r="I2" s="222"/>
      <c r="J2" s="222"/>
      <c r="K2" s="222"/>
      <c r="L2" s="222"/>
      <c r="M2" s="222"/>
      <c r="N2" s="222"/>
      <c r="O2" s="222"/>
      <c r="P2" s="222"/>
      <c r="Q2" s="222"/>
      <c r="R2" s="222"/>
      <c r="S2" s="222"/>
      <c r="T2" s="222"/>
      <c r="U2" s="222"/>
      <c r="V2" s="222"/>
      <c r="W2" s="222"/>
      <c r="X2" s="222"/>
      <c r="Y2" s="222"/>
      <c r="Z2" s="222"/>
      <c r="AA2" s="222"/>
      <c r="AB2" s="222"/>
      <c r="AC2" s="222"/>
      <c r="AD2" s="67"/>
    </row>
    <row r="3" spans="1:32" s="7" customFormat="1" ht="92.25" hidden="1" customHeight="1" x14ac:dyDescent="1.35">
      <c r="A3" s="208" t="s">
        <v>0</v>
      </c>
      <c r="B3" s="208"/>
      <c r="C3" s="208"/>
      <c r="D3" s="208"/>
      <c r="E3" s="208"/>
      <c r="G3" s="7" t="s">
        <v>1</v>
      </c>
      <c r="N3" s="7" t="s">
        <v>3</v>
      </c>
      <c r="W3" s="7" t="s">
        <v>2</v>
      </c>
      <c r="AC3" s="71"/>
      <c r="AD3" s="71"/>
    </row>
    <row r="4" spans="1:32" s="1" customFormat="1" ht="80.25" customHeight="1" x14ac:dyDescent="0.45">
      <c r="A4" s="241" t="s">
        <v>642</v>
      </c>
      <c r="B4" s="242"/>
      <c r="C4" s="242"/>
      <c r="D4" s="242"/>
      <c r="E4" s="242"/>
      <c r="F4" s="242"/>
      <c r="G4" s="242"/>
      <c r="H4" s="242"/>
      <c r="I4" s="242"/>
      <c r="J4" s="242"/>
      <c r="K4" s="242"/>
      <c r="L4" s="242"/>
      <c r="M4" s="242"/>
      <c r="N4" s="242"/>
      <c r="O4" s="242"/>
      <c r="P4" s="242"/>
      <c r="Q4" s="242"/>
      <c r="R4" s="242"/>
      <c r="S4" s="242"/>
      <c r="T4" s="242"/>
      <c r="U4" s="242"/>
      <c r="V4" s="242"/>
      <c r="W4" s="242"/>
      <c r="X4" s="242"/>
      <c r="Y4" s="242"/>
      <c r="Z4" s="242"/>
      <c r="AA4" s="242"/>
      <c r="AB4" s="242"/>
      <c r="AC4" s="242"/>
      <c r="AD4" s="242"/>
      <c r="AE4" s="242"/>
      <c r="AF4" s="243"/>
    </row>
    <row r="5" spans="1:32" s="8" customFormat="1" ht="76.5" x14ac:dyDescent="1.1000000000000001">
      <c r="A5" s="238" t="s">
        <v>16</v>
      </c>
      <c r="B5" s="239"/>
      <c r="C5" s="239"/>
      <c r="D5" s="239"/>
      <c r="E5" s="239"/>
      <c r="F5" s="239"/>
      <c r="G5" s="239"/>
      <c r="H5" s="239"/>
      <c r="I5" s="239"/>
      <c r="J5" s="239"/>
      <c r="K5" s="239"/>
      <c r="L5" s="239"/>
      <c r="M5" s="239"/>
      <c r="N5" s="239"/>
      <c r="O5" s="239"/>
      <c r="P5" s="239"/>
      <c r="Q5" s="239"/>
      <c r="R5" s="239"/>
      <c r="S5" s="239"/>
      <c r="T5" s="239"/>
      <c r="U5" s="239"/>
      <c r="V5" s="239"/>
      <c r="W5" s="239"/>
      <c r="X5" s="239"/>
      <c r="Y5" s="239"/>
      <c r="Z5" s="239"/>
      <c r="AA5" s="239"/>
      <c r="AB5" s="239"/>
      <c r="AC5" s="239"/>
      <c r="AD5" s="239"/>
      <c r="AE5" s="239"/>
      <c r="AF5" s="240"/>
    </row>
    <row r="6" spans="1:32" s="24" customFormat="1" ht="58.5" customHeight="1" x14ac:dyDescent="1.05">
      <c r="A6" s="192" t="s">
        <v>49</v>
      </c>
      <c r="B6" s="192" t="s">
        <v>594</v>
      </c>
      <c r="C6" s="191" t="s">
        <v>508</v>
      </c>
      <c r="D6" s="209" t="s">
        <v>4</v>
      </c>
      <c r="E6" s="190"/>
      <c r="F6" s="189" t="s">
        <v>5</v>
      </c>
      <c r="G6" s="190"/>
      <c r="H6" s="189" t="s">
        <v>6</v>
      </c>
      <c r="I6" s="190"/>
      <c r="J6" s="189" t="s">
        <v>7</v>
      </c>
      <c r="K6" s="190"/>
      <c r="L6" s="189" t="s">
        <v>8</v>
      </c>
      <c r="M6" s="190"/>
      <c r="N6" s="189" t="s">
        <v>9</v>
      </c>
      <c r="O6" s="190"/>
      <c r="P6" s="189" t="s">
        <v>10</v>
      </c>
      <c r="Q6" s="190"/>
      <c r="R6" s="189" t="s">
        <v>11</v>
      </c>
      <c r="S6" s="190"/>
      <c r="T6" s="189" t="s">
        <v>12</v>
      </c>
      <c r="U6" s="190"/>
      <c r="V6" s="189" t="s">
        <v>28</v>
      </c>
      <c r="W6" s="190"/>
      <c r="X6" s="189" t="s">
        <v>29</v>
      </c>
      <c r="Y6" s="190"/>
      <c r="Z6" s="189" t="s">
        <v>13</v>
      </c>
      <c r="AA6" s="190"/>
      <c r="AB6" s="226" t="s">
        <v>24</v>
      </c>
      <c r="AC6" s="225" t="s">
        <v>628</v>
      </c>
      <c r="AD6" s="186" t="s">
        <v>639</v>
      </c>
      <c r="AE6" s="168" t="s">
        <v>640</v>
      </c>
      <c r="AF6" s="168" t="s">
        <v>640</v>
      </c>
    </row>
    <row r="7" spans="1:32" s="24" customFormat="1" ht="58.5" customHeight="1" x14ac:dyDescent="1.05">
      <c r="A7" s="192"/>
      <c r="B7" s="192"/>
      <c r="C7" s="191"/>
      <c r="D7" s="74" t="s">
        <v>14</v>
      </c>
      <c r="E7" s="73" t="s">
        <v>15</v>
      </c>
      <c r="F7" s="74" t="s">
        <v>14</v>
      </c>
      <c r="G7" s="73" t="s">
        <v>15</v>
      </c>
      <c r="H7" s="74" t="s">
        <v>14</v>
      </c>
      <c r="I7" s="73" t="s">
        <v>15</v>
      </c>
      <c r="J7" s="74" t="s">
        <v>14</v>
      </c>
      <c r="K7" s="73" t="s">
        <v>15</v>
      </c>
      <c r="L7" s="74" t="s">
        <v>14</v>
      </c>
      <c r="M7" s="73" t="s">
        <v>15</v>
      </c>
      <c r="N7" s="74" t="s">
        <v>14</v>
      </c>
      <c r="O7" s="73" t="s">
        <v>15</v>
      </c>
      <c r="P7" s="74" t="s">
        <v>14</v>
      </c>
      <c r="Q7" s="73" t="s">
        <v>15</v>
      </c>
      <c r="R7" s="74" t="s">
        <v>14</v>
      </c>
      <c r="S7" s="73" t="s">
        <v>15</v>
      </c>
      <c r="T7" s="74" t="s">
        <v>14</v>
      </c>
      <c r="U7" s="73" t="s">
        <v>15</v>
      </c>
      <c r="V7" s="74" t="s">
        <v>14</v>
      </c>
      <c r="W7" s="73" t="s">
        <v>15</v>
      </c>
      <c r="X7" s="74" t="s">
        <v>14</v>
      </c>
      <c r="Y7" s="73" t="s">
        <v>15</v>
      </c>
      <c r="Z7" s="74" t="s">
        <v>14</v>
      </c>
      <c r="AA7" s="73" t="s">
        <v>15</v>
      </c>
      <c r="AB7" s="226"/>
      <c r="AC7" s="199"/>
      <c r="AD7" s="186"/>
      <c r="AE7" s="168"/>
      <c r="AF7" s="168"/>
    </row>
    <row r="8" spans="1:32" s="10" customFormat="1" ht="114" customHeight="1" x14ac:dyDescent="0.95">
      <c r="A8" s="223" t="s">
        <v>141</v>
      </c>
      <c r="B8" s="15" t="s">
        <v>181</v>
      </c>
      <c r="C8" s="81" t="s">
        <v>179</v>
      </c>
      <c r="D8" s="120"/>
      <c r="E8" s="120"/>
      <c r="F8" s="120"/>
      <c r="G8" s="120"/>
      <c r="H8" s="120"/>
      <c r="I8" s="244"/>
      <c r="J8" s="120"/>
      <c r="K8" s="120"/>
      <c r="L8" s="120"/>
      <c r="M8" s="120"/>
      <c r="N8" s="120"/>
      <c r="O8" s="120"/>
      <c r="P8" s="120"/>
      <c r="Q8" s="120"/>
      <c r="R8" s="120"/>
      <c r="S8" s="120"/>
      <c r="T8" s="120"/>
      <c r="U8" s="120"/>
      <c r="V8" s="120"/>
      <c r="W8" s="120"/>
      <c r="X8" s="120"/>
      <c r="Y8" s="120"/>
      <c r="Z8" s="120"/>
      <c r="AA8" s="120"/>
      <c r="AB8" s="86">
        <f t="shared" ref="AB8:AB12" si="0">SUM(D8:AA8)</f>
        <v>0</v>
      </c>
      <c r="AC8" s="216" t="str">
        <f xml:space="preserve">
CONCATENATE(
IF(D9&gt;D8," * F01-02 " &amp;D6&amp;" "&amp; D7&amp; " is more than F01-01"&amp;CHAR(10),""),IF(E9&gt;E8," * F01-02 " &amp;D6&amp;" "&amp; E7&amp; " is more than F01-01"&amp;CHAR(10),""),
IF(F9&gt;F8," * F01-02 " &amp;F6&amp;" "&amp; F7&amp; " is more than F01-01"&amp;CHAR(10),""),IF(G9&gt;G8," * F01-02 " &amp;F6&amp;" "&amp; G7&amp; " is more than F01-01"&amp;CHAR(10),""),
IF(H9&gt;H8," * F01-02 " &amp;H6&amp;" "&amp; H7&amp; " is more than F01-01"&amp;CHAR(10),""),IF(I9&gt;I8," * F01-02 " &amp;H6&amp;" "&amp; I7&amp; " is more than F01-01"&amp;CHAR(10),""),
IF(J9&gt;J8," * F01-02 " &amp;J6&amp;" "&amp; J7&amp; " is more than F01-01"&amp;CHAR(10),""),IF(K9&gt;K8," * F01-02 " &amp;J6&amp;" "&amp; K7&amp; " is more than F01-01"&amp;CHAR(10),""),
IF(L9&gt;L8," * F01-02 " &amp;L6&amp;" "&amp; L7&amp; " is more than F01-01"&amp;CHAR(10),""),IF(M9&gt;M8," * F01-02 " &amp;L6&amp;" "&amp; M7&amp; " is more than F01-01"&amp;CHAR(10),""),
IF(N9&gt;N8," * F01-02 " &amp;N6&amp;" "&amp; N7&amp; " is more than F01-01"&amp;CHAR(10),""),IF(O9&gt;O8," * F01-02 " &amp;N6&amp;" "&amp; O7&amp; " is more than F01-01"&amp;CHAR(10),""),
IF(P9&gt;P8," * F01-02 " &amp;P6&amp;" "&amp; P7&amp; " is more than F01-01"&amp;CHAR(10),""),IF(Q9&gt;Q8," * F01-02 " &amp;P6&amp;" "&amp; Q7&amp; " is more than F01-01"&amp;CHAR(10),""),
IF(R9&gt;R8," * F01-02 " &amp;R6&amp;" "&amp; R7&amp; " is more than F01-01"&amp;CHAR(10),""),IF(S9&gt;S8," * F01-02 " &amp;R6&amp;" "&amp; S7&amp; " is more than F01-01"&amp;CHAR(10),""),
IF(T9&gt;T8," * F01-02 " &amp;T6&amp;" "&amp; T7&amp; " is more than F01-01"&amp;CHAR(10),""),IF(U9&gt;U8," * F01-02 " &amp;T6&amp;" "&amp; U7&amp; " is more than F01-01"&amp;CHAR(10),""),
IF(V9&gt;V8," * F01-02 " &amp;V6&amp;" "&amp; V7&amp; " is more than F01-01"&amp;CHAR(10),""),IF(W9&gt;W8," * F01-02 " &amp;V6&amp;" "&amp; W7&amp; " is more than F01-01"&amp;CHAR(10),""),
IF(X9&gt;X8," * F01-02 " &amp;X6&amp;" "&amp; X7&amp; " is more than F01-01"&amp;CHAR(10),""),IF(Y9&gt;Y8," * F01-02 " &amp;X6&amp;" "&amp; Y7&amp; " is more than F01-01"&amp;CHAR(10),""),
IF(Z9&gt;Z8," * F01-02 " &amp;Z6&amp;" "&amp; Z7&amp; " is more than F01-01"&amp;CHAR(10),""),IF(AA9&gt;AA8," * F01-02 " &amp;Z6&amp;" "&amp; AA7&amp; " is more than F01-01"&amp;CHAR(10),""),
IF(AB9&gt;AB8," * Total F01-02 is more than Total F01-01"&amp;CHAR(10),"")
)</f>
        <v/>
      </c>
      <c r="AD8" s="235" t="str">
        <f>CONCATENATE(AC8,AC10,AC11,AC12,AC14,AC15,AC16,AC17,AC19,AC21,AC23,AC25,AC27,AC29,AC31,AC33,AC35)</f>
        <v/>
      </c>
      <c r="AE8" s="117"/>
      <c r="AF8" s="236" t="str">
        <f>CONCATENATE(AE8,AE9,AE10,AE11,AE12,AE13,AE14,AE15,AE16,AE17,AE18,AE19,AE20,AE21,AE22,AE23,AE24,AE25,AE26,AE27,AE28,AE29,AE30,AE31,AE32,AE33,AE34,AE35,AE36)</f>
        <v/>
      </c>
    </row>
    <row r="9" spans="1:32" s="10" customFormat="1" ht="97.5" customHeight="1" x14ac:dyDescent="0.95">
      <c r="A9" s="224"/>
      <c r="B9" s="15" t="s">
        <v>507</v>
      </c>
      <c r="C9" s="70" t="s">
        <v>183</v>
      </c>
      <c r="D9" s="120"/>
      <c r="E9" s="120"/>
      <c r="F9" s="120"/>
      <c r="G9" s="120"/>
      <c r="H9" s="120"/>
      <c r="I9" s="120"/>
      <c r="J9" s="120"/>
      <c r="K9" s="120"/>
      <c r="L9" s="120"/>
      <c r="M9" s="120"/>
      <c r="N9" s="120"/>
      <c r="O9" s="120"/>
      <c r="P9" s="120"/>
      <c r="Q9" s="120"/>
      <c r="R9" s="120"/>
      <c r="S9" s="120"/>
      <c r="T9" s="120"/>
      <c r="U9" s="120"/>
      <c r="V9" s="120"/>
      <c r="W9" s="120"/>
      <c r="X9" s="120"/>
      <c r="Y9" s="120"/>
      <c r="Z9" s="120"/>
      <c r="AA9" s="120"/>
      <c r="AB9" s="86">
        <f t="shared" si="0"/>
        <v>0</v>
      </c>
      <c r="AC9" s="217"/>
      <c r="AD9" s="235"/>
      <c r="AE9" s="117"/>
      <c r="AF9" s="236"/>
    </row>
    <row r="10" spans="1:32" s="10" customFormat="1" ht="104.25" customHeight="1" x14ac:dyDescent="0.95">
      <c r="A10" s="224"/>
      <c r="B10" s="15" t="s">
        <v>509</v>
      </c>
      <c r="C10" s="70" t="s">
        <v>595</v>
      </c>
      <c r="D10" s="120"/>
      <c r="E10" s="120"/>
      <c r="F10" s="120"/>
      <c r="G10" s="120"/>
      <c r="H10" s="120"/>
      <c r="I10" s="120"/>
      <c r="J10" s="120"/>
      <c r="K10" s="120"/>
      <c r="L10" s="120"/>
      <c r="M10" s="120"/>
      <c r="N10" s="120"/>
      <c r="O10" s="120"/>
      <c r="P10" s="120"/>
      <c r="Q10" s="120"/>
      <c r="R10" s="120"/>
      <c r="S10" s="120"/>
      <c r="T10" s="120"/>
      <c r="U10" s="120"/>
      <c r="V10" s="120"/>
      <c r="W10" s="120"/>
      <c r="X10" s="120"/>
      <c r="Y10" s="120"/>
      <c r="Z10" s="120"/>
      <c r="AA10" s="120"/>
      <c r="AB10" s="86">
        <f t="shared" si="0"/>
        <v>0</v>
      </c>
      <c r="AC10" s="111" t="str">
        <f xml:space="preserve">
CONCATENATE(
IF(D10&lt;&gt;SUM(D11,D12,D15,D16)," * F01-03 for Age " &amp;D6&amp;" "&amp; D7&amp; " is not equal to the sum of (F01-04+F01-05+F01-08+F01-09)"&amp;CHAR(10),""),IF(E10&lt;&gt;SUM(E11,E12,E15,E16)," * F01-03 for Age " &amp;D6&amp;" "&amp; E7&amp; " is not equal to the sum of F01-04+F01-05+F01-08+F01-09"&amp;CHAR(10),""),
IF(F10&lt;&gt;SUM(F11,F12,F15,F16)," * F01-03 for Age " &amp;F6&amp;" "&amp; F7&amp; " is not equal to the sum of (F01-04+F01-05+F01-08+F01-09)"&amp;CHAR(10),""),IF(G10&lt;&gt;SUM(G11,G12,G15,G16)," * F01-03 for Age " &amp;F6&amp;" "&amp; G7&amp; " is not equal to the sum of F01-04+F01-05+F01-08+F01-09"&amp;CHAR(10),""),
IF(H10&lt;&gt;SUM(H11,H12,H15,H16)," * F01-03 for Age " &amp;H6&amp;" "&amp; H7&amp; " is not equal to the sum of (F01-04+F01-05+F01-08+F01-09)"&amp;CHAR(10),""),IF(I10&lt;&gt;SUM(I11,I12,I15,I16)," * F01-03 for Age " &amp;H6&amp;" "&amp; I7&amp; " is not equal to the sum of F01-04+F01-05+F01-08+F01-09"&amp;CHAR(10),""),
IF(J10&lt;&gt;SUM(J11,J12,J15,J16)," * F01-03 for Age " &amp;J6&amp;" "&amp; J7&amp; " is not equal to the sum of (F01-04+F01-05+F01-08+F01-09)"&amp;CHAR(10),""),IF(K10&lt;&gt;SUM(K11,K12,K15,K16)," * F01-03 for Age " &amp;J6&amp;" "&amp; K7&amp; " is not equal to the sum of F01-04+F01-05+F01-08+F01-09"&amp;CHAR(10),""),
IF(L10&lt;&gt;SUM(L11,L12,L15,L16)," * F01-03 for Age " &amp;L6&amp;" "&amp; L7&amp; " is not equal to the sum of (F01-04+F01-05+F01-08+F01-09)"&amp;CHAR(10),""),IF(M10&lt;&gt;SUM(M11,M12,M15,M16)," * F01-03 for Age " &amp;L6&amp;" "&amp; M7&amp; " is not equal to the sum of F01-04+F01-05+F01-08+F01-09"&amp;CHAR(10),""),
IF(N10&lt;&gt;SUM(N11,N12,N15,N16)," * F01-03 for Age " &amp;N6&amp;" "&amp; N7&amp; " is not equal to the sum of (F01-04+F01-05+F01-08+F01-09)"&amp;CHAR(10),""),IF(O10&lt;&gt;SUM(O11,O12,O15,O16)," * F01-03 for Age " &amp;N6&amp;" "&amp; O7&amp; " is not equal to the sum of F01-04+F01-05+F01-08+F01-09"&amp;CHAR(10),""),
IF(P10&lt;&gt;SUM(P11,P12,P15,P16)," * F01-03 for Age " &amp;P6&amp;" "&amp; P7&amp; " is not equal to the sum of (F01-04+F01-05+F01-08+F01-09)"&amp;CHAR(10),""),IF(Q10&lt;&gt;SUM(Q11,Q12,Q15,Q16)," * F01-03 for Age " &amp;P6&amp;" "&amp; Q7&amp; " is not equal to the sum of F01-04+F01-05+F01-08+F01-09"&amp;CHAR(10),""),
IF(R10&lt;&gt;SUM(R11,R12,R15,R16)," * F01-03 for Age " &amp;R6&amp;" "&amp; R7&amp; " is not equal to the sum of (F01-04+F01-05+F01-08+F01-09)"&amp;CHAR(10),""),IF(S10&lt;&gt;SUM(S11,S12,S15,S16)," * F01-03 for Age " &amp;R6&amp;" "&amp; S7&amp; " is not equal to the sum of F01-04+F01-05+F01-08+F01-09"&amp;CHAR(10),""),
IF(T10&lt;&gt;SUM(T11,T12,T15,T16)," * F01-03 for Age " &amp;T6&amp;" "&amp; T7&amp; " is not equal to the sum of (F01-04+F01-05+F01-08+F01-09)"&amp;CHAR(10),""),IF(U10&lt;&gt;SUM(U11,U12,U15,U16)," * F01-03 for Age " &amp;T6&amp;" "&amp; U7&amp; " is not equal to the sum of F01-04+F01-05+F01-08+F01-09"&amp;CHAR(10),""),
IF(V10&lt;&gt;SUM(V11,V12,V15,V16)," * F01-03 for Age " &amp;V6&amp;" "&amp; V7&amp; " is not equal to the sum of (F01-04+F01-05+F01-08+F01-09)"&amp;CHAR(10),""),IF(W10&lt;&gt;SUM(W11,W12,W15,W16)," * F01-03 for Age " &amp;V6&amp;" "&amp; W7&amp; " is not equal to the sum of F01-04+F01-05+F01-08+F01-09"&amp;CHAR(10),""),
IF(X10&lt;&gt;SUM(X11,X12,X15,X16)," * F01-03 for Age " &amp;X6&amp;" "&amp; X7&amp; " is not equal to the sum of (F01-04+F01-05+F01-08+F01-09)"&amp;CHAR(10),""),IF(Y10&lt;&gt;SUM(Y11,Y12,Y15,Y16)," * F01-03 for Age " &amp;X6&amp;" "&amp; Y7&amp; " is not equal to the sum of F01-04+F01-05+F01-08+F01-09"&amp;CHAR(10),""),
IF(Z10&lt;&gt;SUM(Z11,Z12,Z15,Z16)," * F01-03 for Age " &amp;Z6&amp;" "&amp; Z7&amp; " is not equal to the sum of (F01-04+F01-05+F01-08+F01-09)"&amp;CHAR(10),""),IF(AA10&lt;&gt;SUM(AA11,AA12,AA15,AA16)," * F01-03 for Age " &amp;Z6&amp;" "&amp; AA7&amp; " is not equal to the sum of (F01-04+F01-05+F01-08+F01-09)"&amp;CHAR(10),""),
IF(AB10&lt;&gt;SUM(AB11,AB12,AB15,AB16)," * Total F01-03 is not equal to the sum of (F01-04+F01-05+F01-08+F01-09)"&amp;CHAR(10),"")
)</f>
        <v/>
      </c>
      <c r="AD10" s="235"/>
      <c r="AE10" s="117"/>
      <c r="AF10" s="236"/>
    </row>
    <row r="11" spans="1:32" s="11" customFormat="1" ht="88.5" customHeight="1" x14ac:dyDescent="0.25">
      <c r="A11" s="224"/>
      <c r="B11" s="15" t="s">
        <v>510</v>
      </c>
      <c r="C11" s="81" t="s">
        <v>186</v>
      </c>
      <c r="D11" s="120"/>
      <c r="E11" s="120"/>
      <c r="F11" s="120"/>
      <c r="G11" s="120"/>
      <c r="H11" s="120"/>
      <c r="I11" s="120"/>
      <c r="J11" s="120"/>
      <c r="K11" s="120"/>
      <c r="L11" s="120"/>
      <c r="M11" s="120"/>
      <c r="N11" s="120"/>
      <c r="O11" s="120"/>
      <c r="P11" s="120"/>
      <c r="Q11" s="120"/>
      <c r="R11" s="120"/>
      <c r="S11" s="120"/>
      <c r="T11" s="120"/>
      <c r="U11" s="120"/>
      <c r="V11" s="120"/>
      <c r="W11" s="120"/>
      <c r="X11" s="120"/>
      <c r="Y11" s="120"/>
      <c r="Z11" s="120"/>
      <c r="AA11" s="120"/>
      <c r="AB11" s="86">
        <f t="shared" si="0"/>
        <v>0</v>
      </c>
      <c r="AC11" s="111"/>
      <c r="AD11" s="235"/>
      <c r="AE11" s="117"/>
      <c r="AF11" s="236"/>
    </row>
    <row r="12" spans="1:32" s="11" customFormat="1" ht="88.5" customHeight="1" x14ac:dyDescent="0.25">
      <c r="A12" s="224"/>
      <c r="B12" s="15" t="s">
        <v>511</v>
      </c>
      <c r="C12" s="81" t="s">
        <v>188</v>
      </c>
      <c r="D12" s="120"/>
      <c r="E12" s="120"/>
      <c r="F12" s="120"/>
      <c r="G12" s="120"/>
      <c r="H12" s="120"/>
      <c r="I12" s="120"/>
      <c r="J12" s="120"/>
      <c r="K12" s="120"/>
      <c r="L12" s="120"/>
      <c r="M12" s="120"/>
      <c r="N12" s="120"/>
      <c r="O12" s="120"/>
      <c r="P12" s="120"/>
      <c r="Q12" s="120"/>
      <c r="R12" s="120"/>
      <c r="S12" s="120"/>
      <c r="T12" s="120"/>
      <c r="U12" s="120"/>
      <c r="V12" s="120"/>
      <c r="W12" s="120"/>
      <c r="X12" s="120"/>
      <c r="Y12" s="120"/>
      <c r="Z12" s="120"/>
      <c r="AA12" s="120"/>
      <c r="AB12" s="86">
        <f t="shared" si="0"/>
        <v>0</v>
      </c>
      <c r="AC12" s="216" t="str">
        <f xml:space="preserve">
CONCATENATE(
IF(D13&gt;D12," * Positive F01-06 for Age " &amp;D6&amp;" "&amp; D7&amp; " is more than Tested  F01-05"&amp;CHAR(10),""),IF(E13&gt;E12," * Positive F01-06 for Age " &amp;D6&amp;" "&amp; E7&amp; " is more than Tested  F01-05"&amp;CHAR(10),""),
IF(F13&gt;F12," * Positive F01-06 for Age " &amp;F6&amp;" "&amp; F7&amp; " is more than Tested  F01-05"&amp;CHAR(10),""),IF(G13&gt;G12," * Positive F01-06 for Age " &amp;F6&amp;" "&amp; G7&amp; " is more than Tested  F01-05"&amp;CHAR(10),""),
IF(H13&gt;H12," * Positive F01-06 for Age " &amp;H6&amp;" "&amp; H7&amp; " is more than Tested  F01-05"&amp;CHAR(10),""),IF(I13&gt;I12," * Positive F01-06 for Age " &amp;H6&amp;" "&amp; I7&amp; " is more than Tested  F01-05"&amp;CHAR(10),""),
IF(J13&gt;J12," * Positive F01-06 for Age " &amp;J6&amp;" "&amp; J7&amp; " is more than Tested  F01-05"&amp;CHAR(10),""),IF(K13&gt;K12," * Positive F01-06 for Age " &amp;J6&amp;" "&amp; K7&amp; " is more than Tested  F01-05"&amp;CHAR(10),""),
IF(L13&gt;L12," * Positive F01-06 for Age " &amp;L6&amp;" "&amp; L7&amp; " is more than Tested  F01-05"&amp;CHAR(10),""),IF(M13&gt;M12," * Positive F01-06 for Age " &amp;L6&amp;" "&amp; M7&amp; " is more than Tested  F01-05"&amp;CHAR(10),""),
IF(N13&gt;N12," * Positive F01-06 for Age " &amp;N6&amp;" "&amp; N7&amp; " is more than Tested  F01-05"&amp;CHAR(10),""),IF(O13&gt;O12," * Positive F01-06 for Age " &amp;N6&amp;" "&amp; O7&amp; " is more than Tested  F01-05"&amp;CHAR(10),""),
IF(P13&gt;P12," * Positive F01-06 for Age " &amp;P6&amp;" "&amp; P7&amp; " is more than Tested  F01-05"&amp;CHAR(10),""),IF(Q13&gt;Q12," * Positive F01-06 for Age " &amp;P6&amp;" "&amp; Q7&amp; " is more than Tested  F01-05"&amp;CHAR(10),""),
IF(R13&gt;R12," * Positive F01-06 for Age " &amp;R6&amp;" "&amp; R7&amp; " is more than Tested  F01-05"&amp;CHAR(10),""),IF(S13&gt;S12," * Positive F01-06 for Age " &amp;R6&amp;" "&amp; S7&amp; " is more than Tested  F01-05"&amp;CHAR(10),""),
IF(T13&gt;T12," * Positive F01-06 for Age " &amp;T6&amp;" "&amp; T7&amp; " is more than Tested  F01-05"&amp;CHAR(10),""),IF(U13&gt;U12," * Positive F01-06 for Age " &amp;T6&amp;" "&amp; U7&amp; " is more than Tested  F01-05"&amp;CHAR(10),""),
IF(V13&gt;V12," * Positive F01-06 for Age " &amp;V6&amp;" "&amp; V7&amp; " is more than Tested  F01-05"&amp;CHAR(10),""),IF(W13&gt;W12," * Positive F01-06 for Age " &amp;V6&amp;" "&amp; W7&amp; " is more than Tested  F01-05"&amp;CHAR(10),""),
IF(X13&gt;X12," * Positive F01-06 for Age " &amp;X6&amp;" "&amp; X7&amp; " is more than Tested  F01-05"&amp;CHAR(10),""),IF(Y13&gt;Y12," * Positive F01-06 for Age " &amp;X6&amp;" "&amp; Y7&amp; " is more than Tested  F01-05"&amp;CHAR(10),""),
IF(Z13&gt;Z12," * Positive F01-06 for Age " &amp;Z6&amp;" "&amp; Z7&amp; " is more than Tested  F01-05"&amp;CHAR(10),""),IF(AA13&gt;AA12," * Positive F01-06 for Age " &amp;Z6&amp;" "&amp; AA7&amp; " is more than Tested  F01-05"&amp;CHAR(10),""),
IF(AB13&gt;AB12," * Total Positive F01-06 F01-06 is more than Total Tested  F01-05 F01-05 "&amp;CHAR(10),"")
)</f>
        <v/>
      </c>
      <c r="AD12" s="235"/>
      <c r="AE12" s="117" t="str">
        <f xml:space="preserve">
CONCATENATE(
IF(AND(IFERROR((AB13*100)/AB12,0)&gt;10,AB13&gt;5)," * This facility has a high positivity rate for Index Testing. Kindly confirm if this is the true reflection"&amp;CHAR(10),""),""
)</f>
        <v/>
      </c>
      <c r="AF12" s="236"/>
    </row>
    <row r="13" spans="1:32" s="11" customFormat="1" ht="88.5" customHeight="1" x14ac:dyDescent="0.25">
      <c r="A13" s="224"/>
      <c r="B13" s="15" t="s">
        <v>512</v>
      </c>
      <c r="C13" s="81" t="s">
        <v>190</v>
      </c>
      <c r="D13" s="120"/>
      <c r="E13" s="120"/>
      <c r="F13" s="120"/>
      <c r="G13" s="120"/>
      <c r="H13" s="120"/>
      <c r="I13" s="120"/>
      <c r="J13" s="120"/>
      <c r="K13" s="120"/>
      <c r="L13" s="120"/>
      <c r="M13" s="120"/>
      <c r="N13" s="120"/>
      <c r="O13" s="120"/>
      <c r="P13" s="120"/>
      <c r="Q13" s="120"/>
      <c r="R13" s="120"/>
      <c r="S13" s="120"/>
      <c r="T13" s="120"/>
      <c r="U13" s="120"/>
      <c r="V13" s="120"/>
      <c r="W13" s="120"/>
      <c r="X13" s="120"/>
      <c r="Y13" s="120"/>
      <c r="Z13" s="120"/>
      <c r="AA13" s="120"/>
      <c r="AB13" s="86">
        <f>SUM(D13:AA13)</f>
        <v>0</v>
      </c>
      <c r="AC13" s="217"/>
      <c r="AD13" s="235"/>
      <c r="AE13" s="117"/>
      <c r="AF13" s="236"/>
    </row>
    <row r="14" spans="1:32" s="11" customFormat="1" ht="88.5" customHeight="1" x14ac:dyDescent="0.25">
      <c r="A14" s="224"/>
      <c r="B14" s="15" t="s">
        <v>513</v>
      </c>
      <c r="C14" s="81" t="s">
        <v>193</v>
      </c>
      <c r="D14" s="120"/>
      <c r="E14" s="120"/>
      <c r="F14" s="120"/>
      <c r="G14" s="120"/>
      <c r="H14" s="120"/>
      <c r="I14" s="120"/>
      <c r="J14" s="120"/>
      <c r="K14" s="120"/>
      <c r="L14" s="120"/>
      <c r="M14" s="120"/>
      <c r="N14" s="120"/>
      <c r="O14" s="120"/>
      <c r="P14" s="120"/>
      <c r="Q14" s="120"/>
      <c r="R14" s="120"/>
      <c r="S14" s="120"/>
      <c r="T14" s="120"/>
      <c r="U14" s="120"/>
      <c r="V14" s="120"/>
      <c r="W14" s="120"/>
      <c r="X14" s="120"/>
      <c r="Y14" s="120"/>
      <c r="Z14" s="120"/>
      <c r="AA14" s="120"/>
      <c r="AB14" s="86">
        <f t="shared" ref="AB14:AB36" si="1">SUM(D14:AA14)</f>
        <v>0</v>
      </c>
      <c r="AC14" s="111"/>
      <c r="AD14" s="235"/>
      <c r="AE14" s="117"/>
      <c r="AF14" s="236"/>
    </row>
    <row r="15" spans="1:32" s="11" customFormat="1" ht="88.5" customHeight="1" x14ac:dyDescent="0.25">
      <c r="A15" s="224"/>
      <c r="B15" s="15" t="s">
        <v>514</v>
      </c>
      <c r="C15" s="81" t="s">
        <v>194</v>
      </c>
      <c r="D15" s="87"/>
      <c r="E15" s="87"/>
      <c r="F15" s="120"/>
      <c r="G15" s="120"/>
      <c r="H15" s="120"/>
      <c r="I15" s="120"/>
      <c r="J15" s="120"/>
      <c r="K15" s="120"/>
      <c r="L15" s="120"/>
      <c r="M15" s="120"/>
      <c r="N15" s="120"/>
      <c r="O15" s="120"/>
      <c r="P15" s="120"/>
      <c r="Q15" s="120"/>
      <c r="R15" s="120"/>
      <c r="S15" s="120"/>
      <c r="T15" s="120"/>
      <c r="U15" s="120"/>
      <c r="V15" s="120"/>
      <c r="W15" s="120"/>
      <c r="X15" s="120"/>
      <c r="Y15" s="120"/>
      <c r="Z15" s="120"/>
      <c r="AA15" s="120"/>
      <c r="AB15" s="86">
        <f t="shared" si="1"/>
        <v>0</v>
      </c>
      <c r="AC15" s="111"/>
      <c r="AD15" s="235"/>
      <c r="AE15" s="117"/>
      <c r="AF15" s="236"/>
    </row>
    <row r="16" spans="1:32" s="11" customFormat="1" ht="88.5" customHeight="1" x14ac:dyDescent="0.25">
      <c r="A16" s="224"/>
      <c r="B16" s="15" t="s">
        <v>515</v>
      </c>
      <c r="C16" s="81" t="s">
        <v>197</v>
      </c>
      <c r="D16" s="87"/>
      <c r="E16" s="87"/>
      <c r="F16" s="120"/>
      <c r="G16" s="120"/>
      <c r="H16" s="120"/>
      <c r="I16" s="120"/>
      <c r="J16" s="120"/>
      <c r="K16" s="120"/>
      <c r="L16" s="120"/>
      <c r="M16" s="120"/>
      <c r="N16" s="120"/>
      <c r="O16" s="120"/>
      <c r="P16" s="120"/>
      <c r="Q16" s="120"/>
      <c r="R16" s="120"/>
      <c r="S16" s="120"/>
      <c r="T16" s="120"/>
      <c r="U16" s="120"/>
      <c r="V16" s="120"/>
      <c r="W16" s="120"/>
      <c r="X16" s="120"/>
      <c r="Y16" s="120"/>
      <c r="Z16" s="120"/>
      <c r="AA16" s="120"/>
      <c r="AB16" s="86">
        <f t="shared" si="1"/>
        <v>0</v>
      </c>
      <c r="AC16" s="111"/>
      <c r="AD16" s="235"/>
      <c r="AE16" s="117"/>
      <c r="AF16" s="236"/>
    </row>
    <row r="17" spans="1:32" s="11" customFormat="1" ht="88.5" customHeight="1" x14ac:dyDescent="0.25">
      <c r="A17" s="188" t="s">
        <v>17</v>
      </c>
      <c r="B17" s="15" t="s">
        <v>516</v>
      </c>
      <c r="C17" s="81" t="s">
        <v>199</v>
      </c>
      <c r="D17" s="87"/>
      <c r="E17" s="87"/>
      <c r="F17" s="120"/>
      <c r="G17" s="120"/>
      <c r="H17" s="120"/>
      <c r="I17" s="120"/>
      <c r="J17" s="120"/>
      <c r="K17" s="120"/>
      <c r="L17" s="120"/>
      <c r="M17" s="120"/>
      <c r="N17" s="120"/>
      <c r="O17" s="120"/>
      <c r="P17" s="120"/>
      <c r="Q17" s="120"/>
      <c r="R17" s="120"/>
      <c r="S17" s="120"/>
      <c r="T17" s="120"/>
      <c r="U17" s="120"/>
      <c r="V17" s="120"/>
      <c r="W17" s="120"/>
      <c r="X17" s="120"/>
      <c r="Y17" s="120"/>
      <c r="Z17" s="120"/>
      <c r="AA17" s="120"/>
      <c r="AB17" s="86">
        <f t="shared" si="1"/>
        <v>0</v>
      </c>
      <c r="AC17" s="216" t="str">
        <f xml:space="preserve">
CONCATENATE(
IF(D18&gt;D17," * Positive F01-11 for Age " &amp;D6&amp;" "&amp; D7&amp; " is more than Tested  F01-10"&amp;CHAR(10),""),IF(E18&gt;E17," * Positive F01-11 for Age " &amp;D6&amp;" "&amp; E7&amp; " is more than Tested  F01-10"&amp;CHAR(10),""),
IF(F18&gt;F17," * Positive F01-11 for Age " &amp;F6&amp;" "&amp; F7&amp; " is more than Tested  F01-10"&amp;CHAR(10),""),IF(G18&gt;G17," * Positive F01-11 for Age " &amp;F6&amp;" "&amp; G7&amp; " is more than Tested  F01-10"&amp;CHAR(10),""),
IF(H18&gt;H17," * Positive F01-11 for Age " &amp;H6&amp;" "&amp; H7&amp; " is more than Tested  F01-10"&amp;CHAR(10),""),IF(I18&gt;I17," * Positive F01-11 for Age " &amp;H6&amp;" "&amp; I7&amp; " is more than Tested  F01-10"&amp;CHAR(10),""),
IF(J18&gt;J17," * Positive F01-11 for Age " &amp;J6&amp;" "&amp; J7&amp; " is more than Tested  F01-10"&amp;CHAR(10),""),IF(K18&gt;K17," * Positive F01-11 for Age " &amp;J6&amp;" "&amp; K7&amp; " is more than Tested  F01-10"&amp;CHAR(10),""),
IF(L18&gt;L17," * Positive F01-11 for Age " &amp;L6&amp;" "&amp; L7&amp; " is more than Tested  F01-10"&amp;CHAR(10),""),IF(M18&gt;M17," * Positive F01-11 for Age " &amp;L6&amp;" "&amp; M7&amp; " is more than Tested  F01-10"&amp;CHAR(10),""),
IF(N18&gt;N17," * Positive F01-11 for Age " &amp;N6&amp;" "&amp; N7&amp; " is more than Tested  F01-10"&amp;CHAR(10),""),IF(O18&gt;O17," * Positive F01-11 for Age " &amp;N6&amp;" "&amp; O7&amp; " is more than Tested  F01-10"&amp;CHAR(10),""),
IF(P18&gt;P17," * Positive F01-11 for Age " &amp;P6&amp;" "&amp; P7&amp; " is more than Tested  F01-10"&amp;CHAR(10),""),IF(Q18&gt;Q17," * Positive F01-11 for Age " &amp;P6&amp;" "&amp; Q7&amp; " is more than Tested  F01-10"&amp;CHAR(10),""),
IF(R18&gt;R17," * Positive F01-11 for Age " &amp;R6&amp;" "&amp; R7&amp; " is more than Tested  F01-10"&amp;CHAR(10),""),IF(S18&gt;S17," * Positive F01-11 for Age " &amp;R6&amp;" "&amp; S7&amp; " is more than Tested  F01-10"&amp;CHAR(10),""),
IF(T18&gt;T17," * Positive F01-11 for Age " &amp;T6&amp;" "&amp; T7&amp; " is more than Tested  F01-10"&amp;CHAR(10),""),IF(U18&gt;U17," * Positive F01-11 for Age " &amp;T6&amp;" "&amp; U7&amp; " is more than Tested  F01-10"&amp;CHAR(10),""),
IF(V18&gt;V17," * Positive F01-11 for Age " &amp;V6&amp;" "&amp; V7&amp; " is more than Tested  F01-10"&amp;CHAR(10),""),IF(W18&gt;W17," * Positive F01-11 for Age " &amp;V6&amp;" "&amp; W7&amp; " is more than Tested  F01-10"&amp;CHAR(10),""),
IF(X18&gt;X17," * Positive F01-11 for Age " &amp;X6&amp;" "&amp; X7&amp; " is more than Tested  F01-10"&amp;CHAR(10),""),IF(Y18&gt;Y17," * Positive F01-11 for Age " &amp;X6&amp;" "&amp; Y7&amp; " is more than Tested  F01-10"&amp;CHAR(10),""),
IF(Z18&gt;Z17," * Positive F01-11 for Age " &amp;Z6&amp;" "&amp; Z7&amp; " is more than Tested  F01-10"&amp;CHAR(10),""),IF(AA18&gt;AA17," * Positive F01-11 for Age " &amp;Z6&amp;" "&amp; AA7&amp; " is more than Tested  F01-10"&amp;CHAR(10),""),
IF(AB18&gt;AB17," * Total Positive F01-11 is more than Total Tested  F01-10"&amp;CHAR(10),"")
)</f>
        <v/>
      </c>
      <c r="AD17" s="235"/>
      <c r="AE17" s="117" t="str">
        <f xml:space="preserve">
CONCATENATE(
IF(AND(IFERROR((AB18*100)/AB17,0)&gt;10,AB18&gt;5)," * This facility has a high positivity rate for Index Testing. Kindly confirm if this is the true reflection"&amp;CHAR(10),""),""
)</f>
        <v/>
      </c>
      <c r="AF17" s="236"/>
    </row>
    <row r="18" spans="1:32" s="11" customFormat="1" ht="88.5" customHeight="1" x14ac:dyDescent="0.25">
      <c r="A18" s="188"/>
      <c r="B18" s="15" t="s">
        <v>517</v>
      </c>
      <c r="C18" s="81" t="s">
        <v>201</v>
      </c>
      <c r="D18" s="87"/>
      <c r="E18" s="87"/>
      <c r="F18" s="120"/>
      <c r="G18" s="120"/>
      <c r="H18" s="120"/>
      <c r="I18" s="120"/>
      <c r="J18" s="120"/>
      <c r="K18" s="120"/>
      <c r="L18" s="120"/>
      <c r="M18" s="120"/>
      <c r="N18" s="120"/>
      <c r="O18" s="120"/>
      <c r="P18" s="120"/>
      <c r="Q18" s="120"/>
      <c r="R18" s="120"/>
      <c r="S18" s="120"/>
      <c r="T18" s="120"/>
      <c r="U18" s="120"/>
      <c r="V18" s="120"/>
      <c r="W18" s="120"/>
      <c r="X18" s="120"/>
      <c r="Y18" s="120"/>
      <c r="Z18" s="120"/>
      <c r="AA18" s="120"/>
      <c r="AB18" s="86">
        <f t="shared" si="1"/>
        <v>0</v>
      </c>
      <c r="AC18" s="217"/>
      <c r="AD18" s="235"/>
      <c r="AE18" s="117"/>
      <c r="AF18" s="236"/>
    </row>
    <row r="19" spans="1:32" s="11" customFormat="1" ht="88.5" customHeight="1" x14ac:dyDescent="0.25">
      <c r="A19" s="188" t="s">
        <v>18</v>
      </c>
      <c r="B19" s="15" t="s">
        <v>518</v>
      </c>
      <c r="C19" s="81" t="s">
        <v>202</v>
      </c>
      <c r="D19" s="120"/>
      <c r="E19" s="120"/>
      <c r="F19" s="120"/>
      <c r="G19" s="120"/>
      <c r="H19" s="120"/>
      <c r="I19" s="120"/>
      <c r="J19" s="120"/>
      <c r="K19" s="120"/>
      <c r="L19" s="120"/>
      <c r="M19" s="120"/>
      <c r="N19" s="120"/>
      <c r="O19" s="120"/>
      <c r="P19" s="120"/>
      <c r="Q19" s="120"/>
      <c r="R19" s="120"/>
      <c r="S19" s="120"/>
      <c r="T19" s="120"/>
      <c r="U19" s="120"/>
      <c r="V19" s="120"/>
      <c r="W19" s="120"/>
      <c r="X19" s="120"/>
      <c r="Y19" s="120"/>
      <c r="Z19" s="120"/>
      <c r="AA19" s="120"/>
      <c r="AB19" s="86">
        <f t="shared" si="1"/>
        <v>0</v>
      </c>
      <c r="AC19" s="216" t="str">
        <f xml:space="preserve">
CONCATENATE(
IF(D20&gt;D19," * Positive F01-13 for Age " &amp;D6&amp;" "&amp; D7&amp; " is more than Tested F01-12"&amp;CHAR(10),""),IF(E20&gt;E19," * Positive F01-13 for Age " &amp;D6&amp;" "&amp; E7&amp; " is more than Tested F01-12"&amp;CHAR(10),""),
IF(F20&gt;F19," * Positive F01-13 for Age " &amp;F6&amp;" "&amp; F7&amp; " is more than Tested F01-12"&amp;CHAR(10),""),IF(G20&gt;G19," * Positive F01-13 for Age " &amp;F6&amp;" "&amp; G7&amp; " is more than Tested F01-12"&amp;CHAR(10),""),
IF(H20&gt;H19," * Positive F01-13 for Age " &amp;H6&amp;" "&amp; H7&amp; " is more than Tested F01-12"&amp;CHAR(10),""),IF(I20&gt;I19," * Positive F01-13 for Age " &amp;H6&amp;" "&amp; I7&amp; " is more than Tested F01-12"&amp;CHAR(10),""),
IF(J20&gt;J19," * Positive F01-13 for Age " &amp;J6&amp;" "&amp; J7&amp; " is more than Tested F01-12"&amp;CHAR(10),""),IF(K20&gt;K19," * Positive F01-13 for Age " &amp;J6&amp;" "&amp; K7&amp; " is more than Tested F01-12"&amp;CHAR(10),""),
IF(L20&gt;L19," * Positive F01-13 for Age " &amp;L6&amp;" "&amp; L7&amp; " is more than Tested F01-12"&amp;CHAR(10),""),IF(M20&gt;M19," * Positive F01-13 for Age " &amp;L6&amp;" "&amp; M7&amp; " is more than Tested F01-12"&amp;CHAR(10),""),
IF(N20&gt;N19," * Positive F01-13 for Age " &amp;N6&amp;" "&amp; N7&amp; " is more than Tested F01-12"&amp;CHAR(10),""),IF(O20&gt;O19," * Positive F01-13 for Age " &amp;N6&amp;" "&amp; O7&amp; " is more than Tested F01-12"&amp;CHAR(10),""),
IF(P20&gt;P19," * Positive F01-13 for Age " &amp;P6&amp;" "&amp; P7&amp; " is more than Tested F01-12"&amp;CHAR(10),""),IF(Q20&gt;Q19," * Positive F01-13 for Age " &amp;P6&amp;" "&amp; Q7&amp; " is more than Tested F01-12"&amp;CHAR(10),""),
IF(R20&gt;R19," * Positive F01-13 for Age " &amp;R6&amp;" "&amp; R7&amp; " is more than Tested F01-12"&amp;CHAR(10),""),IF(S20&gt;S19," * Positive F01-13 for Age " &amp;R6&amp;" "&amp; S7&amp; " is more than Tested F01-12"&amp;CHAR(10),""),
IF(T20&gt;T19," * Positive F01-13 for Age " &amp;T6&amp;" "&amp; T7&amp; " is more than Tested F01-12"&amp;CHAR(10),""),IF(U20&gt;U19," * Positive F01-13 for Age " &amp;T6&amp;" "&amp; U7&amp; " is more than Tested F01-12"&amp;CHAR(10),""),
IF(V20&gt;V19," * Positive F01-13 for Age " &amp;V6&amp;" "&amp; V7&amp; " is more than Tested F01-12"&amp;CHAR(10),""),IF(W20&gt;W19," * Positive F01-13 for Age " &amp;V6&amp;" "&amp; W7&amp; " is more than Tested F01-12"&amp;CHAR(10),""),
IF(X20&gt;X19," * Positive F01-13 for Age " &amp;X6&amp;" "&amp; X7&amp; " is more than Tested F01-12"&amp;CHAR(10),""),IF(Y20&gt;Y19," * Positive F01-13 for Age " &amp;X6&amp;" "&amp; Y7&amp; " is more than Tested F01-12"&amp;CHAR(10),""),
IF(Z20&gt;Z19," * Positive F01-13 for Age " &amp;Z6&amp;" "&amp; Z7&amp; " is more than Tested F01-12"&amp;CHAR(10),""),IF(AA20&gt;AA19," * Positive F01-13 for Age " &amp;Z6&amp;" "&amp; AA7&amp; " is more than Tested F01-12"&amp;CHAR(10),""),
IF(AB20&gt;AB19," * Total Positive F01-13 is more than Total Tested F01-12"&amp;CHAR(10),"")
)</f>
        <v/>
      </c>
      <c r="AD19" s="235"/>
      <c r="AE19" s="117" t="str">
        <f xml:space="preserve">
CONCATENATE(
IF(AND(IFERROR((AB20*100)/AB19,0)&gt;10,AB20&gt;5)," * This facility has a high positivity rate for Index Testing. Kindly confirm if this is the true reflection"&amp;CHAR(10),""),""
)</f>
        <v/>
      </c>
      <c r="AF19" s="236"/>
    </row>
    <row r="20" spans="1:32" s="11" customFormat="1" ht="88.5" customHeight="1" x14ac:dyDescent="0.25">
      <c r="A20" s="188"/>
      <c r="B20" s="15" t="s">
        <v>519</v>
      </c>
      <c r="C20" s="81" t="s">
        <v>203</v>
      </c>
      <c r="D20" s="120"/>
      <c r="E20" s="120"/>
      <c r="F20" s="120"/>
      <c r="G20" s="120"/>
      <c r="H20" s="120"/>
      <c r="I20" s="120"/>
      <c r="J20" s="120"/>
      <c r="K20" s="120"/>
      <c r="L20" s="120"/>
      <c r="M20" s="120"/>
      <c r="N20" s="120"/>
      <c r="O20" s="120"/>
      <c r="P20" s="120"/>
      <c r="Q20" s="120"/>
      <c r="R20" s="120"/>
      <c r="S20" s="120"/>
      <c r="T20" s="120"/>
      <c r="U20" s="120"/>
      <c r="V20" s="120"/>
      <c r="W20" s="120"/>
      <c r="X20" s="120"/>
      <c r="Y20" s="120"/>
      <c r="Z20" s="120"/>
      <c r="AA20" s="120"/>
      <c r="AB20" s="86">
        <f t="shared" si="1"/>
        <v>0</v>
      </c>
      <c r="AC20" s="217"/>
      <c r="AD20" s="235"/>
      <c r="AE20" s="117" t="str">
        <f xml:space="preserve">
CONCATENATE(
IF(D19&gt;0," * F01-12 for Age " &amp;D6&amp;" "&amp; D7&amp; " has a value greater than 0"&amp;CHAR(10),""),IF(E19&gt;0," * F01-12 for Age " &amp;D6&amp;" "&amp; E7&amp; " has a value greater than 0"&amp;CHAR(10),""),
IF(D20&gt;0," * F01-13 for Age " &amp;D6&amp;" "&amp; D7&amp; " has a value greater than 0"&amp;CHAR(10),""),IF(E20&gt;0," * F01-13 for Age " &amp;D6&amp;" "&amp; E7&amp; " has a value greater than 0"&amp;CHAR(10),""),
IF(D21&gt;0," * F01-14 for Age " &amp;D6&amp;" "&amp; D7&amp; " has a value greater than 0"&amp;CHAR(10),""),IF(E21&gt;0," * F01-14 for Age " &amp;D6&amp;" "&amp; E7&amp; " has a value greater than 0"&amp;CHAR(10),""),
IF(D22&gt;0," * F01-15 for Age " &amp;D6&amp;" "&amp; D7&amp; " has a value greater than 0"&amp;CHAR(10),""),IF(E22&gt;0," * F01-15 for Age " &amp;D6&amp;" "&amp; E7&amp; " has a value greater than 0"&amp;CHAR(10),""),
IF(D27&gt;0," * F01-20 for Age " &amp;D6&amp;" "&amp; D7&amp; " has a value greater than 0"&amp;CHAR(10),""),IF(E27&gt;0," * F01-20 for Age " &amp;D6&amp;" "&amp; E7&amp; " has a value greater than 0"&amp;CHAR(10),""),
IF(D28&gt;0," * F01-21 for Age " &amp;D6&amp;" "&amp; D7&amp; " has a value greater than 0"&amp;CHAR(10),""),IF(E28&gt;0," * F01-21 for Age " &amp;D6&amp;" "&amp; E7&amp; " has a value greater than 0"&amp;CHAR(10),""),
IF(D29&gt;0," * F01-22 for Age " &amp;D6&amp;" "&amp; D7&amp; " has a value greater than 0"&amp;CHAR(10),""),IF(E29&gt;0," * F01-22 for Age " &amp;D6&amp;" "&amp; E7&amp; " has a value greater than 0"&amp;CHAR(10),""),
IF(D30&gt;0," * F01-23 for Age " &amp;D6&amp;" "&amp; D7&amp; " has a value greater than 0"&amp;CHAR(10),""),IF(E30&gt;0," * F01-23 for Age " &amp;D6&amp;" "&amp; E7&amp; " has a value greater than 0"&amp;CHAR(10),""),
"")</f>
        <v/>
      </c>
      <c r="AF20" s="236"/>
    </row>
    <row r="21" spans="1:32" s="10" customFormat="1" ht="88.5" customHeight="1" x14ac:dyDescent="0.95">
      <c r="A21" s="188" t="s">
        <v>19</v>
      </c>
      <c r="B21" s="15" t="s">
        <v>518</v>
      </c>
      <c r="C21" s="81" t="s">
        <v>204</v>
      </c>
      <c r="D21" s="120"/>
      <c r="E21" s="120"/>
      <c r="F21" s="120"/>
      <c r="G21" s="120"/>
      <c r="H21" s="87"/>
      <c r="I21" s="87"/>
      <c r="J21" s="87"/>
      <c r="K21" s="87"/>
      <c r="L21" s="87"/>
      <c r="M21" s="87"/>
      <c r="N21" s="87"/>
      <c r="O21" s="87"/>
      <c r="P21" s="87"/>
      <c r="Q21" s="87"/>
      <c r="R21" s="87"/>
      <c r="S21" s="87"/>
      <c r="T21" s="87"/>
      <c r="U21" s="87"/>
      <c r="V21" s="87"/>
      <c r="W21" s="87"/>
      <c r="X21" s="87"/>
      <c r="Y21" s="87"/>
      <c r="Z21" s="87"/>
      <c r="AA21" s="87"/>
      <c r="AB21" s="86">
        <f t="shared" si="1"/>
        <v>0</v>
      </c>
      <c r="AC21" s="216" t="str">
        <f xml:space="preserve">
CONCATENATE(
IF(D22&gt;D21," * Positive F01-15 for Age " &amp;D6&amp;" "&amp; D7&amp; " is more than Tested F01-14"&amp;CHAR(10),""),IF(E22&gt;E21," * Positive F01-15 for Age " &amp;D6&amp;" "&amp; E7&amp; " is more than Tested F01-14"&amp;CHAR(10),""),
IF(F22&gt;F21," * Positive F01-15 for Age " &amp;F6&amp;" "&amp; F7&amp; " is more than Tested F01-14"&amp;CHAR(10),""),IF(G22&gt;G21," * Positive F01-15 for Age " &amp;F6&amp;" "&amp; G7&amp; " is more than Tested F01-14"&amp;CHAR(10),""),
IF(H22&gt;H21," * Positive F01-15 for Age " &amp;H6&amp;" "&amp; H7&amp; " is more than Tested F01-14"&amp;CHAR(10),""),IF(I22&gt;I21," * Positive F01-15 for Age " &amp;H6&amp;" "&amp; I7&amp; " is more than Tested F01-14"&amp;CHAR(10),""),
IF(J22&gt;J21," * Positive F01-15 for Age " &amp;J6&amp;" "&amp; J7&amp; " is more than Tested F01-14"&amp;CHAR(10),""),IF(K22&gt;K21," * Positive F01-15 for Age " &amp;J6&amp;" "&amp; K7&amp; " is more than Tested F01-14"&amp;CHAR(10),""),
IF(L22&gt;L21," * Positive F01-15 for Age " &amp;L6&amp;" "&amp; L7&amp; " is more than Tested F01-14"&amp;CHAR(10),""),IF(M22&gt;M21," * Positive F01-15 for Age " &amp;L6&amp;" "&amp; M7&amp; " is more than Tested F01-14"&amp;CHAR(10),""),
IF(N22&gt;N21," * Positive F01-15 for Age " &amp;N6&amp;" "&amp; N7&amp; " is more than Tested F01-14"&amp;CHAR(10),""),IF(O22&gt;O21," * Positive F01-15 for Age " &amp;N6&amp;" "&amp; O7&amp; " is more than Tested F01-14"&amp;CHAR(10),""),
IF(P22&gt;P21," * Positive F01-15 for Age " &amp;P6&amp;" "&amp; P7&amp; " is more than Tested F01-14"&amp;CHAR(10),""),IF(Q22&gt;Q21," * Positive F01-15 for Age " &amp;P6&amp;" "&amp; Q7&amp; " is more than Tested F01-14"&amp;CHAR(10),""),
IF(R22&gt;R21," * Positive F01-15 for Age " &amp;R6&amp;" "&amp; R7&amp; " is more than Tested F01-14"&amp;CHAR(10),""),IF(S22&gt;S21," * Positive F01-15 for Age " &amp;R6&amp;" "&amp; S7&amp; " is more than Tested F01-14"&amp;CHAR(10),""),
IF(T22&gt;T21," * Positive F01-15 for Age " &amp;T6&amp;" "&amp; T7&amp; " is more than Tested F01-14"&amp;CHAR(10),""),IF(U22&gt;U21," * Positive F01-15 for Age " &amp;T6&amp;" "&amp; U7&amp; " is more than Tested F01-14"&amp;CHAR(10),""),
IF(V22&gt;V21," * Positive F01-15 for Age " &amp;V6&amp;" "&amp; V7&amp; " is more than Tested F01-14"&amp;CHAR(10),""),IF(W22&gt;W21," * Positive F01-15 for Age " &amp;V6&amp;" "&amp; W7&amp; " is more than Tested F01-14"&amp;CHAR(10),""),
IF(X22&gt;X21," * Positive F01-15 for Age " &amp;X6&amp;" "&amp; X7&amp; " is more than Tested F01-14"&amp;CHAR(10),""),IF(Y22&gt;Y21," * Positive F01-15 for Age " &amp;X6&amp;" "&amp; Y7&amp; " is more than Tested F01-14"&amp;CHAR(10),""),
IF(Z22&gt;Z21," * Positive F01-15 for Age " &amp;Z6&amp;" "&amp; Z7&amp; " is more than Tested F01-14"&amp;CHAR(10),""),IF(AA22&gt;AA21," * Positive F01-15 for Age " &amp;Z6&amp;" "&amp; AA7&amp; " is more than Tested F01-14"&amp;CHAR(10),""),
IF(AB22&gt;AB21," * Total Positive F01-15 is more than Total Tested F01-14"&amp;CHAR(10),"")
)</f>
        <v/>
      </c>
      <c r="AD21" s="235"/>
      <c r="AE21" s="117" t="str">
        <f xml:space="preserve">
CONCATENATE(
IF(AND(IFERROR((AB22*100)/AB21,0)&gt;10,AB22&gt;5)," * This facility has a high positivity rate for Index Testing. Kindly confirm if this is the true reflection"&amp;CHAR(10),""),""
)</f>
        <v/>
      </c>
      <c r="AF21" s="236"/>
    </row>
    <row r="22" spans="1:32" s="10" customFormat="1" ht="88.5" customHeight="1" x14ac:dyDescent="0.95">
      <c r="A22" s="188"/>
      <c r="B22" s="15" t="s">
        <v>519</v>
      </c>
      <c r="C22" s="81" t="s">
        <v>205</v>
      </c>
      <c r="D22" s="120"/>
      <c r="E22" s="120"/>
      <c r="F22" s="120"/>
      <c r="G22" s="120"/>
      <c r="H22" s="87"/>
      <c r="I22" s="87"/>
      <c r="J22" s="87"/>
      <c r="K22" s="87"/>
      <c r="L22" s="87"/>
      <c r="M22" s="87"/>
      <c r="N22" s="87"/>
      <c r="O22" s="87"/>
      <c r="P22" s="87"/>
      <c r="Q22" s="87"/>
      <c r="R22" s="87"/>
      <c r="S22" s="87"/>
      <c r="T22" s="87"/>
      <c r="U22" s="87"/>
      <c r="V22" s="87"/>
      <c r="W22" s="87"/>
      <c r="X22" s="87"/>
      <c r="Y22" s="87"/>
      <c r="Z22" s="87"/>
      <c r="AA22" s="87"/>
      <c r="AB22" s="86">
        <f t="shared" si="1"/>
        <v>0</v>
      </c>
      <c r="AC22" s="217"/>
      <c r="AD22" s="235"/>
      <c r="AE22" s="117"/>
      <c r="AF22" s="236"/>
    </row>
    <row r="23" spans="1:32" s="10" customFormat="1" ht="88.5" customHeight="1" x14ac:dyDescent="0.95">
      <c r="A23" s="188" t="s">
        <v>20</v>
      </c>
      <c r="B23" s="15" t="s">
        <v>520</v>
      </c>
      <c r="C23" s="81" t="s">
        <v>206</v>
      </c>
      <c r="D23" s="120"/>
      <c r="E23" s="120"/>
      <c r="F23" s="120"/>
      <c r="G23" s="120"/>
      <c r="H23" s="87"/>
      <c r="I23" s="87"/>
      <c r="J23" s="87"/>
      <c r="K23" s="87"/>
      <c r="L23" s="87"/>
      <c r="M23" s="87"/>
      <c r="N23" s="87"/>
      <c r="O23" s="87"/>
      <c r="P23" s="87"/>
      <c r="Q23" s="87"/>
      <c r="R23" s="87"/>
      <c r="S23" s="87"/>
      <c r="T23" s="87"/>
      <c r="U23" s="87"/>
      <c r="V23" s="87"/>
      <c r="W23" s="87"/>
      <c r="X23" s="87"/>
      <c r="Y23" s="87"/>
      <c r="Z23" s="87"/>
      <c r="AA23" s="87"/>
      <c r="AB23" s="86">
        <f t="shared" si="1"/>
        <v>0</v>
      </c>
      <c r="AC23" s="216" t="str">
        <f xml:space="preserve">
CONCATENATE(
IF(D24&gt;D23," * Positive F01-17 for Age " &amp;D6&amp;" "&amp; D7&amp; " is more than Tested F01-16"&amp;CHAR(10),""),IF(E24&gt;E23," * Positive F01-17 for Age " &amp;D6&amp;" "&amp; E7&amp; " is more than Tested F01-16"&amp;CHAR(10),""),
IF(F24&gt;F23," * Positive F01-17 for Age " &amp;F6&amp;" "&amp; F7&amp; " is more than Tested F01-16"&amp;CHAR(10),""),IF(G24&gt;G23," * Positive F01-17 for Age " &amp;F6&amp;" "&amp; G7&amp; " is more than Tested F01-16"&amp;CHAR(10),""),
IF(H24&gt;H23," * Positive F01-17 for Age " &amp;H6&amp;" "&amp; H7&amp; " is more than Tested F01-16"&amp;CHAR(10),""),IF(I24&gt;I23," * Positive F01-17 for Age " &amp;H6&amp;" "&amp; I7&amp; " is more than Tested F01-16"&amp;CHAR(10),""),
IF(J24&gt;J23," * Positive F01-17 for Age " &amp;J6&amp;" "&amp; J7&amp; " is more than Tested F01-16"&amp;CHAR(10),""),IF(K24&gt;K23," * Positive F01-17 for Age " &amp;J6&amp;" "&amp; K7&amp; " is more than Tested F01-16"&amp;CHAR(10),""),
IF(L24&gt;L23," * Positive F01-17 for Age " &amp;L6&amp;" "&amp; L7&amp; " is more than Tested F01-16"&amp;CHAR(10),""),IF(M24&gt;M23," * Positive F01-17 for Age " &amp;L6&amp;" "&amp; M7&amp; " is more than Tested F01-16"&amp;CHAR(10),""),
IF(N24&gt;N23," * Positive F01-17 for Age " &amp;N6&amp;" "&amp; N7&amp; " is more than Tested F01-16"&amp;CHAR(10),""),IF(O24&gt;O23," * Positive F01-17 for Age " &amp;N6&amp;" "&amp; O7&amp; " is more than Tested F01-16"&amp;CHAR(10),""),
IF(P24&gt;P23," * Positive F01-17 for Age " &amp;P6&amp;" "&amp; P7&amp; " is more than Tested F01-16"&amp;CHAR(10),""),IF(Q24&gt;Q23," * Positive F01-17 for Age " &amp;P6&amp;" "&amp; Q7&amp; " is more than Tested F01-16"&amp;CHAR(10),""),
IF(R24&gt;R23," * Positive F01-17 for Age " &amp;R6&amp;" "&amp; R7&amp; " is more than Tested F01-16"&amp;CHAR(10),""),IF(S24&gt;S23," * Positive F01-17 for Age " &amp;R6&amp;" "&amp; S7&amp; " is more than Tested F01-16"&amp;CHAR(10),""),
IF(T24&gt;T23," * Positive F01-17 for Age " &amp;T6&amp;" "&amp; T7&amp; " is more than Tested F01-16"&amp;CHAR(10),""),IF(U24&gt;U23," * Positive F01-17 for Age " &amp;T6&amp;" "&amp; U7&amp; " is more than Tested F01-16"&amp;CHAR(10),""),
IF(V24&gt;V23," * Positive F01-17 for Age " &amp;V6&amp;" "&amp; V7&amp; " is more than Tested F01-16"&amp;CHAR(10),""),IF(W24&gt;W23," * Positive F01-17 for Age " &amp;V6&amp;" "&amp; W7&amp; " is more than Tested F01-16"&amp;CHAR(10),""),
IF(X24&gt;X23," * Positive F01-17 for Age " &amp;X6&amp;" "&amp; X7&amp; " is more than Tested F01-16"&amp;CHAR(10),""),IF(Y24&gt;Y23," * Positive F01-17 for Age " &amp;X6&amp;" "&amp; Y7&amp; " is more than Tested F01-16"&amp;CHAR(10),""),
IF(Z24&gt;Z23," * Positive F01-17 for Age " &amp;Z6&amp;" "&amp; Z7&amp; " is more than Tested F01-16"&amp;CHAR(10),""),IF(AA24&gt;AA23," * Positive F01-17 for Age " &amp;Z6&amp;" "&amp; AA7&amp; " is more than Tested F01-16"&amp;CHAR(10),""),
IF(AB24&gt;AB23," * Total Positive F01-17 is more than Total Tested F01-16"&amp;CHAR(10),"")
)</f>
        <v/>
      </c>
      <c r="AD23" s="235"/>
      <c r="AE23" s="117" t="str">
        <f xml:space="preserve">
CONCATENATE(
IF(AND(IFERROR((AB24*100)/AB23,0)&gt;10,AB24&gt;5)," * This facility has a high positivity rate for Index Testing. Kindly confirm if this is the true reflection"&amp;CHAR(10),""),""
)</f>
        <v/>
      </c>
      <c r="AF23" s="236"/>
    </row>
    <row r="24" spans="1:32" s="10" customFormat="1" ht="88.5" customHeight="1" x14ac:dyDescent="0.95">
      <c r="A24" s="188"/>
      <c r="B24" s="15" t="s">
        <v>519</v>
      </c>
      <c r="C24" s="81" t="s">
        <v>208</v>
      </c>
      <c r="D24" s="120"/>
      <c r="E24" s="120"/>
      <c r="F24" s="120"/>
      <c r="G24" s="120"/>
      <c r="H24" s="87"/>
      <c r="I24" s="87"/>
      <c r="J24" s="87"/>
      <c r="K24" s="87"/>
      <c r="L24" s="87"/>
      <c r="M24" s="87"/>
      <c r="N24" s="87"/>
      <c r="O24" s="87"/>
      <c r="P24" s="87"/>
      <c r="Q24" s="87"/>
      <c r="R24" s="87"/>
      <c r="S24" s="87"/>
      <c r="T24" s="87"/>
      <c r="U24" s="87"/>
      <c r="V24" s="87"/>
      <c r="W24" s="87"/>
      <c r="X24" s="87"/>
      <c r="Y24" s="87"/>
      <c r="Z24" s="87"/>
      <c r="AA24" s="87"/>
      <c r="AB24" s="86">
        <f t="shared" si="1"/>
        <v>0</v>
      </c>
      <c r="AC24" s="217"/>
      <c r="AD24" s="235"/>
      <c r="AE24" s="117"/>
      <c r="AF24" s="236"/>
    </row>
    <row r="25" spans="1:32" s="10" customFormat="1" ht="88.5" customHeight="1" x14ac:dyDescent="0.95">
      <c r="A25" s="188" t="s">
        <v>21</v>
      </c>
      <c r="B25" s="15" t="s">
        <v>520</v>
      </c>
      <c r="C25" s="81" t="s">
        <v>209</v>
      </c>
      <c r="D25" s="87"/>
      <c r="E25" s="87"/>
      <c r="F25" s="120"/>
      <c r="G25" s="120"/>
      <c r="H25" s="120"/>
      <c r="I25" s="120"/>
      <c r="J25" s="120"/>
      <c r="K25" s="120"/>
      <c r="L25" s="120"/>
      <c r="M25" s="120"/>
      <c r="N25" s="120"/>
      <c r="O25" s="120"/>
      <c r="P25" s="120"/>
      <c r="Q25" s="120"/>
      <c r="R25" s="120"/>
      <c r="S25" s="120"/>
      <c r="T25" s="120"/>
      <c r="U25" s="120"/>
      <c r="V25" s="120"/>
      <c r="W25" s="120"/>
      <c r="X25" s="120"/>
      <c r="Y25" s="120"/>
      <c r="Z25" s="120"/>
      <c r="AA25" s="120"/>
      <c r="AB25" s="86">
        <f t="shared" si="1"/>
        <v>0</v>
      </c>
      <c r="AC25" s="216" t="str">
        <f xml:space="preserve">
CONCATENATE(
IF(D26&gt;D25," * Positive F01-19 for Age " &amp;D6&amp;" "&amp; D7&amp; " is more than Tested F01-18"&amp;CHAR(10),""),IF(E26&gt;E25," * Positive F01-19 for Age " &amp;D6&amp;" "&amp; E7&amp; " is more than Tested F01-18"&amp;CHAR(10),""),
IF(F26&gt;F25," * Positive F01-19 for Age " &amp;F6&amp;" "&amp; F7&amp; " is more than Tested F01-18"&amp;CHAR(10),""),IF(G26&gt;G25," * Positive F01-19 for Age " &amp;F6&amp;" "&amp; G7&amp; " is more than Tested F01-18"&amp;CHAR(10),""),
IF(H26&gt;H25," * Positive F01-19 for Age " &amp;H6&amp;" "&amp; H7&amp; " is more than Tested F01-18"&amp;CHAR(10),""),IF(I26&gt;I25," * Positive F01-19 for Age " &amp;H6&amp;" "&amp; I7&amp; " is more than Tested F01-18"&amp;CHAR(10),""),
IF(J26&gt;J25," * Positive F01-19 for Age " &amp;J6&amp;" "&amp; J7&amp; " is more than Tested F01-18"&amp;CHAR(10),""),IF(K26&gt;K25," * Positive F01-19 for Age " &amp;J6&amp;" "&amp; K7&amp; " is more than Tested F01-18"&amp;CHAR(10),""),
IF(L26&gt;L25," * Positive F01-19 for Age " &amp;L6&amp;" "&amp; L7&amp; " is more than Tested F01-18"&amp;CHAR(10),""),IF(M26&gt;M25," * Positive F01-19 for Age " &amp;L6&amp;" "&amp; M7&amp; " is more than Tested F01-18"&amp;CHAR(10),""),
IF(N26&gt;N25," * Positive F01-19 for Age " &amp;N6&amp;" "&amp; N7&amp; " is more than Tested F01-18"&amp;CHAR(10),""),IF(O26&gt;O25," * Positive F01-19 for Age " &amp;N6&amp;" "&amp; O7&amp; " is more than Tested F01-18"&amp;CHAR(10),""),
IF(P26&gt;P25," * Positive F01-19 for Age " &amp;P6&amp;" "&amp; P7&amp; " is more than Tested F01-18"&amp;CHAR(10),""),IF(Q26&gt;Q25," * Positive F01-19 for Age " &amp;P6&amp;" "&amp; Q7&amp; " is more than Tested F01-18"&amp;CHAR(10),""),
IF(R26&gt;R25," * Positive F01-19 for Age " &amp;R6&amp;" "&amp; R7&amp; " is more than Tested F01-18"&amp;CHAR(10),""),IF(S26&gt;S25," * Positive F01-19 for Age " &amp;R6&amp;" "&amp; S7&amp; " is more than Tested F01-18"&amp;CHAR(10),""),
IF(T26&gt;T25," * Positive F01-19 for Age " &amp;T6&amp;" "&amp; T7&amp; " is more than Tested F01-18"&amp;CHAR(10),""),IF(U26&gt;U25," * Positive F01-19 for Age " &amp;T6&amp;" "&amp; U7&amp; " is more than Tested F01-18"&amp;CHAR(10),""),
IF(V26&gt;V25," * Positive F01-19 for Age " &amp;V6&amp;" "&amp; V7&amp; " is more than Tested F01-18"&amp;CHAR(10),""),IF(W26&gt;W25," * Positive F01-19 for Age " &amp;V6&amp;" "&amp; W7&amp; " is more than Tested F01-18"&amp;CHAR(10),""),
IF(X26&gt;X25," * Positive F01-19 for Age " &amp;X6&amp;" "&amp; X7&amp; " is more than Tested F01-18"&amp;CHAR(10),""),IF(Y26&gt;Y25," * Positive F01-19 for Age " &amp;X6&amp;" "&amp; Y7&amp; " is more than Tested F01-18"&amp;CHAR(10),""),
IF(Z26&gt;Z25," * Positive F01-19 for Age " &amp;Z6&amp;" "&amp; Z7&amp; " is more than Tested F01-18"&amp;CHAR(10),""),IF(AA26&gt;AA25," * Positive F01-19 for Age " &amp;Z6&amp;" "&amp; AA7&amp; " is more than Tested F01-18"&amp;CHAR(10),""),
IF(AB26&gt;AB25," * Total Positive F01-19 is more than Total Tested F01-18"&amp;CHAR(10),"")
)</f>
        <v/>
      </c>
      <c r="AD25" s="235"/>
      <c r="AE25" s="117" t="str">
        <f xml:space="preserve">
CONCATENATE(
IF(AND(IFERROR((AB26*100)/AB25,0)&gt;10,AB26&gt;5)," * This facility has a high positivity rate for Index Testing. Kindly confirm if this is the true reflection"&amp;CHAR(10),""),""
)</f>
        <v/>
      </c>
      <c r="AF25" s="236"/>
    </row>
    <row r="26" spans="1:32" s="10" customFormat="1" ht="88.5" customHeight="1" x14ac:dyDescent="0.95">
      <c r="A26" s="188"/>
      <c r="B26" s="15" t="s">
        <v>519</v>
      </c>
      <c r="C26" s="81" t="s">
        <v>210</v>
      </c>
      <c r="D26" s="87"/>
      <c r="E26" s="87"/>
      <c r="F26" s="120"/>
      <c r="G26" s="120"/>
      <c r="H26" s="120"/>
      <c r="I26" s="120"/>
      <c r="J26" s="120"/>
      <c r="K26" s="120"/>
      <c r="L26" s="120"/>
      <c r="M26" s="120"/>
      <c r="N26" s="120"/>
      <c r="O26" s="120"/>
      <c r="P26" s="120"/>
      <c r="Q26" s="120"/>
      <c r="R26" s="120"/>
      <c r="S26" s="120"/>
      <c r="T26" s="120"/>
      <c r="U26" s="120"/>
      <c r="V26" s="120"/>
      <c r="W26" s="120"/>
      <c r="X26" s="120"/>
      <c r="Y26" s="120"/>
      <c r="Z26" s="120"/>
      <c r="AA26" s="120"/>
      <c r="AB26" s="86">
        <f t="shared" si="1"/>
        <v>0</v>
      </c>
      <c r="AC26" s="217"/>
      <c r="AD26" s="235"/>
      <c r="AE26" s="117"/>
      <c r="AF26" s="236"/>
    </row>
    <row r="27" spans="1:32" s="10" customFormat="1" ht="88.5" customHeight="1" x14ac:dyDescent="0.95">
      <c r="A27" s="188" t="s">
        <v>22</v>
      </c>
      <c r="B27" s="15" t="s">
        <v>520</v>
      </c>
      <c r="C27" s="81" t="s">
        <v>596</v>
      </c>
      <c r="D27" s="87"/>
      <c r="E27" s="87"/>
      <c r="F27" s="120"/>
      <c r="G27" s="120"/>
      <c r="H27" s="120"/>
      <c r="I27" s="120"/>
      <c r="J27" s="120"/>
      <c r="K27" s="120"/>
      <c r="L27" s="120"/>
      <c r="M27" s="120"/>
      <c r="N27" s="120"/>
      <c r="O27" s="120"/>
      <c r="P27" s="120"/>
      <c r="Q27" s="120"/>
      <c r="R27" s="120"/>
      <c r="S27" s="120"/>
      <c r="T27" s="120"/>
      <c r="U27" s="120"/>
      <c r="V27" s="120"/>
      <c r="W27" s="120"/>
      <c r="X27" s="120"/>
      <c r="Y27" s="120"/>
      <c r="Z27" s="120"/>
      <c r="AA27" s="120"/>
      <c r="AB27" s="86">
        <f t="shared" si="1"/>
        <v>0</v>
      </c>
      <c r="AC27" s="216" t="str">
        <f xml:space="preserve">
CONCATENATE(
IF(D28&gt;D27," * Positive F01-21 for Age " &amp;D6&amp;" "&amp; D7&amp; " is more than Tested F01-20"&amp;CHAR(10),""),IF(E28&gt;E27," * Positive F01-21 for Age " &amp;D6&amp;" "&amp; E7&amp; " is more than Tested F01-20"&amp;CHAR(10),""),
IF(F28&gt;F27," * Positive F01-21 for Age " &amp;F6&amp;" "&amp; F7&amp; " is more than Tested F01-20"&amp;CHAR(10),""),IF(G28&gt;G27," * Positive F01-21 for Age " &amp;F6&amp;" "&amp; G7&amp; " is more than Tested F01-20"&amp;CHAR(10),""),
IF(H28&gt;H27," * Positive F01-21 for Age " &amp;H6&amp;" "&amp; H7&amp; " is more than Tested F01-20"&amp;CHAR(10),""),IF(I28&gt;I27," * Positive F01-21 for Age " &amp;H6&amp;" "&amp; I7&amp; " is more than Tested F01-20"&amp;CHAR(10),""),
IF(J28&gt;J27," * Positive F01-21 for Age " &amp;J6&amp;" "&amp; J7&amp; " is more than Tested F01-20"&amp;CHAR(10),""),IF(K28&gt;K27," * Positive F01-21 for Age " &amp;J6&amp;" "&amp; K7&amp; " is more than Tested F01-20"&amp;CHAR(10),""),
IF(L28&gt;L27," * Positive F01-21 for Age " &amp;L6&amp;" "&amp; L7&amp; " is more than Tested F01-20"&amp;CHAR(10),""),IF(M28&gt;M27," * Positive F01-21 for Age " &amp;L6&amp;" "&amp; M7&amp; " is more than Tested F01-20"&amp;CHAR(10),""),
IF(N28&gt;N27," * Positive F01-21 for Age " &amp;N6&amp;" "&amp; N7&amp; " is more than Tested F01-20"&amp;CHAR(10),""),IF(O28&gt;O27," * Positive F01-21 for Age " &amp;N6&amp;" "&amp; O7&amp; " is more than Tested F01-20"&amp;CHAR(10),""),
IF(P28&gt;P27," * Positive F01-21 for Age " &amp;P6&amp;" "&amp; P7&amp; " is more than Tested F01-20"&amp;CHAR(10),""),IF(Q28&gt;Q27," * Positive F01-21 for Age " &amp;P6&amp;" "&amp; Q7&amp; " is more than Tested F01-20"&amp;CHAR(10),""),
IF(R28&gt;R27," * Positive F01-21 for Age " &amp;R6&amp;" "&amp; R7&amp; " is more than Tested F01-20"&amp;CHAR(10),""),IF(S28&gt;S27," * Positive F01-21 for Age " &amp;R6&amp;" "&amp; S7&amp; " is more than Tested F01-20"&amp;CHAR(10),""),
IF(T28&gt;T27," * Positive F01-21 for Age " &amp;T6&amp;" "&amp; T7&amp; " is more than Tested F01-20"&amp;CHAR(10),""),IF(U28&gt;U27," * Positive F01-21 for Age " &amp;T6&amp;" "&amp; U7&amp; " is more than Tested F01-20"&amp;CHAR(10),""),
IF(V28&gt;V27," * Positive F01-21 for Age " &amp;V6&amp;" "&amp; V7&amp; " is more than Tested F01-20"&amp;CHAR(10),""),IF(W28&gt;W27," * Positive F01-21 for Age " &amp;V6&amp;" "&amp; W7&amp; " is more than Tested F01-20"&amp;CHAR(10),""),
IF(X28&gt;X27," * Positive F01-21 for Age " &amp;X6&amp;" "&amp; X7&amp; " is more than Tested F01-20"&amp;CHAR(10),""),IF(Y28&gt;Y27," * Positive F01-21 for Age " &amp;X6&amp;" "&amp; Y7&amp; " is more than Tested F01-20"&amp;CHAR(10),""),
IF(Z28&gt;Z27," * Positive F01-21 for Age " &amp;Z6&amp;" "&amp; Z7&amp; " is more than Tested F01-20"&amp;CHAR(10),""),IF(AA28&gt;AA27," * Positive F01-21 for Age " &amp;Z6&amp;" "&amp; AA7&amp; " is more than Tested F01-20"&amp;CHAR(10),""),
IF(AB28&gt;AB27," * Total Positive F01-21 is more than Total Tested F01-20"&amp;CHAR(10),"")
)</f>
        <v/>
      </c>
      <c r="AD27" s="235"/>
      <c r="AE27" s="117" t="str">
        <f xml:space="preserve">
CONCATENATE(
IF(AND(IFERROR((AB28*100)/AB27,0)&gt;10,AB28&gt;5)," * This facility has a high positivity rate for Index Testing. Kindly confirm if this is the true reflection"&amp;CHAR(10),""),""
)</f>
        <v/>
      </c>
      <c r="AF27" s="236"/>
    </row>
    <row r="28" spans="1:32" s="10" customFormat="1" ht="88.5" customHeight="1" x14ac:dyDescent="0.95">
      <c r="A28" s="188"/>
      <c r="B28" s="15" t="s">
        <v>519</v>
      </c>
      <c r="C28" s="81" t="s">
        <v>212</v>
      </c>
      <c r="D28" s="87"/>
      <c r="E28" s="87"/>
      <c r="F28" s="120"/>
      <c r="G28" s="120"/>
      <c r="H28" s="120"/>
      <c r="I28" s="120"/>
      <c r="J28" s="120"/>
      <c r="K28" s="120"/>
      <c r="L28" s="120"/>
      <c r="M28" s="120"/>
      <c r="N28" s="120"/>
      <c r="O28" s="120"/>
      <c r="P28" s="120"/>
      <c r="Q28" s="120"/>
      <c r="R28" s="120"/>
      <c r="S28" s="120"/>
      <c r="T28" s="120"/>
      <c r="U28" s="120"/>
      <c r="V28" s="120"/>
      <c r="W28" s="120"/>
      <c r="X28" s="120"/>
      <c r="Y28" s="120"/>
      <c r="Z28" s="120"/>
      <c r="AA28" s="120"/>
      <c r="AB28" s="86">
        <f t="shared" si="1"/>
        <v>0</v>
      </c>
      <c r="AC28" s="217"/>
      <c r="AD28" s="235"/>
      <c r="AE28" s="117"/>
      <c r="AF28" s="236"/>
    </row>
    <row r="29" spans="1:32" s="10" customFormat="1" ht="88.5" customHeight="1" x14ac:dyDescent="0.95">
      <c r="A29" s="188" t="s">
        <v>27</v>
      </c>
      <c r="B29" s="15" t="s">
        <v>520</v>
      </c>
      <c r="C29" s="81" t="s">
        <v>213</v>
      </c>
      <c r="D29" s="120"/>
      <c r="E29" s="120"/>
      <c r="F29" s="120"/>
      <c r="G29" s="120"/>
      <c r="H29" s="120"/>
      <c r="I29" s="120"/>
      <c r="J29" s="120"/>
      <c r="K29" s="120"/>
      <c r="L29" s="120"/>
      <c r="M29" s="120"/>
      <c r="N29" s="120"/>
      <c r="O29" s="120"/>
      <c r="P29" s="120"/>
      <c r="Q29" s="120"/>
      <c r="R29" s="120"/>
      <c r="S29" s="120"/>
      <c r="T29" s="120"/>
      <c r="U29" s="120"/>
      <c r="V29" s="120"/>
      <c r="W29" s="120"/>
      <c r="X29" s="120"/>
      <c r="Y29" s="120"/>
      <c r="Z29" s="120"/>
      <c r="AA29" s="120"/>
      <c r="AB29" s="86">
        <f t="shared" si="1"/>
        <v>0</v>
      </c>
      <c r="AC29" s="216" t="str">
        <f xml:space="preserve">
CONCATENATE(
IF(D30&gt;D29," * Positive F01-23 for Age " &amp;D6&amp;" "&amp; D7&amp; " is more than Tested F01-22"&amp;CHAR(10),""),IF(E30&gt;E29," * Positive F01-23 for Age " &amp;D6&amp;" "&amp; E7&amp; " is more than Tested F01-22"&amp;CHAR(10),""),
IF(F30&gt;F29," * Positive F01-23 for Age " &amp;F6&amp;" "&amp; F7&amp; " is more than Tested F01-22"&amp;CHAR(10),""),IF(G30&gt;G29," * Positive F01-23 for Age " &amp;F6&amp;" "&amp; G7&amp; " is more than Tested F01-22"&amp;CHAR(10),""),
IF(H30&gt;H29," * Positive F01-23 for Age " &amp;H6&amp;" "&amp; H7&amp; " is more than Tested F01-22"&amp;CHAR(10),""),IF(I30&gt;I29," * Positive F01-23 for Age " &amp;H6&amp;" "&amp; I7&amp; " is more than Tested F01-22"&amp;CHAR(10),""),
IF(J30&gt;J29," * Positive F01-23 for Age " &amp;J6&amp;" "&amp; J7&amp; " is more than Tested F01-22"&amp;CHAR(10),""),IF(K30&gt;K29," * Positive F01-23 for Age " &amp;J6&amp;" "&amp; K7&amp; " is more than Tested F01-22"&amp;CHAR(10),""),
IF(L30&gt;L29," * Positive F01-23 for Age " &amp;L6&amp;" "&amp; L7&amp; " is more than Tested F01-22"&amp;CHAR(10),""),IF(M30&gt;M29," * Positive F01-23 for Age " &amp;L6&amp;" "&amp; M7&amp; " is more than Tested F01-22"&amp;CHAR(10),""),
IF(N30&gt;N29," * Positive F01-23 for Age " &amp;N6&amp;" "&amp; N7&amp; " is more than Tested F01-22"&amp;CHAR(10),""),IF(O30&gt;O29," * Positive F01-23 for Age " &amp;N6&amp;" "&amp; O7&amp; " is more than Tested F01-22"&amp;CHAR(10),""),
IF(P30&gt;P29," * Positive F01-23 for Age " &amp;P6&amp;" "&amp; P7&amp; " is more than Tested F01-22"&amp;CHAR(10),""),IF(Q30&gt;Q29," * Positive F01-23 for Age " &amp;P6&amp;" "&amp; Q7&amp; " is more than Tested F01-22"&amp;CHAR(10),""),
IF(R30&gt;R29," * Positive F01-23 for Age " &amp;R6&amp;" "&amp; R7&amp; " is more than Tested F01-22"&amp;CHAR(10),""),IF(S30&gt;S29," * Positive F01-23 for Age " &amp;R6&amp;" "&amp; S7&amp; " is more than Tested F01-22"&amp;CHAR(10),""),
IF(T30&gt;T29," * Positive F01-23 for Age " &amp;T6&amp;" "&amp; T7&amp; " is more than Tested F01-22"&amp;CHAR(10),""),IF(U30&gt;U29," * Positive F01-23 for Age " &amp;T6&amp;" "&amp; U7&amp; " is more than Tested F01-22"&amp;CHAR(10),""),
IF(V30&gt;V29," * Positive F01-23 for Age " &amp;V6&amp;" "&amp; V7&amp; " is more than Tested F01-22"&amp;CHAR(10),""),IF(W30&gt;W29," * Positive F01-23 for Age " &amp;V6&amp;" "&amp; W7&amp; " is more than Tested F01-22"&amp;CHAR(10),""),
IF(X30&gt;X29," * Positive F01-23 for Age " &amp;X6&amp;" "&amp; X7&amp; " is more than Tested F01-22"&amp;CHAR(10),""),IF(Y30&gt;Y29," * Positive F01-23 for Age " &amp;X6&amp;" "&amp; Y7&amp; " is more than Tested F01-22"&amp;CHAR(10),""),
IF(Z30&gt;Z29," * Positive F01-23 for Age " &amp;Z6&amp;" "&amp; Z7&amp; " is more than Tested F01-22"&amp;CHAR(10),""),IF(AA30&gt;AA29," * Positive F01-23 for Age " &amp;Z6&amp;" "&amp; AA7&amp; " is more than Tested F01-22"&amp;CHAR(10),""),
IF(AB30&gt;AB29," * Total Positive F01-23 is more than Total Tested F01-22"&amp;CHAR(10),"")
)</f>
        <v/>
      </c>
      <c r="AD29" s="235"/>
      <c r="AE29" s="117" t="str">
        <f xml:space="preserve">
CONCATENATE(
IF(AND(IFERROR((AB30*100)/AB29,0)&gt;10,AB30&gt;5)," * This facility has a high positivity rate for Index Testing. Kindly confirm if this is the true reflection"&amp;CHAR(10),""),""
)</f>
        <v/>
      </c>
      <c r="AF29" s="236"/>
    </row>
    <row r="30" spans="1:32" s="10" customFormat="1" ht="88.5" customHeight="1" x14ac:dyDescent="0.95">
      <c r="A30" s="188"/>
      <c r="B30" s="15" t="s">
        <v>519</v>
      </c>
      <c r="C30" s="81" t="s">
        <v>214</v>
      </c>
      <c r="D30" s="120"/>
      <c r="E30" s="120"/>
      <c r="F30" s="120"/>
      <c r="G30" s="120"/>
      <c r="H30" s="120"/>
      <c r="I30" s="120"/>
      <c r="J30" s="120"/>
      <c r="K30" s="120"/>
      <c r="L30" s="120"/>
      <c r="M30" s="120"/>
      <c r="N30" s="120"/>
      <c r="O30" s="120"/>
      <c r="P30" s="120"/>
      <c r="Q30" s="120"/>
      <c r="R30" s="120"/>
      <c r="S30" s="120"/>
      <c r="T30" s="120"/>
      <c r="U30" s="120"/>
      <c r="V30" s="120"/>
      <c r="W30" s="120"/>
      <c r="X30" s="120"/>
      <c r="Y30" s="120"/>
      <c r="Z30" s="120"/>
      <c r="AA30" s="120"/>
      <c r="AB30" s="86">
        <f t="shared" si="1"/>
        <v>0</v>
      </c>
      <c r="AC30" s="217"/>
      <c r="AD30" s="235"/>
      <c r="AE30" s="117"/>
      <c r="AF30" s="236"/>
    </row>
    <row r="31" spans="1:32" s="10" customFormat="1" ht="88.5" customHeight="1" x14ac:dyDescent="0.95">
      <c r="A31" s="188" t="s">
        <v>23</v>
      </c>
      <c r="B31" s="15" t="s">
        <v>520</v>
      </c>
      <c r="C31" s="81" t="s">
        <v>216</v>
      </c>
      <c r="D31" s="87"/>
      <c r="E31" s="87"/>
      <c r="F31" s="87"/>
      <c r="G31" s="87"/>
      <c r="H31" s="87"/>
      <c r="I31" s="87"/>
      <c r="J31" s="87"/>
      <c r="K31" s="87"/>
      <c r="L31" s="120"/>
      <c r="M31" s="120"/>
      <c r="N31" s="120"/>
      <c r="O31" s="120"/>
      <c r="P31" s="120"/>
      <c r="Q31" s="120"/>
      <c r="R31" s="120"/>
      <c r="S31" s="120"/>
      <c r="T31" s="120"/>
      <c r="U31" s="120"/>
      <c r="V31" s="120"/>
      <c r="W31" s="120"/>
      <c r="X31" s="120"/>
      <c r="Y31" s="120"/>
      <c r="Z31" s="120"/>
      <c r="AA31" s="120"/>
      <c r="AB31" s="86">
        <f t="shared" si="1"/>
        <v>0</v>
      </c>
      <c r="AC31" s="216" t="str">
        <f xml:space="preserve">
CONCATENATE(
IF(D32&gt;D31," * Positive F01-25 for Age " &amp;D6&amp;" "&amp; D7&amp; " is more than Tested F01-24"&amp;CHAR(10),""),IF(E32&gt;E31," * Positive F01-25 for Age " &amp;D6&amp;" "&amp; E7&amp; " is more than Tested F01-24"&amp;CHAR(10),""),
IF(F32&gt;F31," * Positive F01-25 for Age " &amp;F6&amp;" "&amp; F7&amp; " is more than Tested F01-24"&amp;CHAR(10),""),IF(G32&gt;G31," * Positive F01-25 for Age " &amp;F6&amp;" "&amp; G7&amp; " is more than Tested F01-24"&amp;CHAR(10),""),
IF(H32&gt;H31," * Positive F01-25 for Age " &amp;H6&amp;" "&amp; H7&amp; " is more than Tested F01-24"&amp;CHAR(10),""),IF(I32&gt;I31," * Positive F01-25 for Age " &amp;H6&amp;" "&amp; I7&amp; " is more than Tested F01-24"&amp;CHAR(10),""),
IF(J32&gt;J31," * Positive F01-25 for Age " &amp;J6&amp;" "&amp; J7&amp; " is more than Tested F01-24"&amp;CHAR(10),""),IF(K32&gt;K31," * Positive F01-25 for Age " &amp;J6&amp;" "&amp; K7&amp; " is more than Tested F01-24"&amp;CHAR(10),""),
IF(L32&gt;L31," * Positive F01-25 for Age " &amp;L6&amp;" "&amp; L7&amp; " is more than Tested F01-24"&amp;CHAR(10),""),IF(M32&gt;M31," * Positive F01-25 for Age " &amp;L6&amp;" "&amp; M7&amp; " is more than Tested F01-24"&amp;CHAR(10),""),
IF(N32&gt;N31," * Positive F01-25 for Age " &amp;N6&amp;" "&amp; N7&amp; " is more than Tested F01-24"&amp;CHAR(10),""),IF(O32&gt;O31," * Positive F01-25 for Age " &amp;N6&amp;" "&amp; O7&amp; " is more than Tested F01-24"&amp;CHAR(10),""),
IF(P32&gt;P31," * Positive F01-25 for Age " &amp;P6&amp;" "&amp; P7&amp; " is more than Tested F01-24"&amp;CHAR(10),""),IF(Q32&gt;Q31," * Positive F01-25 for Age " &amp;P6&amp;" "&amp; Q7&amp; " is more than Tested F01-24"&amp;CHAR(10),""),
IF(R32&gt;R31," * Positive F01-25 for Age " &amp;R6&amp;" "&amp; R7&amp; " is more than Tested F01-24"&amp;CHAR(10),""),IF(S32&gt;S31," * Positive F01-25 for Age " &amp;R6&amp;" "&amp; S7&amp; " is more than Tested F01-24"&amp;CHAR(10),""),
IF(T32&gt;T31," * Positive F01-25 for Age " &amp;T6&amp;" "&amp; T7&amp; " is more than Tested F01-24"&amp;CHAR(10),""),IF(U32&gt;U31," * Positive F01-25 for Age " &amp;T6&amp;" "&amp; U7&amp; " is more than Tested F01-24"&amp;CHAR(10),""),
IF(V32&gt;V31," * Positive F01-25 for Age " &amp;V6&amp;" "&amp; V7&amp; " is more than Tested F01-24"&amp;CHAR(10),""),IF(W32&gt;W31," * Positive F01-25 for Age " &amp;V6&amp;" "&amp; W7&amp; " is more than Tested F01-24"&amp;CHAR(10),""),
IF(X32&gt;X31," * Positive F01-25 for Age " &amp;X6&amp;" "&amp; X7&amp; " is more than Tested F01-24"&amp;CHAR(10),""),IF(Y32&gt;Y31," * Positive F01-25 for Age " &amp;X6&amp;" "&amp; Y7&amp; " is more than Tested F01-24"&amp;CHAR(10),""),
IF(Z32&gt;Z31," * Positive F01-25 for Age " &amp;Z6&amp;" "&amp; Z7&amp; " is more than Tested F01-24"&amp;CHAR(10),""),IF(AA32&gt;AA31," * Positive F01-25 for Age " &amp;Z6&amp;" "&amp; AA7&amp; " is more than Tested F01-24"&amp;CHAR(10),""),
IF(AB32&gt;AB31," * Total Positive F01-25 is more than Total Tested F01-24"&amp;CHAR(10),"")
)</f>
        <v/>
      </c>
      <c r="AD31" s="235"/>
      <c r="AE31" s="117" t="str">
        <f xml:space="preserve">
CONCATENATE(
IF(AND(IFERROR((AB32*100)/AB31,0)&gt;10,AB32&gt;5)," * This facility has a high positivity rate for Index Testing. Kindly confirm if this is the true reflection"&amp;CHAR(10),""),""
)</f>
        <v/>
      </c>
      <c r="AF31" s="236"/>
    </row>
    <row r="32" spans="1:32" s="10" customFormat="1" ht="88.5" customHeight="1" x14ac:dyDescent="0.95">
      <c r="A32" s="188"/>
      <c r="B32" s="15" t="s">
        <v>519</v>
      </c>
      <c r="C32" s="81" t="s">
        <v>217</v>
      </c>
      <c r="D32" s="87"/>
      <c r="E32" s="87"/>
      <c r="F32" s="87"/>
      <c r="G32" s="87"/>
      <c r="H32" s="87"/>
      <c r="I32" s="87"/>
      <c r="J32" s="87"/>
      <c r="K32" s="87"/>
      <c r="L32" s="120"/>
      <c r="M32" s="120"/>
      <c r="N32" s="120"/>
      <c r="O32" s="120"/>
      <c r="P32" s="120"/>
      <c r="Q32" s="120"/>
      <c r="R32" s="120"/>
      <c r="S32" s="120"/>
      <c r="T32" s="120"/>
      <c r="U32" s="120"/>
      <c r="V32" s="120"/>
      <c r="W32" s="120"/>
      <c r="X32" s="120"/>
      <c r="Y32" s="120"/>
      <c r="Z32" s="120"/>
      <c r="AA32" s="120"/>
      <c r="AB32" s="86">
        <f t="shared" si="1"/>
        <v>0</v>
      </c>
      <c r="AC32" s="217"/>
      <c r="AD32" s="235"/>
      <c r="AE32" s="117"/>
      <c r="AF32" s="236"/>
    </row>
    <row r="33" spans="1:32" s="10" customFormat="1" ht="88.5" customHeight="1" x14ac:dyDescent="0.95">
      <c r="A33" s="173" t="s">
        <v>133</v>
      </c>
      <c r="B33" s="15" t="s">
        <v>520</v>
      </c>
      <c r="C33" s="81" t="s">
        <v>597</v>
      </c>
      <c r="D33" s="87"/>
      <c r="E33" s="87"/>
      <c r="F33" s="87"/>
      <c r="G33" s="87"/>
      <c r="H33" s="87"/>
      <c r="I33" s="87"/>
      <c r="J33" s="87"/>
      <c r="K33" s="87"/>
      <c r="L33" s="120"/>
      <c r="M33" s="87"/>
      <c r="N33" s="120"/>
      <c r="O33" s="87"/>
      <c r="P33" s="120"/>
      <c r="Q33" s="87"/>
      <c r="R33" s="120"/>
      <c r="S33" s="87"/>
      <c r="T33" s="120"/>
      <c r="U33" s="87"/>
      <c r="V33" s="120"/>
      <c r="W33" s="87"/>
      <c r="X33" s="120"/>
      <c r="Y33" s="87"/>
      <c r="Z33" s="120"/>
      <c r="AA33" s="87"/>
      <c r="AB33" s="86">
        <f t="shared" si="1"/>
        <v>0</v>
      </c>
      <c r="AC33" s="216" t="str">
        <f xml:space="preserve">
CONCATENATE(
IF(D34&gt;D33," * Positive F01-27 for Age " &amp;D6&amp;" "&amp; D7&amp; " is more than Tested F01-26"&amp;CHAR(10),""),IF(E34&gt;E33," * Positive F01-27 for Age " &amp;D6&amp;" "&amp; E7&amp; " is more than Tested F01-26"&amp;CHAR(10),""),
IF(F34&gt;F33," * Positive F01-27 for Age " &amp;F6&amp;" "&amp; F7&amp; " is more than Tested F01-26"&amp;CHAR(10),""),IF(G34&gt;G33," * Positive F01-27 for Age " &amp;F6&amp;" "&amp; G7&amp; " is more than Tested F01-26"&amp;CHAR(10),""),
IF(H34&gt;H33," * Positive F01-27 for Age " &amp;H6&amp;" "&amp; H7&amp; " is more than Tested F01-26"&amp;CHAR(10),""),IF(I34&gt;I33," * Positive F01-27 for Age " &amp;H6&amp;" "&amp; I7&amp; " is more than Tested F01-26"&amp;CHAR(10),""),
IF(J34&gt;J33," * Positive F01-27 for Age " &amp;J6&amp;" "&amp; J7&amp; " is more than Tested F01-26"&amp;CHAR(10),""),IF(K34&gt;K33," * Positive F01-27 for Age " &amp;J6&amp;" "&amp; K7&amp; " is more than Tested F01-26"&amp;CHAR(10),""),
IF(L34&gt;L33," * Positive F01-27 for Age " &amp;L6&amp;" "&amp; L7&amp; " is more than Tested F01-26"&amp;CHAR(10),""),IF(M34&gt;M33," * Positive F01-27 for Age " &amp;L6&amp;" "&amp; M7&amp; " is more than Tested F01-26"&amp;CHAR(10),""),
IF(N34&gt;N33," * Positive F01-27 for Age " &amp;N6&amp;" "&amp; N7&amp; " is more than Tested F01-26"&amp;CHAR(10),""),IF(O34&gt;O33," * Positive F01-27 for Age " &amp;N6&amp;" "&amp; O7&amp; " is more than Tested F01-26"&amp;CHAR(10),""),
IF(P34&gt;P33," * Positive F01-27 for Age " &amp;P6&amp;" "&amp; P7&amp; " is more than Tested F01-26"&amp;CHAR(10),""),IF(Q34&gt;Q33," * Positive F01-27 for Age " &amp;P6&amp;" "&amp; Q7&amp; " is more than Tested F01-26"&amp;CHAR(10),""),
IF(R34&gt;R33," * Positive F01-27 for Age " &amp;R6&amp;" "&amp; R7&amp; " is more than Tested F01-26"&amp;CHAR(10),""),IF(S34&gt;S33," * Positive F01-27 for Age " &amp;R6&amp;" "&amp; S7&amp; " is more than Tested F01-26"&amp;CHAR(10),""),
IF(T34&gt;T33," * Positive F01-27 for Age " &amp;T6&amp;" "&amp; T7&amp; " is more than Tested F01-26"&amp;CHAR(10),""),IF(U34&gt;U33," * Positive F01-27 for Age " &amp;T6&amp;" "&amp; U7&amp; " is more than Tested F01-26"&amp;CHAR(10),""),
IF(V34&gt;V33," * Positive F01-27 for Age " &amp;V6&amp;" "&amp; V7&amp; " is more than Tested F01-26"&amp;CHAR(10),""),IF(W34&gt;W33," * Positive F01-27 for Age " &amp;V6&amp;" "&amp; W7&amp; " is more than Tested F01-26"&amp;CHAR(10),""),
IF(X34&gt;X33," * Positive F01-27 for Age " &amp;X6&amp;" "&amp; X7&amp; " is more than Tested F01-26"&amp;CHAR(10),""),IF(Y34&gt;Y33," * Positive F01-27 for Age " &amp;X6&amp;" "&amp; Y7&amp; " is more than Tested F01-26"&amp;CHAR(10),""),
IF(Z34&gt;Z33," * Positive F01-27 for Age " &amp;Z6&amp;" "&amp; Z7&amp; " is more than Tested F01-26"&amp;CHAR(10),""),IF(AA34&gt;AA33," * Positive F01-27 for Age " &amp;Z6&amp;" "&amp; AA7&amp; " is more than Tested F01-26"&amp;CHAR(10),""),
IF(AB34&gt;AB33," * Total Positive F01-27 is more than Total Tested F01-26"&amp;CHAR(10),"")
)</f>
        <v/>
      </c>
      <c r="AD33" s="235"/>
      <c r="AE33" s="117" t="str">
        <f xml:space="preserve">
CONCATENATE(
IF(AND(IFERROR((AB34*100)/AB33,0)&gt;10,AB34&gt;5)," * This facility has a high positivity rate for Index Testing. Kindly confirm if this is the true reflection"&amp;CHAR(10),""),""
)</f>
        <v/>
      </c>
      <c r="AF33" s="236"/>
    </row>
    <row r="34" spans="1:32" s="10" customFormat="1" ht="88.5" customHeight="1" x14ac:dyDescent="0.95">
      <c r="A34" s="174"/>
      <c r="B34" s="15" t="s">
        <v>519</v>
      </c>
      <c r="C34" s="81" t="s">
        <v>219</v>
      </c>
      <c r="D34" s="87"/>
      <c r="E34" s="87"/>
      <c r="F34" s="87"/>
      <c r="G34" s="87"/>
      <c r="H34" s="87"/>
      <c r="I34" s="87"/>
      <c r="J34" s="87"/>
      <c r="K34" s="87"/>
      <c r="L34" s="120"/>
      <c r="M34" s="87"/>
      <c r="N34" s="120"/>
      <c r="O34" s="87"/>
      <c r="P34" s="120"/>
      <c r="Q34" s="87"/>
      <c r="R34" s="120"/>
      <c r="S34" s="87"/>
      <c r="T34" s="120"/>
      <c r="U34" s="87"/>
      <c r="V34" s="120"/>
      <c r="W34" s="87"/>
      <c r="X34" s="120"/>
      <c r="Y34" s="87"/>
      <c r="Z34" s="120"/>
      <c r="AA34" s="87"/>
      <c r="AB34" s="86">
        <f t="shared" si="1"/>
        <v>0</v>
      </c>
      <c r="AC34" s="217"/>
      <c r="AD34" s="235"/>
      <c r="AE34" s="117"/>
      <c r="AF34" s="236"/>
    </row>
    <row r="35" spans="1:32" s="18" customFormat="1" ht="88.5" customHeight="1" x14ac:dyDescent="0.95">
      <c r="A35" s="218" t="s">
        <v>157</v>
      </c>
      <c r="B35" s="17" t="s">
        <v>521</v>
      </c>
      <c r="C35" s="81" t="s">
        <v>598</v>
      </c>
      <c r="D35" s="88">
        <f>SUM(D12+D17+D19+D21+D23+D25+D27+D29+D31+D33)</f>
        <v>0</v>
      </c>
      <c r="E35" s="88">
        <f t="shared" ref="E35:AA35" si="2">SUM(E12+E17+E19+E21+E23+E25+E27+E29+E31+E33)</f>
        <v>0</v>
      </c>
      <c r="F35" s="88">
        <f t="shared" si="2"/>
        <v>0</v>
      </c>
      <c r="G35" s="88">
        <f t="shared" si="2"/>
        <v>0</v>
      </c>
      <c r="H35" s="88">
        <f t="shared" si="2"/>
        <v>0</v>
      </c>
      <c r="I35" s="88">
        <f t="shared" si="2"/>
        <v>0</v>
      </c>
      <c r="J35" s="88">
        <f t="shared" si="2"/>
        <v>0</v>
      </c>
      <c r="K35" s="88">
        <f t="shared" si="2"/>
        <v>0</v>
      </c>
      <c r="L35" s="88">
        <f t="shared" si="2"/>
        <v>0</v>
      </c>
      <c r="M35" s="88">
        <f t="shared" si="2"/>
        <v>0</v>
      </c>
      <c r="N35" s="88">
        <f t="shared" si="2"/>
        <v>0</v>
      </c>
      <c r="O35" s="88">
        <f t="shared" si="2"/>
        <v>0</v>
      </c>
      <c r="P35" s="88">
        <f t="shared" si="2"/>
        <v>0</v>
      </c>
      <c r="Q35" s="88">
        <f t="shared" si="2"/>
        <v>0</v>
      </c>
      <c r="R35" s="88">
        <f t="shared" si="2"/>
        <v>0</v>
      </c>
      <c r="S35" s="88">
        <f t="shared" si="2"/>
        <v>0</v>
      </c>
      <c r="T35" s="88">
        <f t="shared" si="2"/>
        <v>0</v>
      </c>
      <c r="U35" s="88">
        <f t="shared" si="2"/>
        <v>0</v>
      </c>
      <c r="V35" s="88">
        <f t="shared" si="2"/>
        <v>0</v>
      </c>
      <c r="W35" s="88">
        <f t="shared" si="2"/>
        <v>0</v>
      </c>
      <c r="X35" s="88">
        <f t="shared" si="2"/>
        <v>0</v>
      </c>
      <c r="Y35" s="88">
        <f t="shared" si="2"/>
        <v>0</v>
      </c>
      <c r="Z35" s="88">
        <f t="shared" si="2"/>
        <v>0</v>
      </c>
      <c r="AA35" s="88">
        <f t="shared" si="2"/>
        <v>0</v>
      </c>
      <c r="AB35" s="86">
        <f t="shared" si="1"/>
        <v>0</v>
      </c>
      <c r="AC35" s="216" t="str">
        <f xml:space="preserve">
CONCATENATE(
IF(D36&gt;D35," * Totals HTS Positive F01-29 for Age " &amp;D6&amp;" "&amp; D7&amp; " is more than Total Tested F01-28"&amp;CHAR(10),""),IF(E36&gt;E35," * Totals HTS Positive F01-29 for Age " &amp;D6&amp;" "&amp; E7&amp; " is more than Total Tested F01-28"&amp;CHAR(10),""),
IF(F36&gt;F35," * Totals HTS Positive F01-29 for Age " &amp;F6&amp;" "&amp; F7&amp; " is more than Total Tested F01-28"&amp;CHAR(10),""),IF(G36&gt;G35," * Totals HTS Positive F01-29 for Age " &amp;F6&amp;" "&amp; G7&amp; " is more than Total Tested F01-28"&amp;CHAR(10),""),
IF(H36&gt;H35," * Totals HTS Positive F01-29 for Age " &amp;H6&amp;" "&amp; H7&amp; " is more than Total Tested F01-28"&amp;CHAR(10),""),IF(I36&gt;I35," * Totals HTS Positive F01-29 for Age " &amp;H6&amp;" "&amp; I7&amp; " is more than Total Tested F01-28"&amp;CHAR(10),""),
IF(J36&gt;J35," * Totals HTS Positive F01-29 for Age " &amp;J6&amp;" "&amp; J7&amp; " is more than Total Tested F01-28"&amp;CHAR(10),""),IF(K36&gt;K35," * Totals HTS Positive F01-29 for Age " &amp;J6&amp;" "&amp; K7&amp; " is more than Total Tested F01-28"&amp;CHAR(10),""),
IF(L36&gt;L35," * Totals HTS Positive F01-29 for Age " &amp;L6&amp;" "&amp; L7&amp; " is more than Total Tested F01-28"&amp;CHAR(10),""),IF(M36&gt;M35," * Totals HTS Positive F01-29 for Age " &amp;L6&amp;" "&amp; M7&amp; " is more than Total Tested F01-28"&amp;CHAR(10),""),
IF(N36&gt;N35," * Totals HTS Positive F01-29 for Age " &amp;N6&amp;" "&amp; N7&amp; " is more than Total Tested F01-28"&amp;CHAR(10),""),IF(O36&gt;O35," * Totals HTS Positive F01-29 for Age " &amp;N6&amp;" "&amp; O7&amp; " is more than Total Tested F01-28"&amp;CHAR(10),""),
IF(P36&gt;P35," * Totals HTS Positive F01-29 for Age " &amp;P6&amp;" "&amp; P7&amp; " is more than Total Tested F01-28"&amp;CHAR(10),""),IF(Q36&gt;Q35," * Totals HTS Positive F01-29 for Age " &amp;P6&amp;" "&amp; Q7&amp; " is more than Total Tested F01-28"&amp;CHAR(10),""),
IF(R36&gt;R35," * Totals HTS Positive F01-29 for Age " &amp;R6&amp;" "&amp; R7&amp; " is more than Total Tested F01-28"&amp;CHAR(10),""),IF(S36&gt;S35," * Totals HTS Positive F01-29 for Age " &amp;R6&amp;" "&amp; S7&amp; " is more than Total Tested F01-28"&amp;CHAR(10),""),
IF(T36&gt;T35," * Totals HTS Positive F01-29 for Age " &amp;T6&amp;" "&amp; T7&amp; " is more than Total Tested F01-28"&amp;CHAR(10),""),IF(U36&gt;U35," * Totals HTS Positive F01-29 for Age " &amp;T6&amp;" "&amp; U7&amp; " is more than Total Tested F01-28"&amp;CHAR(10),""),
IF(V36&gt;V35," * Totals HTS Positive F01-29 for Age " &amp;V6&amp;" "&amp; V7&amp; " is more than Total Tested F01-28"&amp;CHAR(10),""),IF(W36&gt;W35," * Totals HTS Positive F01-29 for Age " &amp;V6&amp;" "&amp; W7&amp; " is more than Total Tested F01-28"&amp;CHAR(10),""),
IF(X36&gt;X35," * Totals HTS Positive F01-29 for Age " &amp;X6&amp;" "&amp; X7&amp; " is more than Total Tested F01-28"&amp;CHAR(10),""),IF(Y36&gt;Y35," * Totals HTS Positive F01-29 for Age " &amp;X6&amp;" "&amp; Y7&amp; " is more than Total Tested F01-28"&amp;CHAR(10),""),
IF(Z36&gt;Z35," * Totals HTS Positive F01-29 for Age " &amp;Z6&amp;" "&amp; Z7&amp; " is more than Total Tested F01-28"&amp;CHAR(10),""),IF(AA36&gt;AA35," * Totals HTS Positive F01-29 for Age " &amp;Z6&amp;" "&amp; AA7&amp; " is more than Total Tested F01-28"&amp;CHAR(10),""),
IF(AB36&gt;AB35," * Totals HTS Positive F01-29 is more than Total Tested F01-28"&amp;CHAR(10),"")
)</f>
        <v/>
      </c>
      <c r="AD35" s="235"/>
      <c r="AE35" s="118" t="str">
        <f xml:space="preserve">
CONCATENATE(
IF(AB148&gt;SUM(AB13,AB18,AB20,AB22,AB24,AB26,AB28,AB30,AB32,AB34,AB125,AB127,AB129,AB131)," * This site has more started on ART than positives"&amp;CHAR(10),""),""
)</f>
        <v/>
      </c>
      <c r="AF35" s="236"/>
    </row>
    <row r="36" spans="1:32" s="18" customFormat="1" ht="88.5" customHeight="1" x14ac:dyDescent="0.95">
      <c r="A36" s="219"/>
      <c r="B36" s="107" t="s">
        <v>522</v>
      </c>
      <c r="C36" s="105" t="s">
        <v>599</v>
      </c>
      <c r="D36" s="108">
        <f>SUM(D13+D18+D20+D22+D24+D26+D28+D30+D32+D34)</f>
        <v>0</v>
      </c>
      <c r="E36" s="108">
        <f t="shared" ref="E36:Z36" si="3">SUM(E13+E18+E20+E22+E24+E26+E28+E30+E32+E34)</f>
        <v>0</v>
      </c>
      <c r="F36" s="108">
        <f t="shared" si="3"/>
        <v>0</v>
      </c>
      <c r="G36" s="108">
        <f t="shared" si="3"/>
        <v>0</v>
      </c>
      <c r="H36" s="108">
        <f t="shared" si="3"/>
        <v>0</v>
      </c>
      <c r="I36" s="108">
        <f t="shared" si="3"/>
        <v>0</v>
      </c>
      <c r="J36" s="108">
        <f t="shared" si="3"/>
        <v>0</v>
      </c>
      <c r="K36" s="108">
        <f t="shared" si="3"/>
        <v>0</v>
      </c>
      <c r="L36" s="108">
        <f t="shared" si="3"/>
        <v>0</v>
      </c>
      <c r="M36" s="108">
        <f t="shared" si="3"/>
        <v>0</v>
      </c>
      <c r="N36" s="108">
        <f t="shared" si="3"/>
        <v>0</v>
      </c>
      <c r="O36" s="108">
        <f t="shared" si="3"/>
        <v>0</v>
      </c>
      <c r="P36" s="108">
        <f t="shared" si="3"/>
        <v>0</v>
      </c>
      <c r="Q36" s="108">
        <f t="shared" si="3"/>
        <v>0</v>
      </c>
      <c r="R36" s="108">
        <f t="shared" si="3"/>
        <v>0</v>
      </c>
      <c r="S36" s="108">
        <f t="shared" si="3"/>
        <v>0</v>
      </c>
      <c r="T36" s="108">
        <f t="shared" si="3"/>
        <v>0</v>
      </c>
      <c r="U36" s="108">
        <f t="shared" si="3"/>
        <v>0</v>
      </c>
      <c r="V36" s="108">
        <f t="shared" si="3"/>
        <v>0</v>
      </c>
      <c r="W36" s="108">
        <f t="shared" si="3"/>
        <v>0</v>
      </c>
      <c r="X36" s="108">
        <f t="shared" si="3"/>
        <v>0</v>
      </c>
      <c r="Y36" s="108">
        <f t="shared" si="3"/>
        <v>0</v>
      </c>
      <c r="Z36" s="108">
        <f t="shared" si="3"/>
        <v>0</v>
      </c>
      <c r="AA36" s="108">
        <f>SUM(AA13+AA18+AA20+AA22+AA24+AA26+AA28+AA30+AA32+AA34)</f>
        <v>0</v>
      </c>
      <c r="AB36" s="97">
        <f t="shared" si="1"/>
        <v>0</v>
      </c>
      <c r="AC36" s="234"/>
      <c r="AD36" s="235"/>
      <c r="AE36" s="118" t="str">
        <f xml:space="preserve">
CONCATENATE(
IF(AND(AB148=0,SUM(AB13,AB18,AB20,AB22,AB24,AB26,AB28,AB30,AB32,AB34,AB125,AB127,AB129,AB131)&gt;0)," * This site has positives but none was started on ART"&amp;CHAR(10),""),""
)</f>
        <v/>
      </c>
      <c r="AF36" s="236"/>
    </row>
    <row r="37" spans="1:32" s="8" customFormat="1" ht="76.5" x14ac:dyDescent="1.1000000000000001">
      <c r="A37" s="237" t="s">
        <v>132</v>
      </c>
      <c r="B37" s="237"/>
      <c r="C37" s="237"/>
      <c r="D37" s="237"/>
      <c r="E37" s="237"/>
      <c r="F37" s="237"/>
      <c r="G37" s="237"/>
      <c r="H37" s="237"/>
      <c r="I37" s="237"/>
      <c r="J37" s="237"/>
      <c r="K37" s="237"/>
      <c r="L37" s="237"/>
      <c r="M37" s="237"/>
      <c r="N37" s="237"/>
      <c r="O37" s="237"/>
      <c r="P37" s="237"/>
      <c r="Q37" s="237"/>
      <c r="R37" s="237"/>
      <c r="S37" s="237"/>
      <c r="T37" s="237"/>
      <c r="U37" s="237"/>
      <c r="V37" s="237"/>
      <c r="W37" s="237"/>
      <c r="X37" s="237"/>
      <c r="Y37" s="237"/>
      <c r="Z37" s="237"/>
      <c r="AA37" s="237"/>
      <c r="AB37" s="237"/>
      <c r="AC37" s="237"/>
      <c r="AD37" s="237"/>
      <c r="AE37" s="237"/>
      <c r="AF37" s="237"/>
    </row>
    <row r="38" spans="1:32" s="9" customFormat="1" ht="58.5" customHeight="1" x14ac:dyDescent="1.05">
      <c r="A38" s="181" t="s">
        <v>49</v>
      </c>
      <c r="B38" s="181" t="s">
        <v>594</v>
      </c>
      <c r="C38" s="179" t="s">
        <v>508</v>
      </c>
      <c r="D38" s="210"/>
      <c r="E38" s="211"/>
      <c r="F38" s="211"/>
      <c r="G38" s="211"/>
      <c r="H38" s="211"/>
      <c r="I38" s="212"/>
      <c r="J38" s="178" t="s">
        <v>7</v>
      </c>
      <c r="K38" s="170"/>
      <c r="L38" s="169" t="s">
        <v>8</v>
      </c>
      <c r="M38" s="170"/>
      <c r="N38" s="169" t="s">
        <v>9</v>
      </c>
      <c r="O38" s="170"/>
      <c r="P38" s="169" t="s">
        <v>10</v>
      </c>
      <c r="Q38" s="170"/>
      <c r="R38" s="169" t="s">
        <v>11</v>
      </c>
      <c r="S38" s="170"/>
      <c r="T38" s="169" t="s">
        <v>12</v>
      </c>
      <c r="U38" s="170"/>
      <c r="V38" s="169" t="s">
        <v>28</v>
      </c>
      <c r="W38" s="170"/>
      <c r="X38" s="169" t="s">
        <v>29</v>
      </c>
      <c r="Y38" s="170"/>
      <c r="Z38" s="169" t="s">
        <v>13</v>
      </c>
      <c r="AA38" s="170"/>
      <c r="AB38" s="171" t="s">
        <v>24</v>
      </c>
      <c r="AC38" s="186" t="s">
        <v>628</v>
      </c>
      <c r="AD38" s="186" t="s">
        <v>639</v>
      </c>
      <c r="AE38" s="168" t="s">
        <v>640</v>
      </c>
      <c r="AF38" s="168" t="s">
        <v>640</v>
      </c>
    </row>
    <row r="39" spans="1:32" s="9" customFormat="1" ht="58.5" customHeight="1" x14ac:dyDescent="1.05">
      <c r="A39" s="182"/>
      <c r="B39" s="182"/>
      <c r="C39" s="180"/>
      <c r="D39" s="213"/>
      <c r="E39" s="214"/>
      <c r="F39" s="214"/>
      <c r="G39" s="214"/>
      <c r="H39" s="214"/>
      <c r="I39" s="215"/>
      <c r="J39" s="74" t="s">
        <v>14</v>
      </c>
      <c r="K39" s="73" t="s">
        <v>15</v>
      </c>
      <c r="L39" s="74" t="s">
        <v>14</v>
      </c>
      <c r="M39" s="73" t="s">
        <v>15</v>
      </c>
      <c r="N39" s="74" t="s">
        <v>14</v>
      </c>
      <c r="O39" s="73" t="s">
        <v>15</v>
      </c>
      <c r="P39" s="74" t="s">
        <v>14</v>
      </c>
      <c r="Q39" s="73" t="s">
        <v>15</v>
      </c>
      <c r="R39" s="74" t="s">
        <v>14</v>
      </c>
      <c r="S39" s="73" t="s">
        <v>15</v>
      </c>
      <c r="T39" s="74" t="s">
        <v>14</v>
      </c>
      <c r="U39" s="73" t="s">
        <v>15</v>
      </c>
      <c r="V39" s="74" t="s">
        <v>14</v>
      </c>
      <c r="W39" s="73" t="s">
        <v>15</v>
      </c>
      <c r="X39" s="74" t="s">
        <v>14</v>
      </c>
      <c r="Y39" s="73" t="s">
        <v>15</v>
      </c>
      <c r="Z39" s="74" t="s">
        <v>14</v>
      </c>
      <c r="AA39" s="73" t="s">
        <v>15</v>
      </c>
      <c r="AB39" s="172"/>
      <c r="AC39" s="186"/>
      <c r="AD39" s="186"/>
      <c r="AE39" s="168"/>
      <c r="AF39" s="168"/>
    </row>
    <row r="40" spans="1:32" s="10" customFormat="1" ht="120.6" customHeight="1" x14ac:dyDescent="0.95">
      <c r="A40" s="188" t="s">
        <v>25</v>
      </c>
      <c r="B40" s="15" t="s">
        <v>523</v>
      </c>
      <c r="C40" s="81" t="s">
        <v>221</v>
      </c>
      <c r="D40" s="85"/>
      <c r="E40" s="85"/>
      <c r="F40" s="85"/>
      <c r="G40" s="85"/>
      <c r="H40" s="85"/>
      <c r="I40" s="85"/>
      <c r="J40" s="121"/>
      <c r="K40" s="120"/>
      <c r="L40" s="120"/>
      <c r="M40" s="120"/>
      <c r="N40" s="120"/>
      <c r="O40" s="120"/>
      <c r="P40" s="120"/>
      <c r="Q40" s="120"/>
      <c r="R40" s="120"/>
      <c r="S40" s="120"/>
      <c r="T40" s="120"/>
      <c r="U40" s="120"/>
      <c r="V40" s="120"/>
      <c r="W40" s="120"/>
      <c r="X40" s="120"/>
      <c r="Y40" s="120"/>
      <c r="Z40" s="120"/>
      <c r="AA40" s="120"/>
      <c r="AB40" s="86">
        <f>SUM(D40:AA40)</f>
        <v>0</v>
      </c>
      <c r="AC40" s="112"/>
      <c r="AD40" s="183" t="str">
        <f>CONCATENATE(AC40,AC41,AC42,AC43,AC44)</f>
        <v/>
      </c>
      <c r="AE40" s="117"/>
      <c r="AF40" s="231" t="str">
        <f>CONCATENATE(AE40,AE41,AE42,AE43,AE44)</f>
        <v/>
      </c>
    </row>
    <row r="41" spans="1:32" s="10" customFormat="1" ht="120.6" customHeight="1" x14ac:dyDescent="0.95">
      <c r="A41" s="188"/>
      <c r="B41" s="15" t="s">
        <v>222</v>
      </c>
      <c r="C41" s="81" t="s">
        <v>223</v>
      </c>
      <c r="D41" s="85"/>
      <c r="E41" s="85"/>
      <c r="F41" s="85"/>
      <c r="G41" s="85"/>
      <c r="H41" s="85"/>
      <c r="I41" s="85"/>
      <c r="J41" s="121"/>
      <c r="K41" s="120"/>
      <c r="L41" s="120"/>
      <c r="M41" s="120"/>
      <c r="N41" s="120"/>
      <c r="O41" s="120"/>
      <c r="P41" s="120"/>
      <c r="Q41" s="120"/>
      <c r="R41" s="120"/>
      <c r="S41" s="120"/>
      <c r="T41" s="120"/>
      <c r="U41" s="120"/>
      <c r="V41" s="120"/>
      <c r="W41" s="120"/>
      <c r="X41" s="120"/>
      <c r="Y41" s="120"/>
      <c r="Z41" s="120"/>
      <c r="AA41" s="120"/>
      <c r="AB41" s="86">
        <f t="shared" ref="AB41:AB43" si="4">SUM(D41:AA41)</f>
        <v>0</v>
      </c>
      <c r="AC41" s="112"/>
      <c r="AD41" s="184"/>
      <c r="AE41" s="117"/>
      <c r="AF41" s="231"/>
    </row>
    <row r="42" spans="1:32" s="10" customFormat="1" ht="120.6" customHeight="1" x14ac:dyDescent="0.95">
      <c r="A42" s="188"/>
      <c r="B42" s="15" t="s">
        <v>524</v>
      </c>
      <c r="C42" s="81" t="s">
        <v>224</v>
      </c>
      <c r="D42" s="85"/>
      <c r="E42" s="85"/>
      <c r="F42" s="85"/>
      <c r="G42" s="85"/>
      <c r="H42" s="85"/>
      <c r="I42" s="85"/>
      <c r="J42" s="121"/>
      <c r="K42" s="120"/>
      <c r="L42" s="120"/>
      <c r="M42" s="120"/>
      <c r="N42" s="120"/>
      <c r="O42" s="120"/>
      <c r="P42" s="120"/>
      <c r="Q42" s="120"/>
      <c r="R42" s="120"/>
      <c r="S42" s="120"/>
      <c r="T42" s="120"/>
      <c r="U42" s="120"/>
      <c r="V42" s="120"/>
      <c r="W42" s="120"/>
      <c r="X42" s="120"/>
      <c r="Y42" s="120"/>
      <c r="Z42" s="120"/>
      <c r="AA42" s="120"/>
      <c r="AB42" s="86">
        <f t="shared" si="4"/>
        <v>0</v>
      </c>
      <c r="AC42" s="112"/>
      <c r="AD42" s="184"/>
      <c r="AE42" s="117"/>
      <c r="AF42" s="231"/>
    </row>
    <row r="43" spans="1:32" s="10" customFormat="1" ht="120.6" customHeight="1" x14ac:dyDescent="0.95">
      <c r="A43" s="188"/>
      <c r="B43" s="15" t="s">
        <v>525</v>
      </c>
      <c r="C43" s="81" t="s">
        <v>225</v>
      </c>
      <c r="D43" s="85"/>
      <c r="E43" s="85"/>
      <c r="F43" s="85"/>
      <c r="G43" s="85"/>
      <c r="H43" s="85"/>
      <c r="I43" s="85"/>
      <c r="J43" s="120"/>
      <c r="K43" s="120"/>
      <c r="L43" s="120"/>
      <c r="M43" s="120"/>
      <c r="N43" s="120"/>
      <c r="O43" s="120"/>
      <c r="P43" s="120"/>
      <c r="Q43" s="120"/>
      <c r="R43" s="120"/>
      <c r="S43" s="120"/>
      <c r="T43" s="120"/>
      <c r="U43" s="120"/>
      <c r="V43" s="120"/>
      <c r="W43" s="120"/>
      <c r="X43" s="120"/>
      <c r="Y43" s="120"/>
      <c r="Z43" s="120"/>
      <c r="AA43" s="120"/>
      <c r="AB43" s="86">
        <f t="shared" si="4"/>
        <v>0</v>
      </c>
      <c r="AC43" s="112"/>
      <c r="AD43" s="184"/>
      <c r="AE43" s="117"/>
      <c r="AF43" s="231"/>
    </row>
    <row r="44" spans="1:32" s="10" customFormat="1" ht="120.6" customHeight="1" x14ac:dyDescent="0.95">
      <c r="A44" s="173"/>
      <c r="B44" s="99" t="s">
        <v>526</v>
      </c>
      <c r="C44" s="105" t="s">
        <v>226</v>
      </c>
      <c r="D44" s="106"/>
      <c r="E44" s="106"/>
      <c r="F44" s="106"/>
      <c r="G44" s="106"/>
      <c r="H44" s="106"/>
      <c r="I44" s="106"/>
      <c r="J44" s="122"/>
      <c r="K44" s="122"/>
      <c r="L44" s="122"/>
      <c r="M44" s="122"/>
      <c r="N44" s="122"/>
      <c r="O44" s="122"/>
      <c r="P44" s="122"/>
      <c r="Q44" s="122"/>
      <c r="R44" s="122"/>
      <c r="S44" s="122"/>
      <c r="T44" s="122"/>
      <c r="U44" s="122"/>
      <c r="V44" s="122"/>
      <c r="W44" s="122"/>
      <c r="X44" s="122"/>
      <c r="Y44" s="122"/>
      <c r="Z44" s="122"/>
      <c r="AA44" s="122"/>
      <c r="AB44" s="97">
        <f>SUM(D44:AA44)</f>
        <v>0</v>
      </c>
      <c r="AC44" s="113"/>
      <c r="AD44" s="184"/>
      <c r="AE44" s="119"/>
      <c r="AF44" s="231"/>
    </row>
    <row r="45" spans="1:32" s="8" customFormat="1" ht="76.5" x14ac:dyDescent="1.1000000000000001">
      <c r="A45" s="237" t="s">
        <v>150</v>
      </c>
      <c r="B45" s="237"/>
      <c r="C45" s="237"/>
      <c r="D45" s="237"/>
      <c r="E45" s="237"/>
      <c r="F45" s="237"/>
      <c r="G45" s="237"/>
      <c r="H45" s="237"/>
      <c r="I45" s="237"/>
      <c r="J45" s="237"/>
      <c r="K45" s="237"/>
      <c r="L45" s="237"/>
      <c r="M45" s="237"/>
      <c r="N45" s="237"/>
      <c r="O45" s="237"/>
      <c r="P45" s="237"/>
      <c r="Q45" s="237"/>
      <c r="R45" s="237"/>
      <c r="S45" s="237"/>
      <c r="T45" s="237"/>
      <c r="U45" s="237"/>
      <c r="V45" s="237"/>
      <c r="W45" s="237"/>
      <c r="X45" s="237"/>
      <c r="Y45" s="237"/>
      <c r="Z45" s="237"/>
      <c r="AA45" s="237"/>
      <c r="AB45" s="237"/>
      <c r="AC45" s="237"/>
      <c r="AD45" s="237"/>
      <c r="AE45" s="237"/>
      <c r="AF45" s="237"/>
    </row>
    <row r="46" spans="1:32" s="9" customFormat="1" ht="58.5" customHeight="1" x14ac:dyDescent="1.05">
      <c r="A46" s="181" t="s">
        <v>49</v>
      </c>
      <c r="B46" s="181" t="s">
        <v>594</v>
      </c>
      <c r="C46" s="179" t="s">
        <v>508</v>
      </c>
      <c r="D46" s="78"/>
      <c r="E46" s="79"/>
      <c r="F46" s="79"/>
      <c r="G46" s="79"/>
      <c r="H46" s="79"/>
      <c r="I46" s="80"/>
      <c r="J46" s="169" t="s">
        <v>7</v>
      </c>
      <c r="K46" s="170"/>
      <c r="L46" s="169" t="s">
        <v>8</v>
      </c>
      <c r="M46" s="170"/>
      <c r="N46" s="169" t="s">
        <v>9</v>
      </c>
      <c r="O46" s="170"/>
      <c r="P46" s="169" t="s">
        <v>10</v>
      </c>
      <c r="Q46" s="170"/>
      <c r="R46" s="169" t="s">
        <v>11</v>
      </c>
      <c r="S46" s="170"/>
      <c r="T46" s="169" t="s">
        <v>12</v>
      </c>
      <c r="U46" s="170"/>
      <c r="V46" s="169" t="s">
        <v>28</v>
      </c>
      <c r="W46" s="170"/>
      <c r="X46" s="169" t="s">
        <v>29</v>
      </c>
      <c r="Y46" s="170"/>
      <c r="Z46" s="169" t="s">
        <v>13</v>
      </c>
      <c r="AA46" s="170"/>
      <c r="AB46" s="171" t="s">
        <v>24</v>
      </c>
      <c r="AC46" s="186" t="s">
        <v>628</v>
      </c>
      <c r="AD46" s="186" t="s">
        <v>639</v>
      </c>
      <c r="AE46" s="168" t="s">
        <v>640</v>
      </c>
      <c r="AF46" s="168" t="s">
        <v>640</v>
      </c>
    </row>
    <row r="47" spans="1:32" s="9" customFormat="1" ht="58.5" customHeight="1" x14ac:dyDescent="1.05">
      <c r="A47" s="182"/>
      <c r="B47" s="182"/>
      <c r="C47" s="180"/>
      <c r="D47" s="78"/>
      <c r="E47" s="79"/>
      <c r="F47" s="79"/>
      <c r="G47" s="79"/>
      <c r="H47" s="79"/>
      <c r="I47" s="80"/>
      <c r="J47" s="74" t="s">
        <v>14</v>
      </c>
      <c r="K47" s="73" t="s">
        <v>15</v>
      </c>
      <c r="L47" s="74" t="s">
        <v>14</v>
      </c>
      <c r="M47" s="73" t="s">
        <v>15</v>
      </c>
      <c r="N47" s="74" t="s">
        <v>14</v>
      </c>
      <c r="O47" s="73" t="s">
        <v>15</v>
      </c>
      <c r="P47" s="74" t="s">
        <v>14</v>
      </c>
      <c r="Q47" s="73" t="s">
        <v>15</v>
      </c>
      <c r="R47" s="74" t="s">
        <v>14</v>
      </c>
      <c r="S47" s="73" t="s">
        <v>15</v>
      </c>
      <c r="T47" s="74" t="s">
        <v>14</v>
      </c>
      <c r="U47" s="73" t="s">
        <v>15</v>
      </c>
      <c r="V47" s="74" t="s">
        <v>14</v>
      </c>
      <c r="W47" s="73" t="s">
        <v>15</v>
      </c>
      <c r="X47" s="74" t="s">
        <v>14</v>
      </c>
      <c r="Y47" s="73" t="s">
        <v>15</v>
      </c>
      <c r="Z47" s="74" t="s">
        <v>14</v>
      </c>
      <c r="AA47" s="73" t="s">
        <v>15</v>
      </c>
      <c r="AB47" s="172"/>
      <c r="AC47" s="186"/>
      <c r="AD47" s="186"/>
      <c r="AE47" s="168"/>
      <c r="AF47" s="168"/>
    </row>
    <row r="48" spans="1:32" s="10" customFormat="1" ht="88.5" customHeight="1" x14ac:dyDescent="0.95">
      <c r="A48" s="175" t="s">
        <v>30</v>
      </c>
      <c r="B48" s="15" t="s">
        <v>527</v>
      </c>
      <c r="C48" s="81" t="s">
        <v>234</v>
      </c>
      <c r="D48" s="89"/>
      <c r="E48" s="89"/>
      <c r="F48" s="89"/>
      <c r="G48" s="89"/>
      <c r="H48" s="89"/>
      <c r="I48" s="89"/>
      <c r="J48" s="123"/>
      <c r="K48" s="124"/>
      <c r="L48" s="124"/>
      <c r="M48" s="124"/>
      <c r="N48" s="124"/>
      <c r="O48" s="124"/>
      <c r="P48" s="124"/>
      <c r="Q48" s="124"/>
      <c r="R48" s="124"/>
      <c r="S48" s="124"/>
      <c r="T48" s="124"/>
      <c r="U48" s="124"/>
      <c r="V48" s="124"/>
      <c r="W48" s="124"/>
      <c r="X48" s="124"/>
      <c r="Y48" s="124"/>
      <c r="Z48" s="124"/>
      <c r="AA48" s="124"/>
      <c r="AB48" s="86">
        <f>SUM(D48:AA48)</f>
        <v>0</v>
      </c>
      <c r="AC48" s="232" t="str">
        <f xml:space="preserve">
CONCATENATE(
IF(D49&gt;D48," * Eligible for PrEP  for Age " &amp;D6&amp;" "&amp; D7&amp; " is more than Assessed for HIV risk"&amp;CHAR(10),""),IF(E49&gt;E48," * Eligible for PrEP  for Age " &amp;D6&amp;" "&amp; E7&amp; " is more than Assessed for HIV risk"&amp;CHAR(10),""),
IF(F49&gt;F48," * Eligible for PrEP  for Age " &amp;F6&amp;" "&amp; F7&amp; " is more than Assessed for HIV risk"&amp;CHAR(10),""),IF(G49&gt;G48," * Eligible for PrEP  for Age " &amp;F6&amp;" "&amp; G7&amp; " is more than Assessed for HIV risk"&amp;CHAR(10),""),
IF(H49&gt;H48," * Eligible for PrEP  for Age " &amp;H6&amp;" "&amp; H7&amp; " is more than Assessed for HIV risk"&amp;CHAR(10),""),IF(I49&gt;I48," * Eligible for PrEP  for Age " &amp;H6&amp;" "&amp; I7&amp; " is more than Assessed for HIV risk"&amp;CHAR(10),""),
IF(J49&gt;J48," * Eligible for PrEP  for Age " &amp;J6&amp;" "&amp; J7&amp; " is more than Assessed for HIV risk"&amp;CHAR(10),""),IF(K49&gt;K48," * Eligible for PrEP  for Age " &amp;J6&amp;" "&amp; K7&amp; " is more than Assessed for HIV risk"&amp;CHAR(10),""),
IF(L49&gt;L48," * Eligible for PrEP  for Age " &amp;L6&amp;" "&amp; L7&amp; " is more than Assessed for HIV risk"&amp;CHAR(10),""),IF(M49&gt;M48," * Eligible for PrEP  for Age " &amp;L6&amp;" "&amp; M7&amp; " is more than Assessed for HIV risk"&amp;CHAR(10),""),
IF(N49&gt;N48," * Eligible for PrEP  for Age " &amp;N6&amp;" "&amp; N7&amp; " is more than Assessed for HIV risk"&amp;CHAR(10),""),IF(O49&gt;O48," * Eligible for PrEP  for Age " &amp;N6&amp;" "&amp; O7&amp; " is more than Assessed for HIV risk"&amp;CHAR(10),""),
IF(P49&gt;P48," * Eligible for PrEP  for Age " &amp;P6&amp;" "&amp; P7&amp; " is more than Assessed for HIV risk"&amp;CHAR(10),""),IF(Q49&gt;Q48," * Eligible for PrEP  for Age " &amp;P6&amp;" "&amp; Q7&amp; " is more than Assessed for HIV risk"&amp;CHAR(10),""),
IF(R49&gt;R48," * Eligible for PrEP  for Age " &amp;R6&amp;" "&amp; R7&amp; " is more than Assessed for HIV risk"&amp;CHAR(10),""),IF(S49&gt;S48," * Eligible for PrEP  for Age " &amp;R6&amp;" "&amp; S7&amp; " is more than Assessed for HIV risk"&amp;CHAR(10),""),
IF(T49&gt;T48," * Eligible for PrEP  for Age " &amp;T6&amp;" "&amp; T7&amp; " is more than Assessed for HIV risk"&amp;CHAR(10),""),IF(U49&gt;U48," * Eligible for PrEP  for Age " &amp;T6&amp;" "&amp; U7&amp; " is more than Assessed for HIV risk"&amp;CHAR(10),""),
IF(V49&gt;V48," * Eligible for PrEP  for Age " &amp;V6&amp;" "&amp; V7&amp; " is more than Assessed for HIV risk"&amp;CHAR(10),""),IF(W49&gt;W48," * Eligible for PrEP  for Age " &amp;V6&amp;" "&amp; W7&amp; " is more than Assessed for HIV risk"&amp;CHAR(10),""),
IF(X49&gt;X48," * Eligible for PrEP  for Age " &amp;X6&amp;" "&amp; X7&amp; " is more than Assessed for HIV risk"&amp;CHAR(10),""),IF(Y49&gt;Y48," * Eligible for PrEP  for Age " &amp;X6&amp;" "&amp; Y7&amp; " is more than Assessed for HIV risk"&amp;CHAR(10),""),
IF(Z49&gt;Z48," * Eligible for PrEP  for Age " &amp;Z6&amp;" "&amp; Z7&amp; " is more than Assessed for HIV risk"&amp;CHAR(10),""),IF(AA49&gt;AA48," * Eligible for PrEP  for Age " &amp;Z6&amp;" "&amp; AA7&amp; " is more than Assessed for HIV risk"&amp;CHAR(10),""),
IF(AB49&gt;AB48," * Total Eligible for PrEP  is more than Total Assessed for HIV risk"&amp;CHAR(10),"")
)</f>
        <v/>
      </c>
      <c r="AD48" s="193" t="str">
        <f>CONCATENATE(AC48,AC50,AC51,AC52,AC53,AC55,AC56,AC57,AC58,AC59,AC60,AC61,AC62,AC63,AC64)</f>
        <v/>
      </c>
      <c r="AE48" s="117"/>
      <c r="AF48" s="231" t="str">
        <f>CONCATENATE(AE48,AE49,AE50,AE51,AE52,AE53,AE54,AE55,AE56,AE57,AE58,AE59,AE60,AE61,AE62,AE63,AE64)</f>
        <v/>
      </c>
    </row>
    <row r="49" spans="1:32" s="10" customFormat="1" ht="96" customHeight="1" x14ac:dyDescent="0.95">
      <c r="A49" s="176"/>
      <c r="B49" s="15" t="s">
        <v>633</v>
      </c>
      <c r="C49" s="81" t="s">
        <v>235</v>
      </c>
      <c r="D49" s="89"/>
      <c r="E49" s="89"/>
      <c r="F49" s="89"/>
      <c r="G49" s="89"/>
      <c r="H49" s="89"/>
      <c r="I49" s="89"/>
      <c r="J49" s="121"/>
      <c r="K49" s="120"/>
      <c r="L49" s="120"/>
      <c r="M49" s="120"/>
      <c r="N49" s="120"/>
      <c r="O49" s="120"/>
      <c r="P49" s="120"/>
      <c r="Q49" s="120"/>
      <c r="R49" s="120"/>
      <c r="S49" s="120"/>
      <c r="T49" s="120"/>
      <c r="U49" s="120"/>
      <c r="V49" s="120"/>
      <c r="W49" s="120"/>
      <c r="X49" s="120"/>
      <c r="Y49" s="120"/>
      <c r="Z49" s="120"/>
      <c r="AA49" s="120"/>
      <c r="AB49" s="86">
        <f t="shared" ref="AB49:AB62" si="5">SUM(D49:AA49)</f>
        <v>0</v>
      </c>
      <c r="AC49" s="233"/>
      <c r="AD49" s="194"/>
      <c r="AE49" s="117"/>
      <c r="AF49" s="231"/>
    </row>
    <row r="50" spans="1:32" s="10" customFormat="1" ht="88.5" customHeight="1" x14ac:dyDescent="0.95">
      <c r="A50" s="176"/>
      <c r="B50" s="15" t="s">
        <v>528</v>
      </c>
      <c r="C50" s="81" t="s">
        <v>236</v>
      </c>
      <c r="D50" s="89"/>
      <c r="E50" s="89"/>
      <c r="F50" s="89"/>
      <c r="G50" s="89"/>
      <c r="H50" s="89"/>
      <c r="I50" s="89"/>
      <c r="J50" s="121"/>
      <c r="K50" s="120"/>
      <c r="L50" s="120"/>
      <c r="M50" s="120"/>
      <c r="N50" s="120"/>
      <c r="O50" s="120"/>
      <c r="P50" s="120"/>
      <c r="Q50" s="120"/>
      <c r="R50" s="120"/>
      <c r="S50" s="120"/>
      <c r="T50" s="120"/>
      <c r="U50" s="120"/>
      <c r="V50" s="120"/>
      <c r="W50" s="120"/>
      <c r="X50" s="120"/>
      <c r="Y50" s="120"/>
      <c r="Z50" s="120"/>
      <c r="AA50" s="120"/>
      <c r="AB50" s="86">
        <f t="shared" si="5"/>
        <v>0</v>
      </c>
      <c r="AC50" s="114" t="str">
        <f xml:space="preserve">
CONCATENATE(
IF(D50&gt;D49," * Initiated new on PrEP  for Age " &amp;D6&amp;" "&amp; D7&amp; " is more than Eligible for PrEP"&amp;CHAR(10),""),IF(E50&gt;E49," * Initiated new on PrEP  for Age " &amp;D6&amp;" "&amp; E7&amp; " is more than Eligible for PrEP"&amp;CHAR(10),""),
IF(F50&gt;F49," * Initiated new on PrEP  for Age " &amp;F6&amp;" "&amp; F7&amp; " is more than Eligible for PrEP"&amp;CHAR(10),""),IF(G50&gt;G49," * Initiated new on PrEP  for Age " &amp;F6&amp;" "&amp; G7&amp; " is more than Eligible for PrEP"&amp;CHAR(10),""),
IF(H50&gt;H49," * Initiated new on PrEP  for Age " &amp;H6&amp;" "&amp; H7&amp; " is more than Eligible for PrEP"&amp;CHAR(10),""),IF(I50&gt;I49," * Initiated new on PrEP  for Age " &amp;H6&amp;" "&amp; I7&amp; " is more than Eligible for PrEP"&amp;CHAR(10),""),
IF(J50&gt;J49," * Initiated new on PrEP  for Age " &amp;J6&amp;" "&amp; J7&amp; " is more than Eligible for PrEP"&amp;CHAR(10),""),IF(K50&gt;K49," * Initiated new on PrEP  for Age " &amp;J6&amp;" "&amp; K7&amp; " is more than Eligible for PrEP"&amp;CHAR(10),""),
IF(L50&gt;L49," * Initiated new on PrEP  for Age " &amp;L6&amp;" "&amp; L7&amp; " is more than Eligible for PrEP"&amp;CHAR(10),""),IF(M50&gt;M49," * Initiated new on PrEP  for Age " &amp;L6&amp;" "&amp; M7&amp; " is more than Eligible for PrEP"&amp;CHAR(10),""),
IF(N50&gt;N49," * Initiated new on PrEP  for Age " &amp;N6&amp;" "&amp; N7&amp; " is more than Eligible for PrEP"&amp;CHAR(10),""),IF(O50&gt;O49," * Initiated new on PrEP  for Age " &amp;N6&amp;" "&amp; O7&amp; " is more than Eligible for PrEP"&amp;CHAR(10),""),
IF(P50&gt;P49," * Initiated new on PrEP  for Age " &amp;P6&amp;" "&amp; P7&amp; " is more than Eligible for PrEP"&amp;CHAR(10),""),IF(Q50&gt;Q49," * Initiated new on PrEP  for Age " &amp;P6&amp;" "&amp; Q7&amp; " is more than Eligible for PrEP"&amp;CHAR(10),""),
IF(R50&gt;R49," * Initiated new on PrEP  for Age " &amp;R6&amp;" "&amp; R7&amp; " is more than Eligible for PrEP"&amp;CHAR(10),""),IF(S50&gt;S49," * Initiated new on PrEP  for Age " &amp;R6&amp;" "&amp; S7&amp; " is more than Eligible for PrEP"&amp;CHAR(10),""),
IF(T50&gt;T49," * Initiated new on PrEP  for Age " &amp;T6&amp;" "&amp; T7&amp; " is more than Eligible for PrEP"&amp;CHAR(10),""),IF(U50&gt;U49," * Initiated new on PrEP  for Age " &amp;T6&amp;" "&amp; U7&amp; " is more than Eligible for PrEP"&amp;CHAR(10),""),
IF(V50&gt;V49," * Initiated new on PrEP  for Age " &amp;V6&amp;" "&amp; V7&amp; " is more than Eligible for PrEP"&amp;CHAR(10),""),IF(W50&gt;W49," * Initiated new on PrEP  for Age " &amp;V6&amp;" "&amp; W7&amp; " is more than Eligible for PrEP"&amp;CHAR(10),""),
IF(X50&gt;X49," * Initiated new on PrEP  for Age " &amp;X6&amp;" "&amp; X7&amp; " is more than Eligible for PrEP"&amp;CHAR(10),""),IF(Y50&gt;Y49," * Initiated new on PrEP  for Age " &amp;X6&amp;" "&amp; Y7&amp; " is more than Eligible for PrEP"&amp;CHAR(10),""),
IF(Z50&gt;Z49," * Initiated new on PrEP  for Age " &amp;Z6&amp;" "&amp; Z7&amp; " is more than Eligible for PrEP"&amp;CHAR(10),""),IF(AA50&gt;AA49," * Initiated new on PrEP  for Age " &amp;Z6&amp;" "&amp; AA7&amp; " is more than Eligible for PrEP"&amp;CHAR(10),""),
IF(AB50&gt;AB49," * Total Initiated new on PrEP  is more than Total Eligible for PrEP"&amp;CHAR(10),"")
)</f>
        <v/>
      </c>
      <c r="AD50" s="194"/>
      <c r="AE50" s="117" t="str">
        <f xml:space="preserve">
CONCATENATE(
IF(AB50&lt;&gt;SUM(AB63,AB64)," * Total Sum of (F02-16+F02-17) is not equal to F02-03"&amp;CHAR(10),"")
)</f>
        <v/>
      </c>
      <c r="AF50" s="231"/>
    </row>
    <row r="51" spans="1:32" s="10" customFormat="1" ht="88.5" customHeight="1" x14ac:dyDescent="0.95">
      <c r="A51" s="176"/>
      <c r="B51" s="15" t="s">
        <v>237</v>
      </c>
      <c r="C51" s="81" t="s">
        <v>600</v>
      </c>
      <c r="D51" s="89"/>
      <c r="E51" s="89"/>
      <c r="F51" s="89"/>
      <c r="G51" s="89"/>
      <c r="H51" s="89"/>
      <c r="I51" s="89"/>
      <c r="J51" s="121"/>
      <c r="K51" s="120"/>
      <c r="L51" s="120"/>
      <c r="M51" s="120"/>
      <c r="N51" s="120"/>
      <c r="O51" s="120"/>
      <c r="P51" s="120"/>
      <c r="Q51" s="120"/>
      <c r="R51" s="120"/>
      <c r="S51" s="120"/>
      <c r="T51" s="120"/>
      <c r="U51" s="120"/>
      <c r="V51" s="120"/>
      <c r="W51" s="120"/>
      <c r="X51" s="120"/>
      <c r="Y51" s="120"/>
      <c r="Z51" s="120"/>
      <c r="AA51" s="120"/>
      <c r="AB51" s="86">
        <f t="shared" si="5"/>
        <v>0</v>
      </c>
      <c r="AC51" s="112"/>
      <c r="AD51" s="194"/>
      <c r="AE51" s="117"/>
      <c r="AF51" s="231"/>
    </row>
    <row r="52" spans="1:32" s="10" customFormat="1" ht="88.5" customHeight="1" x14ac:dyDescent="0.95">
      <c r="A52" s="176"/>
      <c r="B52" s="15" t="s">
        <v>529</v>
      </c>
      <c r="C52" s="81" t="s">
        <v>239</v>
      </c>
      <c r="D52" s="89"/>
      <c r="E52" s="89"/>
      <c r="F52" s="89"/>
      <c r="G52" s="89"/>
      <c r="H52" s="89"/>
      <c r="I52" s="89"/>
      <c r="J52" s="120"/>
      <c r="K52" s="120"/>
      <c r="L52" s="120"/>
      <c r="M52" s="120"/>
      <c r="N52" s="120"/>
      <c r="O52" s="120"/>
      <c r="P52" s="120"/>
      <c r="Q52" s="120"/>
      <c r="R52" s="120"/>
      <c r="S52" s="120"/>
      <c r="T52" s="120"/>
      <c r="U52" s="120"/>
      <c r="V52" s="120"/>
      <c r="W52" s="120"/>
      <c r="X52" s="120"/>
      <c r="Y52" s="120"/>
      <c r="Z52" s="120"/>
      <c r="AA52" s="120"/>
      <c r="AB52" s="86">
        <f t="shared" si="5"/>
        <v>0</v>
      </c>
      <c r="AC52" s="112"/>
      <c r="AD52" s="194"/>
      <c r="AE52" s="117"/>
      <c r="AF52" s="231"/>
    </row>
    <row r="53" spans="1:32" s="10" customFormat="1" ht="88.5" customHeight="1" x14ac:dyDescent="0.95">
      <c r="A53" s="188" t="s">
        <v>37</v>
      </c>
      <c r="B53" s="15" t="s">
        <v>240</v>
      </c>
      <c r="C53" s="81" t="s">
        <v>241</v>
      </c>
      <c r="D53" s="89"/>
      <c r="E53" s="89"/>
      <c r="F53" s="89"/>
      <c r="G53" s="89"/>
      <c r="H53" s="89"/>
      <c r="I53" s="89"/>
      <c r="J53" s="120"/>
      <c r="K53" s="120"/>
      <c r="L53" s="120"/>
      <c r="M53" s="120"/>
      <c r="N53" s="120"/>
      <c r="O53" s="120"/>
      <c r="P53" s="120"/>
      <c r="Q53" s="120"/>
      <c r="R53" s="120"/>
      <c r="S53" s="120"/>
      <c r="T53" s="120"/>
      <c r="U53" s="120"/>
      <c r="V53" s="120"/>
      <c r="W53" s="120"/>
      <c r="X53" s="120"/>
      <c r="Y53" s="120"/>
      <c r="Z53" s="120"/>
      <c r="AA53" s="120"/>
      <c r="AB53" s="86">
        <f t="shared" si="5"/>
        <v>0</v>
      </c>
      <c r="AC53" s="200" t="str">
        <f xml:space="preserve">
CONCATENATE(
IF(D54&gt;D53," * F02-07 for Age " &amp;D6&amp;" "&amp; D7&amp; " is more than F02-06"&amp;CHAR(10),""),IF(E54&gt;E53," * F02-07 for Age " &amp;D6&amp;" "&amp; E7&amp; " is more than F02-06"&amp;CHAR(10),""),
IF(F54&gt;F53," * F02-07 for Age " &amp;F6&amp;" "&amp; F7&amp; " is more than F02-06"&amp;CHAR(10),""),IF(G54&gt;G53," * F02-07 for Age " &amp;F6&amp;" "&amp; G7&amp; " is more than F02-06"&amp;CHAR(10),""),
IF(H54&gt;H53," * F02-07 for Age " &amp;H6&amp;" "&amp; H7&amp; " is more than F02-06"&amp;CHAR(10),""),IF(I54&gt;I53," * F02-07 for Age " &amp;H6&amp;" "&amp; I7&amp; " is more than F02-06"&amp;CHAR(10),""),
IF(J54&gt;J53," * F02-07 for Age " &amp;J6&amp;" "&amp; J7&amp; " is more than F02-06"&amp;CHAR(10),""),IF(K54&gt;K53," * F02-07 for Age " &amp;J6&amp;" "&amp; K7&amp; " is more than F02-06"&amp;CHAR(10),""),
IF(L54&gt;L53," * F02-07 for Age " &amp;L6&amp;" "&amp; L7&amp; " is more than F02-06"&amp;CHAR(10),""),IF(M54&gt;M53," * F02-07 for Age " &amp;L6&amp;" "&amp; M7&amp; " is more than F02-06"&amp;CHAR(10),""),
IF(N54&gt;N53," * F02-07 for Age " &amp;N6&amp;" "&amp; N7&amp; " is more than F02-06"&amp;CHAR(10),""),IF(O54&gt;O53," * F02-07 for Age " &amp;N6&amp;" "&amp; O7&amp; " is more than F02-06"&amp;CHAR(10),""),
IF(P54&gt;P53," * F02-07 for Age " &amp;P6&amp;" "&amp; P7&amp; " is more than F02-06"&amp;CHAR(10),""),IF(Q54&gt;Q53," * F02-07 for Age " &amp;P6&amp;" "&amp; Q7&amp; " is more than F02-06"&amp;CHAR(10),""),
IF(R54&gt;R53," * F02-07 for Age " &amp;R6&amp;" "&amp; R7&amp; " is more than F02-06"&amp;CHAR(10),""),IF(S54&gt;S53," * F02-07 for Age " &amp;R6&amp;" "&amp; S7&amp; " is more than F02-06"&amp;CHAR(10),""),
IF(T54&gt;T53," * F02-07 for Age " &amp;T6&amp;" "&amp; T7&amp; " is more than F02-06"&amp;CHAR(10),""),IF(U54&gt;U53," * F02-07 for Age " &amp;T6&amp;" "&amp; U7&amp; " is more than F02-06"&amp;CHAR(10),""),
IF(V54&gt;V53," * F02-07 for Age " &amp;V6&amp;" "&amp; V7&amp; " is more than F02-06"&amp;CHAR(10),""),IF(W54&gt;W53," * F02-07 for Age " &amp;V6&amp;" "&amp; W7&amp; " is more than F02-06"&amp;CHAR(10),""),
IF(X54&gt;X53," * F02-07 for Age " &amp;X6&amp;" "&amp; X7&amp; " is more than F02-06"&amp;CHAR(10),""),IF(Y54&gt;Y53," * F02-07 for Age " &amp;X6&amp;" "&amp; Y7&amp; " is more than F02-06"&amp;CHAR(10),""),
IF(Z54&gt;Z53," * F02-07 for Age " &amp;Z6&amp;" "&amp; Z7&amp; " is more than F02-06"&amp;CHAR(10),""),IF(AA54&gt;AA53," * F02-07 for Age " &amp;Z6&amp;" "&amp; AA7&amp; " is more than F02-06"&amp;CHAR(10),""),
IF(AB54&gt;AB53," * Total F02-07 is more than Total F02-06"&amp;CHAR(10),"")
)</f>
        <v/>
      </c>
      <c r="AD53" s="194"/>
      <c r="AE53" s="117"/>
      <c r="AF53" s="231"/>
    </row>
    <row r="54" spans="1:32" s="10" customFormat="1" ht="83.85" customHeight="1" x14ac:dyDescent="0.95">
      <c r="A54" s="188"/>
      <c r="B54" s="15" t="s">
        <v>530</v>
      </c>
      <c r="C54" s="81" t="s">
        <v>243</v>
      </c>
      <c r="D54" s="89"/>
      <c r="E54" s="89"/>
      <c r="F54" s="89"/>
      <c r="G54" s="89"/>
      <c r="H54" s="89"/>
      <c r="I54" s="89"/>
      <c r="J54" s="120"/>
      <c r="K54" s="120"/>
      <c r="L54" s="120"/>
      <c r="M54" s="120"/>
      <c r="N54" s="120"/>
      <c r="O54" s="120"/>
      <c r="P54" s="120"/>
      <c r="Q54" s="120"/>
      <c r="R54" s="120"/>
      <c r="S54" s="120"/>
      <c r="T54" s="120"/>
      <c r="U54" s="120"/>
      <c r="V54" s="120"/>
      <c r="W54" s="120"/>
      <c r="X54" s="120"/>
      <c r="Y54" s="120"/>
      <c r="Z54" s="120"/>
      <c r="AA54" s="120"/>
      <c r="AB54" s="86">
        <f t="shared" si="5"/>
        <v>0</v>
      </c>
      <c r="AC54" s="201"/>
      <c r="AD54" s="194"/>
      <c r="AE54" s="117"/>
      <c r="AF54" s="231"/>
    </row>
    <row r="55" spans="1:32" s="10" customFormat="1" ht="83.85" customHeight="1" x14ac:dyDescent="0.95">
      <c r="A55" s="188"/>
      <c r="B55" s="15" t="s">
        <v>531</v>
      </c>
      <c r="C55" s="81" t="s">
        <v>601</v>
      </c>
      <c r="D55" s="89"/>
      <c r="E55" s="89"/>
      <c r="F55" s="89"/>
      <c r="G55" s="89"/>
      <c r="H55" s="89"/>
      <c r="I55" s="89"/>
      <c r="J55" s="120"/>
      <c r="K55" s="120"/>
      <c r="L55" s="120"/>
      <c r="M55" s="120"/>
      <c r="N55" s="120"/>
      <c r="O55" s="120"/>
      <c r="P55" s="120"/>
      <c r="Q55" s="120"/>
      <c r="R55" s="120"/>
      <c r="S55" s="120"/>
      <c r="T55" s="120"/>
      <c r="U55" s="120"/>
      <c r="V55" s="120"/>
      <c r="W55" s="120"/>
      <c r="X55" s="120"/>
      <c r="Y55" s="120"/>
      <c r="Z55" s="120"/>
      <c r="AA55" s="120"/>
      <c r="AB55" s="86">
        <f t="shared" si="5"/>
        <v>0</v>
      </c>
      <c r="AC55" s="112"/>
      <c r="AD55" s="194"/>
      <c r="AE55" s="117"/>
      <c r="AF55" s="231"/>
    </row>
    <row r="56" spans="1:32" s="10" customFormat="1" ht="88.5" customHeight="1" x14ac:dyDescent="0.95">
      <c r="A56" s="173" t="s">
        <v>26</v>
      </c>
      <c r="B56" s="15" t="s">
        <v>532</v>
      </c>
      <c r="C56" s="81" t="s">
        <v>602</v>
      </c>
      <c r="D56" s="89"/>
      <c r="E56" s="89"/>
      <c r="F56" s="89"/>
      <c r="G56" s="89"/>
      <c r="H56" s="89"/>
      <c r="I56" s="89"/>
      <c r="J56" s="120"/>
      <c r="K56" s="120"/>
      <c r="L56" s="120"/>
      <c r="M56" s="120"/>
      <c r="N56" s="120"/>
      <c r="O56" s="120"/>
      <c r="P56" s="120"/>
      <c r="Q56" s="120"/>
      <c r="R56" s="120"/>
      <c r="S56" s="120"/>
      <c r="T56" s="120"/>
      <c r="U56" s="120"/>
      <c r="V56" s="120"/>
      <c r="W56" s="120"/>
      <c r="X56" s="120"/>
      <c r="Y56" s="120"/>
      <c r="Z56" s="120"/>
      <c r="AA56" s="120"/>
      <c r="AB56" s="86">
        <f t="shared" si="5"/>
        <v>0</v>
      </c>
      <c r="AC56" s="112"/>
      <c r="AD56" s="194"/>
      <c r="AE56" s="117"/>
      <c r="AF56" s="231"/>
    </row>
    <row r="57" spans="1:32" s="10" customFormat="1" ht="88.5" customHeight="1" x14ac:dyDescent="0.95">
      <c r="A57" s="195"/>
      <c r="B57" s="15" t="s">
        <v>533</v>
      </c>
      <c r="C57" s="81" t="s">
        <v>603</v>
      </c>
      <c r="D57" s="89"/>
      <c r="E57" s="89"/>
      <c r="F57" s="89"/>
      <c r="G57" s="89"/>
      <c r="H57" s="89"/>
      <c r="I57" s="89"/>
      <c r="J57" s="120"/>
      <c r="K57" s="120"/>
      <c r="L57" s="120"/>
      <c r="M57" s="120"/>
      <c r="N57" s="120"/>
      <c r="O57" s="120"/>
      <c r="P57" s="120"/>
      <c r="Q57" s="120"/>
      <c r="R57" s="120"/>
      <c r="S57" s="120"/>
      <c r="T57" s="120"/>
      <c r="U57" s="120"/>
      <c r="V57" s="120"/>
      <c r="W57" s="120"/>
      <c r="X57" s="120"/>
      <c r="Y57" s="120"/>
      <c r="Z57" s="120"/>
      <c r="AA57" s="120"/>
      <c r="AB57" s="86">
        <f t="shared" si="5"/>
        <v>0</v>
      </c>
      <c r="AC57" s="112"/>
      <c r="AD57" s="194"/>
      <c r="AE57" s="117"/>
      <c r="AF57" s="231"/>
    </row>
    <row r="58" spans="1:32" s="10" customFormat="1" ht="88.5" customHeight="1" x14ac:dyDescent="0.95">
      <c r="A58" s="195"/>
      <c r="B58" s="15" t="s">
        <v>248</v>
      </c>
      <c r="C58" s="81" t="s">
        <v>249</v>
      </c>
      <c r="D58" s="89"/>
      <c r="E58" s="89"/>
      <c r="F58" s="89"/>
      <c r="G58" s="89"/>
      <c r="H58" s="89"/>
      <c r="I58" s="89"/>
      <c r="J58" s="120"/>
      <c r="K58" s="120"/>
      <c r="L58" s="120"/>
      <c r="M58" s="120"/>
      <c r="N58" s="120"/>
      <c r="O58" s="120"/>
      <c r="P58" s="120"/>
      <c r="Q58" s="120"/>
      <c r="R58" s="120"/>
      <c r="S58" s="120"/>
      <c r="T58" s="120"/>
      <c r="U58" s="120"/>
      <c r="V58" s="120"/>
      <c r="W58" s="120"/>
      <c r="X58" s="120"/>
      <c r="Y58" s="120"/>
      <c r="Z58" s="120"/>
      <c r="AA58" s="120"/>
      <c r="AB58" s="86">
        <f t="shared" si="5"/>
        <v>0</v>
      </c>
      <c r="AC58" s="112"/>
      <c r="AD58" s="194"/>
      <c r="AE58" s="117"/>
      <c r="AF58" s="231"/>
    </row>
    <row r="59" spans="1:32" s="10" customFormat="1" ht="88.5" customHeight="1" x14ac:dyDescent="0.95">
      <c r="A59" s="195"/>
      <c r="B59" s="15" t="s">
        <v>534</v>
      </c>
      <c r="C59" s="81" t="s">
        <v>251</v>
      </c>
      <c r="D59" s="89"/>
      <c r="E59" s="89"/>
      <c r="F59" s="89"/>
      <c r="G59" s="89"/>
      <c r="H59" s="89"/>
      <c r="I59" s="89"/>
      <c r="J59" s="120"/>
      <c r="K59" s="120"/>
      <c r="L59" s="120"/>
      <c r="M59" s="120"/>
      <c r="N59" s="120"/>
      <c r="O59" s="120"/>
      <c r="P59" s="120"/>
      <c r="Q59" s="120"/>
      <c r="R59" s="120"/>
      <c r="S59" s="120"/>
      <c r="T59" s="120"/>
      <c r="U59" s="120"/>
      <c r="V59" s="120"/>
      <c r="W59" s="120"/>
      <c r="X59" s="120"/>
      <c r="Y59" s="120"/>
      <c r="Z59" s="120"/>
      <c r="AA59" s="120"/>
      <c r="AB59" s="86">
        <f t="shared" si="5"/>
        <v>0</v>
      </c>
      <c r="AC59" s="112"/>
      <c r="AD59" s="194"/>
      <c r="AE59" s="117"/>
      <c r="AF59" s="231"/>
    </row>
    <row r="60" spans="1:32" s="10" customFormat="1" ht="88.5" customHeight="1" x14ac:dyDescent="0.95">
      <c r="A60" s="195"/>
      <c r="B60" s="15" t="s">
        <v>535</v>
      </c>
      <c r="C60" s="81" t="s">
        <v>252</v>
      </c>
      <c r="D60" s="89"/>
      <c r="E60" s="89"/>
      <c r="F60" s="89"/>
      <c r="G60" s="89"/>
      <c r="H60" s="89"/>
      <c r="I60" s="89"/>
      <c r="J60" s="120"/>
      <c r="K60" s="120"/>
      <c r="L60" s="120"/>
      <c r="M60" s="120"/>
      <c r="N60" s="120"/>
      <c r="O60" s="120"/>
      <c r="P60" s="120"/>
      <c r="Q60" s="120"/>
      <c r="R60" s="120"/>
      <c r="S60" s="120"/>
      <c r="T60" s="120"/>
      <c r="U60" s="120"/>
      <c r="V60" s="120"/>
      <c r="W60" s="120"/>
      <c r="X60" s="120"/>
      <c r="Y60" s="120"/>
      <c r="Z60" s="120"/>
      <c r="AA60" s="120"/>
      <c r="AB60" s="86">
        <f t="shared" si="5"/>
        <v>0</v>
      </c>
      <c r="AC60" s="112"/>
      <c r="AD60" s="194"/>
      <c r="AE60" s="117"/>
      <c r="AF60" s="231"/>
    </row>
    <row r="61" spans="1:32" s="10" customFormat="1" ht="88.5" customHeight="1" x14ac:dyDescent="0.95">
      <c r="A61" s="195"/>
      <c r="B61" s="15" t="s">
        <v>536</v>
      </c>
      <c r="C61" s="81" t="s">
        <v>255</v>
      </c>
      <c r="D61" s="89"/>
      <c r="E61" s="89"/>
      <c r="F61" s="89"/>
      <c r="G61" s="89"/>
      <c r="H61" s="89"/>
      <c r="I61" s="89"/>
      <c r="J61" s="120"/>
      <c r="K61" s="120"/>
      <c r="L61" s="120"/>
      <c r="M61" s="120"/>
      <c r="N61" s="120"/>
      <c r="O61" s="120"/>
      <c r="P61" s="120"/>
      <c r="Q61" s="120"/>
      <c r="R61" s="120"/>
      <c r="S61" s="120"/>
      <c r="T61" s="120"/>
      <c r="U61" s="120"/>
      <c r="V61" s="120"/>
      <c r="W61" s="120"/>
      <c r="X61" s="120"/>
      <c r="Y61" s="120"/>
      <c r="Z61" s="120"/>
      <c r="AA61" s="120"/>
      <c r="AB61" s="86">
        <f t="shared" si="5"/>
        <v>0</v>
      </c>
      <c r="AC61" s="112"/>
      <c r="AD61" s="194"/>
      <c r="AE61" s="117"/>
      <c r="AF61" s="231"/>
    </row>
    <row r="62" spans="1:32" s="10" customFormat="1" ht="88.5" customHeight="1" x14ac:dyDescent="0.95">
      <c r="A62" s="174"/>
      <c r="B62" s="15" t="s">
        <v>537</v>
      </c>
      <c r="C62" s="81" t="s">
        <v>256</v>
      </c>
      <c r="D62" s="89"/>
      <c r="E62" s="89"/>
      <c r="F62" s="89"/>
      <c r="G62" s="89"/>
      <c r="H62" s="89"/>
      <c r="I62" s="89"/>
      <c r="J62" s="120"/>
      <c r="K62" s="120"/>
      <c r="L62" s="120"/>
      <c r="M62" s="120"/>
      <c r="N62" s="120"/>
      <c r="O62" s="120"/>
      <c r="P62" s="120"/>
      <c r="Q62" s="120"/>
      <c r="R62" s="120"/>
      <c r="S62" s="120"/>
      <c r="T62" s="120"/>
      <c r="U62" s="120"/>
      <c r="V62" s="120"/>
      <c r="W62" s="120"/>
      <c r="X62" s="120"/>
      <c r="Y62" s="120"/>
      <c r="Z62" s="120"/>
      <c r="AA62" s="120"/>
      <c r="AB62" s="86">
        <f t="shared" si="5"/>
        <v>0</v>
      </c>
      <c r="AC62" s="112"/>
      <c r="AD62" s="194"/>
      <c r="AE62" s="117"/>
      <c r="AF62" s="231"/>
    </row>
    <row r="63" spans="1:32" s="10" customFormat="1" ht="142.5" customHeight="1" x14ac:dyDescent="0.95">
      <c r="A63" s="173" t="s">
        <v>134</v>
      </c>
      <c r="B63" s="93" t="s">
        <v>538</v>
      </c>
      <c r="C63" s="81" t="s">
        <v>604</v>
      </c>
      <c r="D63" s="89"/>
      <c r="E63" s="89"/>
      <c r="F63" s="89"/>
      <c r="G63" s="89"/>
      <c r="H63" s="89"/>
      <c r="I63" s="89"/>
      <c r="J63" s="87"/>
      <c r="K63" s="87"/>
      <c r="L63" s="87"/>
      <c r="M63" s="87"/>
      <c r="N63" s="87"/>
      <c r="O63" s="87"/>
      <c r="P63" s="87"/>
      <c r="Q63" s="87"/>
      <c r="R63" s="87"/>
      <c r="S63" s="87"/>
      <c r="T63" s="87"/>
      <c r="U63" s="87"/>
      <c r="V63" s="87"/>
      <c r="W63" s="87"/>
      <c r="X63" s="87"/>
      <c r="Y63" s="87"/>
      <c r="Z63" s="87"/>
      <c r="AA63" s="87"/>
      <c r="AB63" s="125"/>
      <c r="AC63" s="112"/>
      <c r="AD63" s="194"/>
      <c r="AE63" s="117"/>
      <c r="AF63" s="231"/>
    </row>
    <row r="64" spans="1:32" s="10" customFormat="1" ht="88.5" customHeight="1" x14ac:dyDescent="0.95">
      <c r="A64" s="195"/>
      <c r="B64" s="104" t="s">
        <v>539</v>
      </c>
      <c r="C64" s="105" t="s">
        <v>605</v>
      </c>
      <c r="D64" s="100"/>
      <c r="E64" s="100"/>
      <c r="F64" s="100"/>
      <c r="G64" s="100"/>
      <c r="H64" s="100"/>
      <c r="I64" s="100"/>
      <c r="J64" s="101"/>
      <c r="K64" s="101"/>
      <c r="L64" s="101"/>
      <c r="M64" s="101"/>
      <c r="N64" s="101"/>
      <c r="O64" s="101"/>
      <c r="P64" s="101"/>
      <c r="Q64" s="101"/>
      <c r="R64" s="101"/>
      <c r="S64" s="101"/>
      <c r="T64" s="101"/>
      <c r="U64" s="101"/>
      <c r="V64" s="101"/>
      <c r="W64" s="101"/>
      <c r="X64" s="101"/>
      <c r="Y64" s="101"/>
      <c r="Z64" s="101"/>
      <c r="AA64" s="101"/>
      <c r="AB64" s="126"/>
      <c r="AC64" s="113"/>
      <c r="AD64" s="194"/>
      <c r="AE64" s="119"/>
      <c r="AF64" s="231"/>
    </row>
    <row r="65" spans="1:32" s="8" customFormat="1" ht="76.5" x14ac:dyDescent="1.1000000000000001">
      <c r="A65" s="237" t="s">
        <v>151</v>
      </c>
      <c r="B65" s="237"/>
      <c r="C65" s="237"/>
      <c r="D65" s="237"/>
      <c r="E65" s="237"/>
      <c r="F65" s="237"/>
      <c r="G65" s="237"/>
      <c r="H65" s="237"/>
      <c r="I65" s="237"/>
      <c r="J65" s="237"/>
      <c r="K65" s="237"/>
      <c r="L65" s="237"/>
      <c r="M65" s="237"/>
      <c r="N65" s="237"/>
      <c r="O65" s="237"/>
      <c r="P65" s="237"/>
      <c r="Q65" s="237"/>
      <c r="R65" s="237"/>
      <c r="S65" s="237"/>
      <c r="T65" s="237"/>
      <c r="U65" s="237"/>
      <c r="V65" s="237"/>
      <c r="W65" s="237"/>
      <c r="X65" s="237"/>
      <c r="Y65" s="237"/>
      <c r="Z65" s="237"/>
      <c r="AA65" s="237"/>
      <c r="AB65" s="237"/>
      <c r="AC65" s="237"/>
      <c r="AD65" s="237"/>
      <c r="AE65" s="237"/>
      <c r="AF65" s="237"/>
    </row>
    <row r="66" spans="1:32" s="9" customFormat="1" ht="58.5" customHeight="1" x14ac:dyDescent="1.05">
      <c r="A66" s="181" t="s">
        <v>49</v>
      </c>
      <c r="B66" s="181" t="s">
        <v>594</v>
      </c>
      <c r="C66" s="179" t="s">
        <v>508</v>
      </c>
      <c r="D66" s="178" t="s">
        <v>4</v>
      </c>
      <c r="E66" s="170"/>
      <c r="F66" s="169" t="s">
        <v>5</v>
      </c>
      <c r="G66" s="170"/>
      <c r="H66" s="169" t="s">
        <v>6</v>
      </c>
      <c r="I66" s="170"/>
      <c r="J66" s="169" t="s">
        <v>7</v>
      </c>
      <c r="K66" s="170"/>
      <c r="L66" s="169" t="s">
        <v>8</v>
      </c>
      <c r="M66" s="170"/>
      <c r="N66" s="169" t="s">
        <v>9</v>
      </c>
      <c r="O66" s="170"/>
      <c r="P66" s="169" t="s">
        <v>10</v>
      </c>
      <c r="Q66" s="170"/>
      <c r="R66" s="169" t="s">
        <v>11</v>
      </c>
      <c r="S66" s="170"/>
      <c r="T66" s="169" t="s">
        <v>12</v>
      </c>
      <c r="U66" s="170"/>
      <c r="V66" s="169" t="s">
        <v>28</v>
      </c>
      <c r="W66" s="170"/>
      <c r="X66" s="169" t="s">
        <v>29</v>
      </c>
      <c r="Y66" s="170"/>
      <c r="Z66" s="169" t="s">
        <v>13</v>
      </c>
      <c r="AA66" s="170"/>
      <c r="AB66" s="171" t="s">
        <v>24</v>
      </c>
      <c r="AC66" s="186" t="s">
        <v>628</v>
      </c>
      <c r="AD66" s="186" t="s">
        <v>639</v>
      </c>
      <c r="AE66" s="168" t="s">
        <v>640</v>
      </c>
      <c r="AF66" s="168" t="s">
        <v>640</v>
      </c>
    </row>
    <row r="67" spans="1:32" s="9" customFormat="1" ht="58.5" customHeight="1" x14ac:dyDescent="1.05">
      <c r="A67" s="182"/>
      <c r="B67" s="182"/>
      <c r="C67" s="180"/>
      <c r="D67" s="73" t="s">
        <v>14</v>
      </c>
      <c r="E67" s="73" t="s">
        <v>15</v>
      </c>
      <c r="F67" s="73" t="s">
        <v>14</v>
      </c>
      <c r="G67" s="73" t="s">
        <v>15</v>
      </c>
      <c r="H67" s="73" t="s">
        <v>14</v>
      </c>
      <c r="I67" s="73" t="s">
        <v>15</v>
      </c>
      <c r="J67" s="74" t="s">
        <v>14</v>
      </c>
      <c r="K67" s="73" t="s">
        <v>15</v>
      </c>
      <c r="L67" s="74" t="s">
        <v>14</v>
      </c>
      <c r="M67" s="73" t="s">
        <v>15</v>
      </c>
      <c r="N67" s="74" t="s">
        <v>14</v>
      </c>
      <c r="O67" s="73" t="s">
        <v>15</v>
      </c>
      <c r="P67" s="74" t="s">
        <v>14</v>
      </c>
      <c r="Q67" s="73" t="s">
        <v>15</v>
      </c>
      <c r="R67" s="74" t="s">
        <v>14</v>
      </c>
      <c r="S67" s="73" t="s">
        <v>15</v>
      </c>
      <c r="T67" s="74" t="s">
        <v>14</v>
      </c>
      <c r="U67" s="73" t="s">
        <v>15</v>
      </c>
      <c r="V67" s="74" t="s">
        <v>14</v>
      </c>
      <c r="W67" s="73" t="s">
        <v>15</v>
      </c>
      <c r="X67" s="74" t="s">
        <v>14</v>
      </c>
      <c r="Y67" s="73" t="s">
        <v>15</v>
      </c>
      <c r="Z67" s="74" t="s">
        <v>14</v>
      </c>
      <c r="AA67" s="73" t="s">
        <v>15</v>
      </c>
      <c r="AB67" s="172"/>
      <c r="AC67" s="186"/>
      <c r="AD67" s="186"/>
      <c r="AE67" s="168"/>
      <c r="AF67" s="168"/>
    </row>
    <row r="68" spans="1:32" s="10" customFormat="1" ht="129.4" customHeight="1" x14ac:dyDescent="0.95">
      <c r="A68" s="173" t="s">
        <v>31</v>
      </c>
      <c r="B68" s="15" t="s">
        <v>540</v>
      </c>
      <c r="C68" s="81" t="s">
        <v>274</v>
      </c>
      <c r="D68" s="127"/>
      <c r="E68" s="127"/>
      <c r="F68" s="127"/>
      <c r="G68" s="127"/>
      <c r="H68" s="127"/>
      <c r="I68" s="127"/>
      <c r="J68" s="120"/>
      <c r="K68" s="120"/>
      <c r="L68" s="120"/>
      <c r="M68" s="120"/>
      <c r="N68" s="120"/>
      <c r="O68" s="120"/>
      <c r="P68" s="120"/>
      <c r="Q68" s="120"/>
      <c r="R68" s="120"/>
      <c r="S68" s="120"/>
      <c r="T68" s="120"/>
      <c r="U68" s="120"/>
      <c r="V68" s="120"/>
      <c r="W68" s="120"/>
      <c r="X68" s="120"/>
      <c r="Y68" s="120"/>
      <c r="Z68" s="120"/>
      <c r="AA68" s="120"/>
      <c r="AB68" s="86">
        <f>SUM(D68:AA68)</f>
        <v>0</v>
      </c>
      <c r="AC68" s="112" t="str">
        <f xml:space="preserve">
CONCATENATE(
IF(D68&lt;&gt;SUM(D70,D72,D74,D76,D78)," * F03-01 for Age " &amp;D6&amp;" "&amp; D7&amp; " is not equal to the sum of (F03-03+F03-05+F03-07+F03-09+F03-11)"&amp;CHAR(10),""),IF(E68&lt;&gt;SUM(E70,E72,E74,E76,E78)," * F03-01 for Age " &amp;D6&amp;" "&amp; E7&amp; " is not equal to the sum of F03-03+F03-05+F03-07+F03-09+F03-11"&amp;CHAR(10),""),
IF(F68&lt;&gt;SUM(F70,F72,F74,F76,F78)," * F03-01 for Age " &amp;F6&amp;" "&amp; F7&amp; " is not equal to the sum of (F03-03+F03-05+F03-07+F03-09+F03-11)"&amp;CHAR(10),""),IF(G68&lt;&gt;SUM(G70,G72,G74,G76,G78)," * F03-01 for Age " &amp;F6&amp;" "&amp; G7&amp; " is not equal to the sum of F03-03+F03-05+F03-07+F03-09+F03-11"&amp;CHAR(10),""),
IF(H68&lt;&gt;SUM(H70,H72,H74,H76,H78)," * F03-01 for Age " &amp;H6&amp;" "&amp; H7&amp; " is not equal to the sum of (F03-03+F03-05+F03-07+F03-09+F03-11)"&amp;CHAR(10),""),IF(I68&lt;&gt;SUM(I70,I72,I74,I76,I78)," * F03-01 for Age " &amp;H6&amp;" "&amp; I7&amp; " is not equal to the sum of F03-03+F03-05+F03-07+F03-09+F03-11"&amp;CHAR(10),""),
IF(J68&lt;&gt;SUM(J70,J72,J74,J76,J78)," * F03-01 for Age " &amp;J6&amp;" "&amp; J7&amp; " is not equal to the sum of (F03-03+F03-05+F03-07+F03-09+F03-11)"&amp;CHAR(10),""),IF(K68&lt;&gt;SUM(K70,K72,K74,K76,K78)," * F03-01 for Age " &amp;J6&amp;" "&amp; K7&amp; " is not equal to the sum of F03-03+F03-05+F03-07+F03-09+F03-11"&amp;CHAR(10),""),
IF(L68&lt;&gt;SUM(L70,L72,L74,L76,L78)," * F03-01 for Age " &amp;L6&amp;" "&amp; L7&amp; " is not equal to the sum of (F03-03+F03-05+F03-07+F03-09+F03-11)"&amp;CHAR(10),""),IF(M68&lt;&gt;SUM(M70,M72,M74,M76,M78)," * F03-01 for Age " &amp;L6&amp;" "&amp; M7&amp; " is not equal to the sum of F03-03+F03-05+F03-07+F03-09+F03-11"&amp;CHAR(10),""),
IF(N68&lt;&gt;SUM(N70,N72,N74,N76,N78)," * F03-01 for Age " &amp;N6&amp;" "&amp; N7&amp; " is not equal to the sum of (F03-03+F03-05+F03-07+F03-09+F03-11)"&amp;CHAR(10),""),IF(O68&lt;&gt;SUM(O70,O72,O74,O76,O78)," * F03-01 for Age " &amp;N6&amp;" "&amp; O7&amp; " is not equal to the sum of F03-03+F03-05+F03-07+F03-09+F03-11"&amp;CHAR(10),""),
IF(P68&lt;&gt;SUM(P70,P72,P74,P76,P78)," * F03-01 for Age " &amp;P6&amp;" "&amp; P7&amp; " is not equal to the sum of (F03-03+F03-05+F03-07+F03-09+F03-11)"&amp;CHAR(10),""),IF(Q68&lt;&gt;SUM(Q70,Q72,Q74,Q76,Q78)," * F03-01 for Age " &amp;P6&amp;" "&amp; Q7&amp; " is not equal to the sum of F03-03+F03-05+F03-07+F03-09+F03-11"&amp;CHAR(10),""),
IF(R68&lt;&gt;SUM(R70,R72,R74,R76,R78)," * F03-01 for Age " &amp;R6&amp;" "&amp; R7&amp; " is not equal to the sum of (F03-03+F03-05+F03-07+F03-09+F03-11)"&amp;CHAR(10),""),IF(S68&lt;&gt;SUM(S70,S72,S74,S76,S78)," * F03-01 for Age " &amp;R6&amp;" "&amp; S7&amp; " is not equal to the sum of F03-03+F03-05+F03-07+F03-09+F03-11"&amp;CHAR(10),""),
IF(T68&lt;&gt;SUM(T70,T72,T74,T76,T78)," * F03-01 for Age " &amp;T6&amp;" "&amp; T7&amp; " is not equal to the sum of (F03-03+F03-05+F03-07+F03-09+F03-11)"&amp;CHAR(10),""),IF(U68&lt;&gt;SUM(U70,U72,U74,U76,U78)," * F03-01 for Age " &amp;T6&amp;" "&amp; U7&amp; " is not equal to the sum of F03-03+F03-05+F03-07+F03-09+F03-11"&amp;CHAR(10),""),
IF(V68&lt;&gt;SUM(V70,V72,V74,V76,V78)," * F03-01 for Age " &amp;V6&amp;" "&amp; V7&amp; " is not equal to the sum of (F03-03+F03-05+F03-07+F03-09+F03-11)"&amp;CHAR(10),""),IF(W68&lt;&gt;SUM(W70,W72,W74,W76,W78)," * F03-01 for Age " &amp;V6&amp;" "&amp; W7&amp; " is not equal to the sum of F03-03+F03-05+F03-07+F03-09+F03-11"&amp;CHAR(10),""),
IF(X68&lt;&gt;SUM(X70,X72,X74,X76,X78)," * F03-01 for Age " &amp;X6&amp;" "&amp; X7&amp; " is not equal to the sum of (F03-03+F03-05+F03-07+F03-09+F03-11)"&amp;CHAR(10),""),IF(Y68&lt;&gt;SUM(Y70,Y72,Y74,Y76,Y78)," * F03-01 for Age " &amp;X6&amp;" "&amp; Y7&amp; " is not equal to the sum of F03-03+F03-05+F03-07+F03-09+F03-11"&amp;CHAR(10),""),
IF(Z68&lt;&gt;SUM(Z70,Z72,Z74,Z76,Z78)," * F03-01 for Age " &amp;Z6&amp;" "&amp; Z7&amp; " is not equal to the sum of (F03-03+F03-05+F03-07+F03-09+F03-11)"&amp;CHAR(10),""),IF(AA68&lt;&gt;SUM(AA70,AA72,AA74,AA76,AA78)," * F03-01 for Age " &amp;Z6&amp;" "&amp; AA7&amp; " is not equal to the sum of (F03-03+F03-05+F03-07+F03-09+F03-11)"&amp;CHAR(10),""),
IF(AB68&lt;&gt;SUM(AB70,AB72,AB74,AB76,AB78)," * Total F03-01 is not equal to the sum of (F03-03+F03-05+F03-07+F03-09+F03-11)"&amp;CHAR(10),"")
)</f>
        <v/>
      </c>
      <c r="AD68" s="187" t="str">
        <f>CONCATENATE(AC68,AC69,AC70,AC71,AC72,AC73,AC74,AC75,AC76,AC77,AC78,AC79)</f>
        <v/>
      </c>
      <c r="AE68" s="117"/>
      <c r="AF68" s="231" t="str">
        <f>CONCATENATE(AE68,AE69,AE70,AE71,AE72,AE73,AE74,AE75,AE76,AE77,AE78,AE79)</f>
        <v/>
      </c>
    </row>
    <row r="69" spans="1:32" s="10" customFormat="1" ht="129.4" customHeight="1" x14ac:dyDescent="0.95">
      <c r="A69" s="195"/>
      <c r="B69" s="15" t="s">
        <v>541</v>
      </c>
      <c r="C69" s="81" t="s">
        <v>275</v>
      </c>
      <c r="D69" s="127"/>
      <c r="E69" s="127"/>
      <c r="F69" s="127"/>
      <c r="G69" s="127"/>
      <c r="H69" s="127"/>
      <c r="I69" s="127"/>
      <c r="J69" s="120"/>
      <c r="K69" s="120"/>
      <c r="L69" s="120"/>
      <c r="M69" s="120"/>
      <c r="N69" s="120"/>
      <c r="O69" s="120"/>
      <c r="P69" s="120"/>
      <c r="Q69" s="120"/>
      <c r="R69" s="120"/>
      <c r="S69" s="120"/>
      <c r="T69" s="120"/>
      <c r="U69" s="120"/>
      <c r="V69" s="120"/>
      <c r="W69" s="120"/>
      <c r="X69" s="120"/>
      <c r="Y69" s="120"/>
      <c r="Z69" s="120"/>
      <c r="AA69" s="120"/>
      <c r="AB69" s="86">
        <f t="shared" ref="AB69:AB79" si="6">SUM(D69:AA69)</f>
        <v>0</v>
      </c>
      <c r="AC69" s="112" t="str">
        <f xml:space="preserve">
CONCATENATE(
IF(D69&lt;&gt;SUM(D71,D73,D75,D77,D79)," * F03-02 for Age " &amp;D6&amp;" "&amp; D7&amp; " is not equal to the sum of (F03-04+F03-06+F03-08+F03-10+F03-12)"&amp;CHAR(10),""),IF(E69&lt;&gt;SUM(E71,E73,E75,E77,E79)," * F03-02 for Age " &amp;D6&amp;" "&amp; E7&amp; " is not equal to the sum of F03-04+F03-06+F03-08+F03-10+F03-12"&amp;CHAR(10),""),
IF(F69&lt;&gt;SUM(F71,F73,F75,F77,F79)," * F03-02 for Age " &amp;F6&amp;" "&amp; F7&amp; " is not equal to the sum of (F03-04+F03-06+F03-08+F03-10+F03-12)"&amp;CHAR(10),""),IF(G69&lt;&gt;SUM(G71,G73,G75,G77,G79)," * F03-02 for Age " &amp;F6&amp;" "&amp; G7&amp; " is not equal to the sum of F03-04+F03-06+F03-08+F03-10+F03-12"&amp;CHAR(10),""),
IF(H69&lt;&gt;SUM(H71,H73,H75,H77,H79)," * F03-02 for Age " &amp;H6&amp;" "&amp; H7&amp; " is not equal to the sum of (F03-04+F03-06+F03-08+F03-10+F03-12)"&amp;CHAR(10),""),IF(I69&lt;&gt;SUM(I71,I73,I75,I77,I79)," * F03-02 for Age " &amp;H6&amp;" "&amp; I7&amp; " is not equal to the sum of F03-04+F03-06+F03-08+F03-10+F03-12"&amp;CHAR(10),""),
IF(J69&lt;&gt;SUM(J71,J73,J75,J77,J79)," * F03-02 for Age " &amp;J6&amp;" "&amp; J7&amp; " is not equal to the sum of (F03-04+F03-06+F03-08+F03-10+F03-12)"&amp;CHAR(10),""),IF(K69&lt;&gt;SUM(K71,K73,K75,K77,K79)," * F03-02 for Age " &amp;J6&amp;" "&amp; K7&amp; " is not equal to the sum of F03-04+F03-06+F03-08+F03-10+F03-12"&amp;CHAR(10),""),
IF(L69&lt;&gt;SUM(L71,L73,L75,L77,L79)," * F03-02 for Age " &amp;L6&amp;" "&amp; L7&amp; " is not equal to the sum of (F03-04+F03-06+F03-08+F03-10+F03-12)"&amp;CHAR(10),""),IF(M69&lt;&gt;SUM(M71,M73,M75,M77,M79)," * F03-02 for Age " &amp;L6&amp;" "&amp; M7&amp; " is not equal to the sum of F03-04+F03-06+F03-08+F03-10+F03-12"&amp;CHAR(10),""),
IF(N69&lt;&gt;SUM(N71,N73,N75,N77,N79)," * F03-02 for Age " &amp;N6&amp;" "&amp; N7&amp; " is not equal to the sum of (F03-04+F03-06+F03-08+F03-10+F03-12)"&amp;CHAR(10),""),IF(O69&lt;&gt;SUM(O71,O73,O75,O77,O79)," * F03-02 for Age " &amp;N6&amp;" "&amp; O7&amp; " is not equal to the sum of F03-04+F03-06+F03-08+F03-10+F03-12"&amp;CHAR(10),""),
IF(P69&lt;&gt;SUM(P71,P73,P75,P77,P79)," * F03-02 for Age " &amp;P6&amp;" "&amp; P7&amp; " is not equal to the sum of (F03-04+F03-06+F03-08+F03-10+F03-12)"&amp;CHAR(10),""),IF(Q69&lt;&gt;SUM(Q71,Q73,Q75,Q77,Q79)," * F03-02 for Age " &amp;P6&amp;" "&amp; Q7&amp; " is not equal to the sum of F03-04+F03-06+F03-08+F03-10+F03-12"&amp;CHAR(10),""),
IF(R69&lt;&gt;SUM(R71,R73,R75,R77,R79)," * F03-02 for Age " &amp;R6&amp;" "&amp; R7&amp; " is not equal to the sum of (F03-04+F03-06+F03-08+F03-10+F03-12)"&amp;CHAR(10),""),IF(S69&lt;&gt;SUM(S71,S73,S75,S77,S79)," * F03-02 for Age " &amp;R6&amp;" "&amp; S7&amp; " is not equal to the sum of F03-04+F03-06+F03-08+F03-10+F03-12"&amp;CHAR(10),""),
IF(T69&lt;&gt;SUM(T71,T73,T75,T77,T79)," * F03-02 for Age " &amp;T6&amp;" "&amp; T7&amp; " is not equal to the sum of (F03-04+F03-06+F03-08+F03-10+F03-12)"&amp;CHAR(10),""),IF(U69&lt;&gt;SUM(U71,U73,U75,U77,U79)," * F03-02 for Age " &amp;T6&amp;" "&amp; U7&amp; " is not equal to the sum of F03-04+F03-06+F03-08+F03-10+F03-12"&amp;CHAR(10),""),
IF(V69&lt;&gt;SUM(V71,V73,V75,V77,V79)," * F03-02 for Age " &amp;V6&amp;" "&amp; V7&amp; " is not equal to the sum of (F03-04+F03-06+F03-08+F03-10+F03-12)"&amp;CHAR(10),""),IF(W69&lt;&gt;SUM(W71,W73,W75,W77,W79)," * F03-02 for Age " &amp;V6&amp;" "&amp; W7&amp; " is not equal to the sum of F03-04+F03-06+F03-08+F03-10+F03-12"&amp;CHAR(10),""),
IF(X69&lt;&gt;SUM(X71,X73,X75,X77,X79)," * F03-02 for Age " &amp;X6&amp;" "&amp; X7&amp; " is not equal to the sum of (F03-04+F03-06+F03-08+F03-10+F03-12)"&amp;CHAR(10),""),IF(Y69&lt;&gt;SUM(Y71,Y73,Y75,Y77,Y79)," * F03-02 for Age " &amp;X6&amp;" "&amp; Y7&amp; " is not equal to the sum of F03-04+F03-06+F03-08+F03-10+F03-12"&amp;CHAR(10),""),
IF(Z69&lt;&gt;SUM(Z71,Z73,Z75,Z77,Z79)," * F03-02 for Age " &amp;Z6&amp;" "&amp; Z7&amp; " is not equal to the sum of (F03-04+F03-06+F03-08+F03-10+F03-12)"&amp;CHAR(10),""),IF(AA69&lt;&gt;SUM(AA71,AA73,AA75,AA77,AA79)," * F03-02 for Age " &amp;Z6&amp;" "&amp; AA7&amp; " is not equal to the sum of (F03-04+F03-06+F03-08+F03-10+F03-12)"&amp;CHAR(10),""),
IF(AB69&lt;&gt;SUM(AB71,AB73,AB75,AB77,AB79)," * Total F03-02 is not equal to the sum of (F03-04+F03-06+F03-08+F03-10+F03-12)"&amp;CHAR(10),"")
)</f>
        <v/>
      </c>
      <c r="AD69" s="187"/>
      <c r="AE69" s="117"/>
      <c r="AF69" s="231"/>
    </row>
    <row r="70" spans="1:32" s="10" customFormat="1" ht="129.4" customHeight="1" x14ac:dyDescent="0.95">
      <c r="A70" s="173" t="s">
        <v>32</v>
      </c>
      <c r="B70" s="15" t="s">
        <v>542</v>
      </c>
      <c r="C70" s="81" t="s">
        <v>276</v>
      </c>
      <c r="D70" s="127"/>
      <c r="E70" s="127"/>
      <c r="F70" s="127"/>
      <c r="G70" s="127"/>
      <c r="H70" s="127"/>
      <c r="I70" s="127"/>
      <c r="J70" s="120"/>
      <c r="K70" s="120"/>
      <c r="L70" s="120"/>
      <c r="M70" s="120"/>
      <c r="N70" s="120"/>
      <c r="O70" s="120"/>
      <c r="P70" s="120"/>
      <c r="Q70" s="120"/>
      <c r="R70" s="120"/>
      <c r="S70" s="120"/>
      <c r="T70" s="120"/>
      <c r="U70" s="120"/>
      <c r="V70" s="120"/>
      <c r="W70" s="120"/>
      <c r="X70" s="120"/>
      <c r="Y70" s="120"/>
      <c r="Z70" s="120"/>
      <c r="AA70" s="120"/>
      <c r="AB70" s="86">
        <f t="shared" si="6"/>
        <v>0</v>
      </c>
      <c r="AC70" s="112" t="str">
        <f xml:space="preserve">
CONCATENATE(
IF(D70&gt;D68," * F03-03 for Age " &amp;D6&amp;" "&amp; D7&amp; " is more than F03-01"&amp;CHAR(10),""),IF(E70&gt;E68," * F03-03 for Age " &amp;D6&amp;" "&amp; E7&amp; " is more than F03-01"&amp;CHAR(10),""),
IF(F70&gt;F68," * F03-03 for Age " &amp;F6&amp;" "&amp; F7&amp; " is more than F03-01"&amp;CHAR(10),""),IF(G70&gt;G68," * F03-03 for Age " &amp;F6&amp;" "&amp; G7&amp; " is more than F03-01"&amp;CHAR(10),""),
IF(H70&gt;H68," * F03-03 for Age " &amp;H6&amp;" "&amp; H7&amp; " is more than F03-01"&amp;CHAR(10),""),IF(I70&gt;I68," * F03-03 for Age " &amp;H6&amp;" "&amp; I7&amp; " is more than F03-01"&amp;CHAR(10),""),
IF(J70&gt;J68," * F03-03 for Age " &amp;J6&amp;" "&amp; J7&amp; " is more than F03-01"&amp;CHAR(10),""),IF(K70&gt;K68," * F03-03 for Age " &amp;J6&amp;" "&amp; K7&amp; " is more than F03-01"&amp;CHAR(10),""),
IF(L70&gt;L68," * F03-03 for Age " &amp;L6&amp;" "&amp; L7&amp; " is more than F03-01"&amp;CHAR(10),""),IF(M70&gt;M68," * F03-03 for Age " &amp;L6&amp;" "&amp; M7&amp; " is more than F03-01"&amp;CHAR(10),""),
IF(N70&gt;N68," * F03-03 for Age " &amp;N6&amp;" "&amp; N7&amp; " is more than F03-01"&amp;CHAR(10),""),IF(O70&gt;O68," * F03-03 for Age " &amp;N6&amp;" "&amp; O7&amp; " is more than F03-01"&amp;CHAR(10),""),
IF(P70&gt;P68," * F03-03 for Age " &amp;P6&amp;" "&amp; P7&amp; " is more than F03-01"&amp;CHAR(10),""),IF(Q70&gt;Q68," * F03-03 for Age " &amp;P6&amp;" "&amp; Q7&amp; " is more than F03-01"&amp;CHAR(10),""),
IF(R70&gt;R68," * F03-03 for Age " &amp;R6&amp;" "&amp; R7&amp; " is more than F03-01"&amp;CHAR(10),""),IF(S70&gt;S68," * F03-03 for Age " &amp;R6&amp;" "&amp; S7&amp; " is more than F03-01"&amp;CHAR(10),""),
IF(T70&gt;T68," * F03-03 for Age " &amp;T6&amp;" "&amp; T7&amp; " is more than F03-01"&amp;CHAR(10),""),IF(U70&gt;U68," * F03-03 for Age " &amp;T6&amp;" "&amp; U7&amp; " is more than F03-01"&amp;CHAR(10),""),
IF(V70&gt;V68," * F03-03 for Age " &amp;V6&amp;" "&amp; V7&amp; " is more than F03-01"&amp;CHAR(10),""),IF(W70&gt;W68," * F03-03 for Age " &amp;V6&amp;" "&amp; W7&amp; " is more than F03-01"&amp;CHAR(10),""),
IF(X70&gt;X68," * F03-03 for Age " &amp;X6&amp;" "&amp; X7&amp; " is more than F03-01"&amp;CHAR(10),""),IF(Y70&gt;Y68," * F03-03 for Age " &amp;X6&amp;" "&amp; Y7&amp; " is more than F03-01"&amp;CHAR(10),""),
IF(Z70&gt;Z68," * F03-03 for Age " &amp;Z6&amp;" "&amp; Z7&amp; " is more than F03-01"&amp;CHAR(10),""),IF(AA70&gt;AA68," * F03-03 for Age " &amp;Z6&amp;" "&amp; AA7&amp; " is more than F03-01"&amp;CHAR(10),""),
IF(AB70&gt;AB68," * Total F03-03 is more than Total F03-01"&amp;CHAR(10),"")
)</f>
        <v/>
      </c>
      <c r="AD70" s="187"/>
      <c r="AE70" s="117"/>
      <c r="AF70" s="231"/>
    </row>
    <row r="71" spans="1:32" s="10" customFormat="1" ht="129.4" customHeight="1" x14ac:dyDescent="0.95">
      <c r="A71" s="195"/>
      <c r="B71" s="15" t="s">
        <v>541</v>
      </c>
      <c r="C71" s="81" t="s">
        <v>277</v>
      </c>
      <c r="D71" s="127"/>
      <c r="E71" s="127"/>
      <c r="F71" s="127"/>
      <c r="G71" s="127"/>
      <c r="H71" s="127"/>
      <c r="I71" s="127"/>
      <c r="J71" s="120"/>
      <c r="K71" s="120"/>
      <c r="L71" s="120"/>
      <c r="M71" s="120"/>
      <c r="N71" s="120"/>
      <c r="O71" s="120"/>
      <c r="P71" s="120"/>
      <c r="Q71" s="120"/>
      <c r="R71" s="120"/>
      <c r="S71" s="120"/>
      <c r="T71" s="120"/>
      <c r="U71" s="120"/>
      <c r="V71" s="120"/>
      <c r="W71" s="120"/>
      <c r="X71" s="120"/>
      <c r="Y71" s="120"/>
      <c r="Z71" s="120"/>
      <c r="AA71" s="120"/>
      <c r="AB71" s="86">
        <f t="shared" si="6"/>
        <v>0</v>
      </c>
      <c r="AC71" s="112" t="str">
        <f xml:space="preserve">
CONCATENATE(
IF(D71&gt;D69," * F03-04 for Age " &amp;D6&amp;" "&amp; D7&amp; " is more than F03-02"&amp;CHAR(10),""),IF(E71&gt;E69," * F03-04 for Age " &amp;D6&amp;" "&amp; E7&amp; " is more than F03-02"&amp;CHAR(10),""),
IF(F71&gt;F69," * F03-04 for Age " &amp;F6&amp;" "&amp; F7&amp; " is more than F03-02"&amp;CHAR(10),""),IF(G71&gt;G69," * F03-04 for Age " &amp;F6&amp;" "&amp; G7&amp; " is more than F03-02"&amp;CHAR(10),""),
IF(H71&gt;H69," * F03-04 for Age " &amp;H6&amp;" "&amp; H7&amp; " is more than F03-02"&amp;CHAR(10),""),IF(I71&gt;I69," * F03-04 for Age " &amp;H6&amp;" "&amp; I7&amp; " is more than F03-02"&amp;CHAR(10),""),
IF(J71&gt;J69," * F03-04 for Age " &amp;J6&amp;" "&amp; J7&amp; " is more than F03-02"&amp;CHAR(10),""),IF(K71&gt;K69," * F03-04 for Age " &amp;J6&amp;" "&amp; K7&amp; " is more than F03-02"&amp;CHAR(10),""),
IF(L71&gt;L69," * F03-04 for Age " &amp;L6&amp;" "&amp; L7&amp; " is more than F03-02"&amp;CHAR(10),""),IF(M71&gt;M69," * F03-04 for Age " &amp;L6&amp;" "&amp; M7&amp; " is more than F03-02"&amp;CHAR(10),""),
IF(N71&gt;N69," * F03-04 for Age " &amp;N6&amp;" "&amp; N7&amp; " is more than F03-02"&amp;CHAR(10),""),IF(O71&gt;O69," * F03-04 for Age " &amp;N6&amp;" "&amp; O7&amp; " is more than F03-02"&amp;CHAR(10),""),
IF(P71&gt;P69," * F03-04 for Age " &amp;P6&amp;" "&amp; P7&amp; " is more than F03-02"&amp;CHAR(10),""),IF(Q71&gt;Q69," * F03-04 for Age " &amp;P6&amp;" "&amp; Q7&amp; " is more than F03-02"&amp;CHAR(10),""),
IF(R71&gt;R69," * F03-04 for Age " &amp;R6&amp;" "&amp; R7&amp; " is more than F03-02"&amp;CHAR(10),""),IF(S71&gt;S69," * F03-04 for Age " &amp;R6&amp;" "&amp; S7&amp; " is more than F03-02"&amp;CHAR(10),""),
IF(T71&gt;T69," * F03-04 for Age " &amp;T6&amp;" "&amp; T7&amp; " is more than F03-02"&amp;CHAR(10),""),IF(U71&gt;U69," * F03-04 for Age " &amp;T6&amp;" "&amp; U7&amp; " is more than F03-02"&amp;CHAR(10),""),
IF(V71&gt;V69," * F03-04 for Age " &amp;V6&amp;" "&amp; V7&amp; " is more than F03-02"&amp;CHAR(10),""),IF(W71&gt;W69," * F03-04 for Age " &amp;V6&amp;" "&amp; W7&amp; " is more than F03-02"&amp;CHAR(10),""),
IF(X71&gt;X69," * F03-04 for Age " &amp;X6&amp;" "&amp; X7&amp; " is more than F03-02"&amp;CHAR(10),""),IF(Y71&gt;Y69," * F03-04 for Age " &amp;X6&amp;" "&amp; Y7&amp; " is more than F03-02"&amp;CHAR(10),""),
IF(Z71&gt;Z69," * F03-04 for Age " &amp;Z6&amp;" "&amp; Z7&amp; " is more than F03-02"&amp;CHAR(10),""),IF(AA71&gt;AA69," * F03-04 for Age " &amp;Z6&amp;" "&amp; AA7&amp; " is more than F03-02"&amp;CHAR(10),""),
IF(AB71&gt;AB69," * Total F03-04 is more than Total F03-02"&amp;CHAR(10),"")
)</f>
        <v/>
      </c>
      <c r="AD71" s="187"/>
      <c r="AE71" s="117"/>
      <c r="AF71" s="231"/>
    </row>
    <row r="72" spans="1:32" s="12" customFormat="1" ht="99.75" customHeight="1" x14ac:dyDescent="0.95">
      <c r="A72" s="206" t="s">
        <v>38</v>
      </c>
      <c r="B72" s="20" t="s">
        <v>543</v>
      </c>
      <c r="C72" s="82" t="s">
        <v>278</v>
      </c>
      <c r="D72" s="124"/>
      <c r="E72" s="124"/>
      <c r="F72" s="124"/>
      <c r="G72" s="124"/>
      <c r="H72" s="124"/>
      <c r="I72" s="124"/>
      <c r="J72" s="124"/>
      <c r="K72" s="124"/>
      <c r="L72" s="124"/>
      <c r="M72" s="124"/>
      <c r="N72" s="124"/>
      <c r="O72" s="124"/>
      <c r="P72" s="124"/>
      <c r="Q72" s="124"/>
      <c r="R72" s="124"/>
      <c r="S72" s="124"/>
      <c r="T72" s="124"/>
      <c r="U72" s="124"/>
      <c r="V72" s="124"/>
      <c r="W72" s="124"/>
      <c r="X72" s="124"/>
      <c r="Y72" s="124"/>
      <c r="Z72" s="124"/>
      <c r="AA72" s="124"/>
      <c r="AB72" s="86">
        <f t="shared" si="6"/>
        <v>0</v>
      </c>
      <c r="AC72" s="112"/>
      <c r="AD72" s="187"/>
      <c r="AE72" s="117"/>
      <c r="AF72" s="231"/>
    </row>
    <row r="73" spans="1:32" s="12" customFormat="1" ht="99.75" customHeight="1" x14ac:dyDescent="0.95">
      <c r="A73" s="206"/>
      <c r="B73" s="20" t="s">
        <v>544</v>
      </c>
      <c r="C73" s="82" t="s">
        <v>279</v>
      </c>
      <c r="D73" s="124"/>
      <c r="E73" s="124"/>
      <c r="F73" s="124"/>
      <c r="G73" s="124"/>
      <c r="H73" s="124"/>
      <c r="I73" s="124"/>
      <c r="J73" s="124"/>
      <c r="K73" s="124"/>
      <c r="L73" s="124"/>
      <c r="M73" s="124"/>
      <c r="N73" s="124"/>
      <c r="O73" s="124"/>
      <c r="P73" s="124"/>
      <c r="Q73" s="124"/>
      <c r="R73" s="124"/>
      <c r="S73" s="124"/>
      <c r="T73" s="124"/>
      <c r="U73" s="124"/>
      <c r="V73" s="124"/>
      <c r="W73" s="124"/>
      <c r="X73" s="124"/>
      <c r="Y73" s="124"/>
      <c r="Z73" s="124"/>
      <c r="AA73" s="124"/>
      <c r="AB73" s="86">
        <f t="shared" si="6"/>
        <v>0</v>
      </c>
      <c r="AC73" s="112"/>
      <c r="AD73" s="187"/>
      <c r="AE73" s="117"/>
      <c r="AF73" s="231"/>
    </row>
    <row r="74" spans="1:32" s="12" customFormat="1" ht="99.75" customHeight="1" x14ac:dyDescent="0.95">
      <c r="A74" s="206" t="s">
        <v>39</v>
      </c>
      <c r="B74" s="20" t="s">
        <v>543</v>
      </c>
      <c r="C74" s="82" t="s">
        <v>280</v>
      </c>
      <c r="D74" s="124"/>
      <c r="E74" s="124"/>
      <c r="F74" s="124"/>
      <c r="G74" s="124"/>
      <c r="H74" s="124"/>
      <c r="I74" s="124"/>
      <c r="J74" s="124"/>
      <c r="K74" s="124"/>
      <c r="L74" s="124"/>
      <c r="M74" s="124"/>
      <c r="N74" s="124"/>
      <c r="O74" s="124"/>
      <c r="P74" s="124"/>
      <c r="Q74" s="124"/>
      <c r="R74" s="124"/>
      <c r="S74" s="124"/>
      <c r="T74" s="124"/>
      <c r="U74" s="124"/>
      <c r="V74" s="124"/>
      <c r="W74" s="124"/>
      <c r="X74" s="124"/>
      <c r="Y74" s="124"/>
      <c r="Z74" s="124"/>
      <c r="AA74" s="124"/>
      <c r="AB74" s="86">
        <f t="shared" si="6"/>
        <v>0</v>
      </c>
      <c r="AC74" s="112"/>
      <c r="AD74" s="187"/>
      <c r="AE74" s="117"/>
      <c r="AF74" s="231"/>
    </row>
    <row r="75" spans="1:32" s="12" customFormat="1" ht="99.75" customHeight="1" x14ac:dyDescent="0.95">
      <c r="A75" s="206"/>
      <c r="B75" s="20" t="s">
        <v>545</v>
      </c>
      <c r="C75" s="82" t="s">
        <v>281</v>
      </c>
      <c r="D75" s="124"/>
      <c r="E75" s="124"/>
      <c r="F75" s="124"/>
      <c r="G75" s="124"/>
      <c r="H75" s="124"/>
      <c r="I75" s="124"/>
      <c r="J75" s="124"/>
      <c r="K75" s="124"/>
      <c r="L75" s="124"/>
      <c r="M75" s="124"/>
      <c r="N75" s="124"/>
      <c r="O75" s="124"/>
      <c r="P75" s="124"/>
      <c r="Q75" s="124"/>
      <c r="R75" s="124"/>
      <c r="S75" s="124"/>
      <c r="T75" s="124"/>
      <c r="U75" s="124"/>
      <c r="V75" s="124"/>
      <c r="W75" s="124"/>
      <c r="X75" s="124"/>
      <c r="Y75" s="124"/>
      <c r="Z75" s="124"/>
      <c r="AA75" s="124"/>
      <c r="AB75" s="86">
        <f t="shared" si="6"/>
        <v>0</v>
      </c>
      <c r="AC75" s="112"/>
      <c r="AD75" s="187"/>
      <c r="AE75" s="117"/>
      <c r="AF75" s="231"/>
    </row>
    <row r="76" spans="1:32" s="12" customFormat="1" ht="99.75" customHeight="1" x14ac:dyDescent="0.95">
      <c r="A76" s="206" t="s">
        <v>40</v>
      </c>
      <c r="B76" s="20" t="s">
        <v>543</v>
      </c>
      <c r="C76" s="82" t="s">
        <v>282</v>
      </c>
      <c r="D76" s="124"/>
      <c r="E76" s="124"/>
      <c r="F76" s="124"/>
      <c r="G76" s="124"/>
      <c r="H76" s="124"/>
      <c r="I76" s="124"/>
      <c r="J76" s="124"/>
      <c r="K76" s="124"/>
      <c r="L76" s="124"/>
      <c r="M76" s="124"/>
      <c r="N76" s="124"/>
      <c r="O76" s="124"/>
      <c r="P76" s="124"/>
      <c r="Q76" s="124"/>
      <c r="R76" s="124"/>
      <c r="S76" s="124"/>
      <c r="T76" s="124"/>
      <c r="U76" s="124"/>
      <c r="V76" s="124"/>
      <c r="W76" s="124"/>
      <c r="X76" s="124"/>
      <c r="Y76" s="124"/>
      <c r="Z76" s="124"/>
      <c r="AA76" s="124"/>
      <c r="AB76" s="86">
        <f t="shared" si="6"/>
        <v>0</v>
      </c>
      <c r="AC76" s="112"/>
      <c r="AD76" s="187"/>
      <c r="AE76" s="117"/>
      <c r="AF76" s="231"/>
    </row>
    <row r="77" spans="1:32" s="12" customFormat="1" ht="99.75" customHeight="1" x14ac:dyDescent="0.95">
      <c r="A77" s="206"/>
      <c r="B77" s="20" t="s">
        <v>546</v>
      </c>
      <c r="C77" s="82" t="s">
        <v>283</v>
      </c>
      <c r="D77" s="124"/>
      <c r="E77" s="124"/>
      <c r="F77" s="124"/>
      <c r="G77" s="124"/>
      <c r="H77" s="124"/>
      <c r="I77" s="124"/>
      <c r="J77" s="124"/>
      <c r="K77" s="124"/>
      <c r="L77" s="124"/>
      <c r="M77" s="124"/>
      <c r="N77" s="124"/>
      <c r="O77" s="124"/>
      <c r="P77" s="124"/>
      <c r="Q77" s="124"/>
      <c r="R77" s="124"/>
      <c r="S77" s="124"/>
      <c r="T77" s="124"/>
      <c r="U77" s="124"/>
      <c r="V77" s="124"/>
      <c r="W77" s="124"/>
      <c r="X77" s="124"/>
      <c r="Y77" s="124"/>
      <c r="Z77" s="124"/>
      <c r="AA77" s="124"/>
      <c r="AB77" s="86">
        <f t="shared" si="6"/>
        <v>0</v>
      </c>
      <c r="AC77" s="112"/>
      <c r="AD77" s="187"/>
      <c r="AE77" s="117"/>
      <c r="AF77" s="231"/>
    </row>
    <row r="78" spans="1:32" s="12" customFormat="1" ht="99.75" customHeight="1" x14ac:dyDescent="0.95">
      <c r="A78" s="206" t="s">
        <v>41</v>
      </c>
      <c r="B78" s="20" t="s">
        <v>543</v>
      </c>
      <c r="C78" s="82" t="s">
        <v>284</v>
      </c>
      <c r="D78" s="124"/>
      <c r="E78" s="124"/>
      <c r="F78" s="124"/>
      <c r="G78" s="124"/>
      <c r="H78" s="124"/>
      <c r="I78" s="124"/>
      <c r="J78" s="124"/>
      <c r="K78" s="124"/>
      <c r="L78" s="124"/>
      <c r="M78" s="124"/>
      <c r="N78" s="124"/>
      <c r="O78" s="124"/>
      <c r="P78" s="124"/>
      <c r="Q78" s="124"/>
      <c r="R78" s="124"/>
      <c r="S78" s="124"/>
      <c r="T78" s="124"/>
      <c r="U78" s="124"/>
      <c r="V78" s="124"/>
      <c r="W78" s="124"/>
      <c r="X78" s="124"/>
      <c r="Y78" s="124"/>
      <c r="Z78" s="124"/>
      <c r="AA78" s="124"/>
      <c r="AB78" s="86">
        <f t="shared" si="6"/>
        <v>0</v>
      </c>
      <c r="AC78" s="112"/>
      <c r="AD78" s="187"/>
      <c r="AE78" s="117"/>
      <c r="AF78" s="231"/>
    </row>
    <row r="79" spans="1:32" s="12" customFormat="1" ht="99.75" customHeight="1" x14ac:dyDescent="0.95">
      <c r="A79" s="207"/>
      <c r="B79" s="102" t="s">
        <v>547</v>
      </c>
      <c r="C79" s="103" t="s">
        <v>285</v>
      </c>
      <c r="D79" s="128"/>
      <c r="E79" s="128"/>
      <c r="F79" s="128"/>
      <c r="G79" s="128"/>
      <c r="H79" s="128"/>
      <c r="I79" s="128"/>
      <c r="J79" s="128"/>
      <c r="K79" s="128"/>
      <c r="L79" s="128"/>
      <c r="M79" s="128"/>
      <c r="N79" s="128"/>
      <c r="O79" s="128"/>
      <c r="P79" s="128"/>
      <c r="Q79" s="128"/>
      <c r="R79" s="128"/>
      <c r="S79" s="128"/>
      <c r="T79" s="128"/>
      <c r="U79" s="128"/>
      <c r="V79" s="128"/>
      <c r="W79" s="128"/>
      <c r="X79" s="128"/>
      <c r="Y79" s="128"/>
      <c r="Z79" s="128"/>
      <c r="AA79" s="128"/>
      <c r="AB79" s="97">
        <f t="shared" si="6"/>
        <v>0</v>
      </c>
      <c r="AC79" s="113"/>
      <c r="AD79" s="183"/>
      <c r="AE79" s="119"/>
      <c r="AF79" s="231"/>
    </row>
    <row r="80" spans="1:32" s="8" customFormat="1" ht="109.5" customHeight="1" x14ac:dyDescent="1.1000000000000001">
      <c r="A80" s="237" t="s">
        <v>152</v>
      </c>
      <c r="B80" s="237"/>
      <c r="C80" s="237"/>
      <c r="D80" s="237"/>
      <c r="E80" s="237"/>
      <c r="F80" s="237"/>
      <c r="G80" s="237"/>
      <c r="H80" s="237"/>
      <c r="I80" s="237"/>
      <c r="J80" s="237"/>
      <c r="K80" s="237"/>
      <c r="L80" s="237"/>
      <c r="M80" s="237"/>
      <c r="N80" s="237"/>
      <c r="O80" s="237"/>
      <c r="P80" s="237"/>
      <c r="Q80" s="237"/>
      <c r="R80" s="237"/>
      <c r="S80" s="237"/>
      <c r="T80" s="237"/>
      <c r="U80" s="237"/>
      <c r="V80" s="237"/>
      <c r="W80" s="237"/>
      <c r="X80" s="237"/>
      <c r="Y80" s="237"/>
      <c r="Z80" s="237"/>
      <c r="AA80" s="237"/>
      <c r="AB80" s="237"/>
      <c r="AC80" s="237"/>
      <c r="AD80" s="237"/>
      <c r="AE80" s="237"/>
      <c r="AF80" s="237"/>
    </row>
    <row r="81" spans="1:32" s="9" customFormat="1" ht="58.5" customHeight="1" x14ac:dyDescent="1.05">
      <c r="A81" s="181" t="s">
        <v>49</v>
      </c>
      <c r="B81" s="181" t="s">
        <v>594</v>
      </c>
      <c r="C81" s="179" t="s">
        <v>508</v>
      </c>
      <c r="D81" s="78"/>
      <c r="E81" s="79"/>
      <c r="F81" s="79"/>
      <c r="G81" s="79"/>
      <c r="H81" s="79"/>
      <c r="I81" s="79"/>
      <c r="J81" s="79"/>
      <c r="K81" s="80"/>
      <c r="L81" s="178" t="s">
        <v>8</v>
      </c>
      <c r="M81" s="170"/>
      <c r="N81" s="169" t="s">
        <v>9</v>
      </c>
      <c r="O81" s="170"/>
      <c r="P81" s="169" t="s">
        <v>10</v>
      </c>
      <c r="Q81" s="170"/>
      <c r="R81" s="169" t="s">
        <v>11</v>
      </c>
      <c r="S81" s="170"/>
      <c r="T81" s="169" t="s">
        <v>12</v>
      </c>
      <c r="U81" s="170"/>
      <c r="V81" s="169" t="s">
        <v>28</v>
      </c>
      <c r="W81" s="170"/>
      <c r="X81" s="169" t="s">
        <v>29</v>
      </c>
      <c r="Y81" s="170"/>
      <c r="Z81" s="169" t="s">
        <v>13</v>
      </c>
      <c r="AA81" s="170"/>
      <c r="AB81" s="171" t="s">
        <v>24</v>
      </c>
      <c r="AC81" s="186" t="s">
        <v>628</v>
      </c>
      <c r="AD81" s="186" t="s">
        <v>639</v>
      </c>
      <c r="AE81" s="168" t="s">
        <v>640</v>
      </c>
      <c r="AF81" s="168" t="s">
        <v>640</v>
      </c>
    </row>
    <row r="82" spans="1:32" s="9" customFormat="1" ht="58.5" customHeight="1" x14ac:dyDescent="1.05">
      <c r="A82" s="182"/>
      <c r="B82" s="182"/>
      <c r="C82" s="180"/>
      <c r="D82" s="75"/>
      <c r="E82" s="76"/>
      <c r="F82" s="76"/>
      <c r="G82" s="76"/>
      <c r="H82" s="76"/>
      <c r="I82" s="76"/>
      <c r="J82" s="76"/>
      <c r="K82" s="77"/>
      <c r="L82" s="74" t="s">
        <v>14</v>
      </c>
      <c r="M82" s="73" t="s">
        <v>15</v>
      </c>
      <c r="N82" s="74" t="s">
        <v>14</v>
      </c>
      <c r="O82" s="73" t="s">
        <v>15</v>
      </c>
      <c r="P82" s="74" t="s">
        <v>14</v>
      </c>
      <c r="Q82" s="73" t="s">
        <v>15</v>
      </c>
      <c r="R82" s="74" t="s">
        <v>14</v>
      </c>
      <c r="S82" s="73" t="s">
        <v>15</v>
      </c>
      <c r="T82" s="74" t="s">
        <v>14</v>
      </c>
      <c r="U82" s="73" t="s">
        <v>15</v>
      </c>
      <c r="V82" s="74" t="s">
        <v>14</v>
      </c>
      <c r="W82" s="73" t="s">
        <v>15</v>
      </c>
      <c r="X82" s="74" t="s">
        <v>14</v>
      </c>
      <c r="Y82" s="73" t="s">
        <v>15</v>
      </c>
      <c r="Z82" s="74" t="s">
        <v>14</v>
      </c>
      <c r="AA82" s="73" t="s">
        <v>15</v>
      </c>
      <c r="AB82" s="172"/>
      <c r="AC82" s="186"/>
      <c r="AD82" s="186"/>
      <c r="AE82" s="168"/>
      <c r="AF82" s="168"/>
    </row>
    <row r="83" spans="1:32" s="10" customFormat="1" ht="73.5" customHeight="1" x14ac:dyDescent="0.95">
      <c r="A83" s="173" t="s">
        <v>43</v>
      </c>
      <c r="B83" s="15" t="s">
        <v>548</v>
      </c>
      <c r="C83" s="83" t="s">
        <v>606</v>
      </c>
      <c r="D83" s="89"/>
      <c r="E83" s="89"/>
      <c r="F83" s="89"/>
      <c r="G83" s="89"/>
      <c r="H83" s="89"/>
      <c r="I83" s="89"/>
      <c r="J83" s="89"/>
      <c r="K83" s="89"/>
      <c r="L83" s="87"/>
      <c r="M83" s="120"/>
      <c r="N83" s="87"/>
      <c r="O83" s="120"/>
      <c r="P83" s="87"/>
      <c r="Q83" s="120"/>
      <c r="R83" s="87"/>
      <c r="S83" s="120"/>
      <c r="T83" s="87"/>
      <c r="U83" s="120"/>
      <c r="V83" s="87"/>
      <c r="W83" s="120"/>
      <c r="X83" s="87"/>
      <c r="Y83" s="120"/>
      <c r="Z83" s="87"/>
      <c r="AA83" s="120"/>
      <c r="AB83" s="86">
        <f>SUM(D83:AA83)</f>
        <v>0</v>
      </c>
      <c r="AC83" s="112"/>
      <c r="AD83" s="187" t="str">
        <f>CONCATENATE(AC83,AC84,AC85,AC86,AC87,AC88,AC89,AC90,AC91,AC92,AC93,AC94,AC95,AC96,AC97,AC98,AC99,AC100)</f>
        <v/>
      </c>
      <c r="AE83" s="117"/>
      <c r="AF83" s="231" t="str">
        <f>CONCATENATE(AE83,AE84,AE85,AE86,AE87,AE88,AE89,AE90,AE91,AE92,AE93,AE94,AE95,AE96,AE97,AE98,AE99,AE100)</f>
        <v/>
      </c>
    </row>
    <row r="84" spans="1:32" s="10" customFormat="1" ht="79.5" customHeight="1" x14ac:dyDescent="0.95">
      <c r="A84" s="195"/>
      <c r="B84" s="15" t="s">
        <v>288</v>
      </c>
      <c r="C84" s="84" t="s">
        <v>287</v>
      </c>
      <c r="D84" s="89"/>
      <c r="E84" s="89"/>
      <c r="F84" s="89"/>
      <c r="G84" s="89"/>
      <c r="H84" s="89"/>
      <c r="I84" s="89"/>
      <c r="J84" s="89"/>
      <c r="K84" s="89"/>
      <c r="L84" s="87"/>
      <c r="M84" s="120"/>
      <c r="N84" s="87"/>
      <c r="O84" s="120"/>
      <c r="P84" s="87"/>
      <c r="Q84" s="120"/>
      <c r="R84" s="87"/>
      <c r="S84" s="120"/>
      <c r="T84" s="87"/>
      <c r="U84" s="120"/>
      <c r="V84" s="87"/>
      <c r="W84" s="120"/>
      <c r="X84" s="87"/>
      <c r="Y84" s="120"/>
      <c r="Z84" s="87"/>
      <c r="AA84" s="120"/>
      <c r="AB84" s="86">
        <f t="shared" ref="AB84:AB100" si="7">SUM(D84:AA84)</f>
        <v>0</v>
      </c>
      <c r="AC84" s="112" t="str">
        <f xml:space="preserve">
CONCATENATE(
IF(D84&lt;&gt;SUM(D86,D87,D88)," * F04-02 for Age " &amp;D6&amp;" "&amp; D7&amp; " is not equal to the sum of (F04-04+F04-05+F04-06)"&amp;CHAR(10),""),IF(E84&lt;&gt;SUM(E86,E87,E88)," * F04-02 for Age " &amp;D6&amp;" "&amp; E7&amp; " is not equal to the sum of (F04-04+F04-05+F04-06)"&amp;CHAR(10),""),
IF(F84&lt;&gt;SUM(F86,F87,F88)," * F04-02 for Age " &amp;F6&amp;" "&amp; F7&amp; " is not equal to the sum of (F04-04+F04-05+F04-06)"&amp;CHAR(10),""),IF(G84&lt;&gt;SUM(G86,G87,G88)," * F04-02 for Age " &amp;F6&amp;" "&amp; G7&amp; " is not equal to the sum of (F04-04+F04-05+F04-06)"&amp;CHAR(10),""),
IF(H84&lt;&gt;SUM(H86,H87,H88)," * F04-02 for Age " &amp;H6&amp;" "&amp; H7&amp; " is not equal to the sum of (F04-04+F04-05+F04-06)"&amp;CHAR(10),""),IF(I84&lt;&gt;SUM(I86,I87,I88)," * F04-02 for Age " &amp;H6&amp;" "&amp; I7&amp; " is not equal to the sum of (F04-04+F04-05+F04-06)"&amp;CHAR(10),""),
IF(J84&lt;&gt;SUM(J86,J87,J88)," * F04-02 for Age " &amp;J6&amp;" "&amp; J7&amp; " is not equal to the sum of (F04-04+F04-05+F04-06)"&amp;CHAR(10),""),IF(K84&lt;&gt;SUM(K86,K87,K88)," * F04-02 for Age " &amp;J6&amp;" "&amp; K7&amp; " is not equal to the sum of (F04-04+F04-05+F04-06)"&amp;CHAR(10),""),
IF(L84&lt;&gt;SUM(L86,L87,L88)," * F04-02 for Age " &amp;L6&amp;" "&amp; L7&amp; " is not equal to the sum of (F04-04+F04-05+F04-06)"&amp;CHAR(10),""),IF(M84&lt;&gt;SUM(M86,M87,M88)," * F04-02 for Age " &amp;L6&amp;" "&amp; M7&amp; " is not equal to the sum of (F04-04+F04-05+F04-06)"&amp;CHAR(10),""),
IF(N84&lt;&gt;SUM(N86,N87,N88)," * F04-02 for Age " &amp;N6&amp;" "&amp; N7&amp; " is not equal to the sum of (F04-04+F04-05+F04-06)"&amp;CHAR(10),""),IF(O84&lt;&gt;SUM(O86,O87,O88)," * F04-02 for Age " &amp;N6&amp;" "&amp; O7&amp; " is not equal to the sum of (F04-04+F04-05+F04-06)"&amp;CHAR(10),""),
IF(P84&lt;&gt;SUM(P86,P87,P88)," * F04-02 for Age " &amp;P6&amp;" "&amp; P7&amp; " is not equal to the sum of (F04-04+F04-05+F04-06)"&amp;CHAR(10),""),IF(Q84&lt;&gt;SUM(Q86,Q87,Q88)," * F04-02 for Age " &amp;P6&amp;" "&amp; Q7&amp; " is not equal to the sum of (F04-04+F04-05+F04-06)"&amp;CHAR(10),""),
IF(R84&lt;&gt;SUM(R86,R87,R88)," * F04-02 for Age " &amp;R6&amp;" "&amp; R7&amp; " is not equal to the sum of (F04-04+F04-05+F04-06)"&amp;CHAR(10),""),IF(S84&lt;&gt;SUM(S86,S87,S88)," * F04-02 for Age " &amp;R6&amp;" "&amp; S7&amp; " is not equal to the sum of (F04-04+F04-05+F04-06)"&amp;CHAR(10),""),
IF(T84&lt;&gt;SUM(T86,T87,T88)," * F04-02 for Age " &amp;T6&amp;" "&amp; T7&amp; " is not equal to the sum of (F04-04+F04-05+F04-06)"&amp;CHAR(10),""),IF(U84&lt;&gt;SUM(U86,U87,U88)," * F04-02 for Age " &amp;T6&amp;" "&amp; U7&amp; " is not equal to the sum of (F04-04+F04-05+F04-06)"&amp;CHAR(10),""),
IF(V84&lt;&gt;SUM(V86,V87,V88)," * F04-02 for Age " &amp;V6&amp;" "&amp; V7&amp; " is not equal to the sum of (F04-04+F04-05+F04-06)"&amp;CHAR(10),""),IF(W84&lt;&gt;SUM(W86,W87,W88)," * F04-02 for Age " &amp;V6&amp;" "&amp; W7&amp; " is not equal to the sum of (F04-04+F04-05+F04-06)"&amp;CHAR(10),""),
IF(X84&lt;&gt;SUM(X86,X87,X88)," * F04-02 for Age " &amp;X6&amp;" "&amp; X7&amp; " is not equal to the sum of (F04-04+F04-05+F04-06)"&amp;CHAR(10),""),IF(Y84&lt;&gt;SUM(Y86,Y87,Y88)," * F04-02 for Age " &amp;X6&amp;" "&amp; Y7&amp; " is not equal to the sum of (F04-04+F04-05+F04-06)"&amp;CHAR(10),""),
IF(Z84&lt;&gt;SUM(Z86,Z87,Z88)," * F04-02 for Age " &amp;Z6&amp;" "&amp; Z7&amp; " is not equal to the sum of (F04-04+F04-05+F04-06)"&amp;CHAR(10),""),IF(AA84&lt;&gt;SUM(AA86,AA87,AA88)," * F04-02 for Age " &amp;Z6&amp;" "&amp; AA7&amp; " is not equal to the sum of (F04-04+F04-05+F04-06)"&amp;CHAR(10),""),
IF(AB84&lt;&gt;SUM(AB86,AB87,AB88)," * Total F04-02 is not equal to the sum of (F04-04+F04-05+F04-06)"&amp;CHAR(10),"")
)</f>
        <v/>
      </c>
      <c r="AD84" s="187"/>
      <c r="AE84" s="117"/>
      <c r="AF84" s="231"/>
    </row>
    <row r="85" spans="1:32" s="10" customFormat="1" ht="79.5" customHeight="1" x14ac:dyDescent="0.95">
      <c r="A85" s="195"/>
      <c r="B85" s="15" t="s">
        <v>549</v>
      </c>
      <c r="C85" s="84" t="s">
        <v>607</v>
      </c>
      <c r="D85" s="89"/>
      <c r="E85" s="89"/>
      <c r="F85" s="89"/>
      <c r="G85" s="89"/>
      <c r="H85" s="89"/>
      <c r="I85" s="89"/>
      <c r="J85" s="89"/>
      <c r="K85" s="89"/>
      <c r="L85" s="87"/>
      <c r="M85" s="120"/>
      <c r="N85" s="87"/>
      <c r="O85" s="120"/>
      <c r="P85" s="87"/>
      <c r="Q85" s="120"/>
      <c r="R85" s="87"/>
      <c r="S85" s="120"/>
      <c r="T85" s="87"/>
      <c r="U85" s="120"/>
      <c r="V85" s="87"/>
      <c r="W85" s="120"/>
      <c r="X85" s="87"/>
      <c r="Y85" s="120"/>
      <c r="Z85" s="87"/>
      <c r="AA85" s="120"/>
      <c r="AB85" s="86">
        <f t="shared" si="7"/>
        <v>0</v>
      </c>
      <c r="AC85" s="112"/>
      <c r="AD85" s="187"/>
      <c r="AE85" s="117"/>
      <c r="AF85" s="231"/>
    </row>
    <row r="86" spans="1:32" s="10" customFormat="1" ht="79.5" customHeight="1" x14ac:dyDescent="0.95">
      <c r="A86" s="195"/>
      <c r="B86" s="15" t="s">
        <v>550</v>
      </c>
      <c r="C86" s="84" t="s">
        <v>293</v>
      </c>
      <c r="D86" s="89"/>
      <c r="E86" s="89"/>
      <c r="F86" s="89"/>
      <c r="G86" s="89"/>
      <c r="H86" s="89"/>
      <c r="I86" s="89"/>
      <c r="J86" s="89"/>
      <c r="K86" s="89"/>
      <c r="L86" s="87"/>
      <c r="M86" s="120"/>
      <c r="N86" s="87"/>
      <c r="O86" s="120"/>
      <c r="P86" s="87"/>
      <c r="Q86" s="120"/>
      <c r="R86" s="87"/>
      <c r="S86" s="120"/>
      <c r="T86" s="87"/>
      <c r="U86" s="120"/>
      <c r="V86" s="87"/>
      <c r="W86" s="120"/>
      <c r="X86" s="87"/>
      <c r="Y86" s="120"/>
      <c r="Z86" s="87"/>
      <c r="AA86" s="120"/>
      <c r="AB86" s="86">
        <f t="shared" si="7"/>
        <v>0</v>
      </c>
      <c r="AC86" s="112"/>
      <c r="AD86" s="187"/>
      <c r="AE86" s="117"/>
      <c r="AF86" s="231"/>
    </row>
    <row r="87" spans="1:32" s="10" customFormat="1" ht="79.5" customHeight="1" x14ac:dyDescent="0.95">
      <c r="A87" s="195"/>
      <c r="B87" s="15" t="s">
        <v>551</v>
      </c>
      <c r="C87" s="84" t="s">
        <v>294</v>
      </c>
      <c r="D87" s="89"/>
      <c r="E87" s="89"/>
      <c r="F87" s="89"/>
      <c r="G87" s="89"/>
      <c r="H87" s="89"/>
      <c r="I87" s="89"/>
      <c r="J87" s="89"/>
      <c r="K87" s="89"/>
      <c r="L87" s="87"/>
      <c r="M87" s="120"/>
      <c r="N87" s="87"/>
      <c r="O87" s="120"/>
      <c r="P87" s="87"/>
      <c r="Q87" s="120"/>
      <c r="R87" s="87"/>
      <c r="S87" s="120"/>
      <c r="T87" s="87"/>
      <c r="U87" s="120"/>
      <c r="V87" s="87"/>
      <c r="W87" s="120"/>
      <c r="X87" s="87"/>
      <c r="Y87" s="120"/>
      <c r="Z87" s="87"/>
      <c r="AA87" s="120"/>
      <c r="AB87" s="86">
        <f t="shared" si="7"/>
        <v>0</v>
      </c>
      <c r="AC87" s="112"/>
      <c r="AD87" s="187"/>
      <c r="AE87" s="117"/>
      <c r="AF87" s="231"/>
    </row>
    <row r="88" spans="1:32" s="10" customFormat="1" ht="79.5" customHeight="1" x14ac:dyDescent="0.95">
      <c r="A88" s="174"/>
      <c r="B88" s="15" t="s">
        <v>552</v>
      </c>
      <c r="C88" s="84" t="s">
        <v>295</v>
      </c>
      <c r="D88" s="89"/>
      <c r="E88" s="89"/>
      <c r="F88" s="89"/>
      <c r="G88" s="89"/>
      <c r="H88" s="89"/>
      <c r="I88" s="89"/>
      <c r="J88" s="89"/>
      <c r="K88" s="89"/>
      <c r="L88" s="87"/>
      <c r="M88" s="120"/>
      <c r="N88" s="87"/>
      <c r="O88" s="120"/>
      <c r="P88" s="87"/>
      <c r="Q88" s="120"/>
      <c r="R88" s="87"/>
      <c r="S88" s="120"/>
      <c r="T88" s="87"/>
      <c r="U88" s="120"/>
      <c r="V88" s="87"/>
      <c r="W88" s="120"/>
      <c r="X88" s="87"/>
      <c r="Y88" s="120"/>
      <c r="Z88" s="87"/>
      <c r="AA88" s="120"/>
      <c r="AB88" s="86">
        <f t="shared" si="7"/>
        <v>0</v>
      </c>
      <c r="AC88" s="112"/>
      <c r="AD88" s="187"/>
      <c r="AE88" s="117"/>
      <c r="AF88" s="231"/>
    </row>
    <row r="89" spans="1:32" s="10" customFormat="1" ht="79.5" customHeight="1" x14ac:dyDescent="0.95">
      <c r="A89" s="173" t="s">
        <v>42</v>
      </c>
      <c r="B89" s="15" t="s">
        <v>302</v>
      </c>
      <c r="C89" s="84" t="s">
        <v>608</v>
      </c>
      <c r="D89" s="89"/>
      <c r="E89" s="89"/>
      <c r="F89" s="89"/>
      <c r="G89" s="89"/>
      <c r="H89" s="89"/>
      <c r="I89" s="89"/>
      <c r="J89" s="89"/>
      <c r="K89" s="89"/>
      <c r="L89" s="87"/>
      <c r="M89" s="120"/>
      <c r="N89" s="87"/>
      <c r="O89" s="120"/>
      <c r="P89" s="87"/>
      <c r="Q89" s="120"/>
      <c r="R89" s="87"/>
      <c r="S89" s="120"/>
      <c r="T89" s="87"/>
      <c r="U89" s="120"/>
      <c r="V89" s="87"/>
      <c r="W89" s="120"/>
      <c r="X89" s="87"/>
      <c r="Y89" s="120"/>
      <c r="Z89" s="87"/>
      <c r="AA89" s="120"/>
      <c r="AB89" s="86">
        <f t="shared" si="7"/>
        <v>0</v>
      </c>
      <c r="AC89" s="112"/>
      <c r="AD89" s="187"/>
      <c r="AE89" s="117"/>
      <c r="AF89" s="231"/>
    </row>
    <row r="90" spans="1:32" s="10" customFormat="1" ht="79.5" customHeight="1" x14ac:dyDescent="0.95">
      <c r="A90" s="195"/>
      <c r="B90" s="15" t="s">
        <v>553</v>
      </c>
      <c r="C90" s="84" t="s">
        <v>609</v>
      </c>
      <c r="D90" s="89"/>
      <c r="E90" s="89"/>
      <c r="F90" s="89"/>
      <c r="G90" s="89"/>
      <c r="H90" s="89"/>
      <c r="I90" s="89"/>
      <c r="J90" s="89"/>
      <c r="K90" s="89"/>
      <c r="L90" s="87"/>
      <c r="M90" s="120"/>
      <c r="N90" s="87"/>
      <c r="O90" s="120"/>
      <c r="P90" s="87"/>
      <c r="Q90" s="120"/>
      <c r="R90" s="87"/>
      <c r="S90" s="120"/>
      <c r="T90" s="87"/>
      <c r="U90" s="120"/>
      <c r="V90" s="87"/>
      <c r="W90" s="120"/>
      <c r="X90" s="87"/>
      <c r="Y90" s="120"/>
      <c r="Z90" s="87"/>
      <c r="AA90" s="120"/>
      <c r="AB90" s="86">
        <f t="shared" si="7"/>
        <v>0</v>
      </c>
      <c r="AC90" s="112" t="str">
        <f xml:space="preserve">
CONCATENATE(
IF(D90&lt;&gt;SUM(D92,D93,D94)," * F04-08 for Age " &amp;D6&amp;" "&amp; D7&amp; " is not equal to the sum of (F04-10+F04-11+F04-12)"&amp;CHAR(10),""),IF(E90&lt;&gt;SUM(E92,E93,E94)," * F04-08 for Age " &amp;D6&amp;" "&amp; E7&amp; " is not equal to the sum of (F04-10+F04-11+F04-12)"&amp;CHAR(10),""),
IF(F90&lt;&gt;SUM(F92,F93,F94)," * F04-08 for Age " &amp;F6&amp;" "&amp; F7&amp; " is not equal to the sum of (F04-10+F04-11+F04-12)"&amp;CHAR(10),""),IF(G90&lt;&gt;SUM(G92,G93,G94)," * F04-08 for Age " &amp;F6&amp;" "&amp; G7&amp; " is not equal to the sum of (F04-10+F04-11+F04-12)"&amp;CHAR(10),""),
IF(H90&lt;&gt;SUM(H92,H93,H94)," * F04-08 for Age " &amp;H6&amp;" "&amp; H7&amp; " is not equal to the sum of (F04-10+F04-11+F04-12)"&amp;CHAR(10),""),IF(I90&lt;&gt;SUM(I92,I93,I94)," * F04-08 for Age " &amp;H6&amp;" "&amp; I7&amp; " is not equal to the sum of (F04-10+F04-11+F04-12)"&amp;CHAR(10),""),
IF(J90&lt;&gt;SUM(J92,J93,J94)," * F04-08 for Age " &amp;J6&amp;" "&amp; J7&amp; " is not equal to the sum of (F04-10+F04-11+F04-12)"&amp;CHAR(10),""),IF(K90&lt;&gt;SUM(K92,K93,K94)," * F04-08 for Age " &amp;J6&amp;" "&amp; K7&amp; " is not equal to the sum of (F04-10+F04-11+F04-12)"&amp;CHAR(10),""),
IF(L90&lt;&gt;SUM(L92,L93,L94)," * F04-08 for Age " &amp;L6&amp;" "&amp; L7&amp; " is not equal to the sum of (F04-10+F04-11+F04-12)"&amp;CHAR(10),""),IF(M90&lt;&gt;SUM(M92,M93,M94)," * F04-08 for Age " &amp;L6&amp;" "&amp; M7&amp; " is not equal to the sum of (F04-10+F04-11+F04-12)"&amp;CHAR(10),""),
IF(N90&lt;&gt;SUM(N92,N93,N94)," * F04-08 for Age " &amp;N6&amp;" "&amp; N7&amp; " is not equal to the sum of (F04-10+F04-11+F04-12)"&amp;CHAR(10),""),IF(O90&lt;&gt;SUM(O92,O93,O94)," * F04-08 for Age " &amp;N6&amp;" "&amp; O7&amp; " is not equal to the sum of (F04-10+F04-11+F04-12)"&amp;CHAR(10),""),
IF(P90&lt;&gt;SUM(P92,P93,P94)," * F04-08 for Age " &amp;P6&amp;" "&amp; P7&amp; " is not equal to the sum of (F04-10+F04-11+F04-12)"&amp;CHAR(10),""),IF(Q90&lt;&gt;SUM(Q92,Q93,Q94)," * F04-08 for Age " &amp;P6&amp;" "&amp; Q7&amp; " is not equal to the sum of (F04-10+F04-11+F04-12)"&amp;CHAR(10),""),
IF(R90&lt;&gt;SUM(R92,R93,R94)," * F04-08 for Age " &amp;R6&amp;" "&amp; R7&amp; " is not equal to the sum of (F04-10+F04-11+F04-12)"&amp;CHAR(10),""),IF(S90&lt;&gt;SUM(S92,S93,S94)," * F04-08 for Age " &amp;R6&amp;" "&amp; S7&amp; " is not equal to the sum of (F04-10+F04-11+F04-12)"&amp;CHAR(10),""),
IF(T90&lt;&gt;SUM(T92,T93,T94)," * F04-08 for Age " &amp;T6&amp;" "&amp; T7&amp; " is not equal to the sum of (F04-10+F04-11+F04-12)"&amp;CHAR(10),""),IF(U90&lt;&gt;SUM(U92,U93,U94)," * F04-08 for Age " &amp;T6&amp;" "&amp; U7&amp; " is not equal to the sum of (F04-10+F04-11+F04-12)"&amp;CHAR(10),""),
IF(V90&lt;&gt;SUM(V92,V93,V94)," * F04-08 for Age " &amp;V6&amp;" "&amp; V7&amp; " is not equal to the sum of (F04-10+F04-11+F04-12)"&amp;CHAR(10),""),IF(W90&lt;&gt;SUM(W92,W93,W94)," * F04-08 for Age " &amp;V6&amp;" "&amp; W7&amp; " is not equal to the sum of (F04-10+F04-11+F04-12)"&amp;CHAR(10),""),
IF(X90&lt;&gt;SUM(X92,X93,X94)," * F04-08 for Age " &amp;X6&amp;" "&amp; X7&amp; " is not equal to the sum of (F04-10+F04-11+F04-12)"&amp;CHAR(10),""),IF(Y90&lt;&gt;SUM(Y92,Y93,Y94)," * F04-08 for Age " &amp;X6&amp;" "&amp; Y7&amp; " is not equal to the sum of (F04-10+F04-11+F04-12)"&amp;CHAR(10),""),
IF(Z90&lt;&gt;SUM(Z92,Z93,Z94)," * F04-08 for Age " &amp;Z6&amp;" "&amp; Z7&amp; " is not equal to the sum of (F04-10+F04-11+F04-12)"&amp;CHAR(10),""),IF(AA90&lt;&gt;SUM(AA92,AA93,AA94)," * F04-08 for Age " &amp;Z6&amp;" "&amp; AA7&amp; " is not equal to the sum of (F04-10+F04-11+F04-12)"&amp;CHAR(10),""),
IF(AB90&lt;&gt;SUM(AB92,AB93,AB94)," * Total F04-08 is not equal to the sum of (F04-10+F04-11+F04-12)"&amp;CHAR(10),"")
)</f>
        <v/>
      </c>
      <c r="AD90" s="187"/>
      <c r="AE90" s="117"/>
      <c r="AF90" s="231"/>
    </row>
    <row r="91" spans="1:32" s="10" customFormat="1" ht="79.5" customHeight="1" x14ac:dyDescent="0.95">
      <c r="A91" s="195"/>
      <c r="B91" s="15" t="s">
        <v>304</v>
      </c>
      <c r="C91" s="84" t="s">
        <v>305</v>
      </c>
      <c r="D91" s="89"/>
      <c r="E91" s="89"/>
      <c r="F91" s="89"/>
      <c r="G91" s="89"/>
      <c r="H91" s="89"/>
      <c r="I91" s="89"/>
      <c r="J91" s="89"/>
      <c r="K91" s="89"/>
      <c r="L91" s="87"/>
      <c r="M91" s="120"/>
      <c r="N91" s="87"/>
      <c r="O91" s="120"/>
      <c r="P91" s="87"/>
      <c r="Q91" s="120"/>
      <c r="R91" s="87"/>
      <c r="S91" s="120"/>
      <c r="T91" s="87"/>
      <c r="U91" s="120"/>
      <c r="V91" s="87"/>
      <c r="W91" s="120"/>
      <c r="X91" s="87"/>
      <c r="Y91" s="120"/>
      <c r="Z91" s="87"/>
      <c r="AA91" s="120"/>
      <c r="AB91" s="86">
        <f t="shared" si="7"/>
        <v>0</v>
      </c>
      <c r="AC91" s="112"/>
      <c r="AD91" s="187"/>
      <c r="AE91" s="117"/>
      <c r="AF91" s="231"/>
    </row>
    <row r="92" spans="1:32" s="10" customFormat="1" ht="79.5" customHeight="1" x14ac:dyDescent="0.95">
      <c r="A92" s="195"/>
      <c r="B92" s="15" t="s">
        <v>554</v>
      </c>
      <c r="C92" s="84" t="s">
        <v>307</v>
      </c>
      <c r="D92" s="89"/>
      <c r="E92" s="89"/>
      <c r="F92" s="89"/>
      <c r="G92" s="89"/>
      <c r="H92" s="89"/>
      <c r="I92" s="89"/>
      <c r="J92" s="89"/>
      <c r="K92" s="89"/>
      <c r="L92" s="87"/>
      <c r="M92" s="120"/>
      <c r="N92" s="87"/>
      <c r="O92" s="120"/>
      <c r="P92" s="87"/>
      <c r="Q92" s="120"/>
      <c r="R92" s="87"/>
      <c r="S92" s="120"/>
      <c r="T92" s="87"/>
      <c r="U92" s="120"/>
      <c r="V92" s="87"/>
      <c r="W92" s="120"/>
      <c r="X92" s="87"/>
      <c r="Y92" s="120"/>
      <c r="Z92" s="87"/>
      <c r="AA92" s="120"/>
      <c r="AB92" s="86">
        <f t="shared" si="7"/>
        <v>0</v>
      </c>
      <c r="AC92" s="112"/>
      <c r="AD92" s="187"/>
      <c r="AE92" s="117"/>
      <c r="AF92" s="231"/>
    </row>
    <row r="93" spans="1:32" s="10" customFormat="1" ht="79.5" customHeight="1" x14ac:dyDescent="0.95">
      <c r="A93" s="195"/>
      <c r="B93" s="15" t="s">
        <v>551</v>
      </c>
      <c r="C93" s="84" t="s">
        <v>610</v>
      </c>
      <c r="D93" s="89"/>
      <c r="E93" s="89"/>
      <c r="F93" s="89"/>
      <c r="G93" s="89"/>
      <c r="H93" s="89"/>
      <c r="I93" s="89"/>
      <c r="J93" s="89"/>
      <c r="K93" s="89"/>
      <c r="L93" s="87"/>
      <c r="M93" s="120"/>
      <c r="N93" s="87"/>
      <c r="O93" s="120"/>
      <c r="P93" s="87"/>
      <c r="Q93" s="120"/>
      <c r="R93" s="87"/>
      <c r="S93" s="120"/>
      <c r="T93" s="87"/>
      <c r="U93" s="120"/>
      <c r="V93" s="87"/>
      <c r="W93" s="120"/>
      <c r="X93" s="87"/>
      <c r="Y93" s="120"/>
      <c r="Z93" s="87"/>
      <c r="AA93" s="120"/>
      <c r="AB93" s="86">
        <f t="shared" si="7"/>
        <v>0</v>
      </c>
      <c r="AC93" s="112"/>
      <c r="AD93" s="187"/>
      <c r="AE93" s="117"/>
      <c r="AF93" s="231"/>
    </row>
    <row r="94" spans="1:32" s="10" customFormat="1" ht="79.5" customHeight="1" x14ac:dyDescent="0.95">
      <c r="A94" s="174"/>
      <c r="B94" s="15" t="s">
        <v>309</v>
      </c>
      <c r="C94" s="84" t="s">
        <v>310</v>
      </c>
      <c r="D94" s="89"/>
      <c r="E94" s="89"/>
      <c r="F94" s="89"/>
      <c r="G94" s="89"/>
      <c r="H94" s="89"/>
      <c r="I94" s="89"/>
      <c r="J94" s="89"/>
      <c r="K94" s="89"/>
      <c r="L94" s="87"/>
      <c r="M94" s="120"/>
      <c r="N94" s="87"/>
      <c r="O94" s="120"/>
      <c r="P94" s="87"/>
      <c r="Q94" s="120"/>
      <c r="R94" s="87"/>
      <c r="S94" s="120"/>
      <c r="T94" s="87"/>
      <c r="U94" s="120"/>
      <c r="V94" s="87"/>
      <c r="W94" s="120"/>
      <c r="X94" s="87"/>
      <c r="Y94" s="120"/>
      <c r="Z94" s="87"/>
      <c r="AA94" s="120"/>
      <c r="AB94" s="86">
        <f t="shared" si="7"/>
        <v>0</v>
      </c>
      <c r="AC94" s="112" t="str">
        <f xml:space="preserve">
CONCATENATE(
IF(D96&lt;&gt;SUM(D98,D99,D100)," F04-14 for Age " &amp;D6&amp;" "&amp; D7&amp; " is not equal to the sum of (F04-16+F04-17+F04-18)"&amp;CHAR(10),""),IF(E96&lt;&gt;SUM(E98,E99,E100)," F04-14 for Age " &amp;D6&amp;" "&amp; E7&amp; " is not equal to the sum of (F04-16+F04-17+F04-18)"&amp;CHAR(10),""),
IF(F96&lt;&gt;SUM(F98,F99,F100)," F04-14 for Age " &amp;F6&amp;" "&amp; F7&amp; " is not equal to the sum of (F04-16+F04-17+F04-18)"&amp;CHAR(10),""),IF(G96&lt;&gt;SUM(G98,G99,G100)," F04-14 for Age " &amp;F6&amp;" "&amp; G7&amp; " is not equal to the sum of (F04-16+F04-17+F04-18)"&amp;CHAR(10),""),
IF(H96&lt;&gt;SUM(H98,H99,H100)," F04-14 for Age " &amp;H6&amp;" "&amp; H7&amp; " is not equal to the sum of (F04-16+F04-17+F04-18)"&amp;CHAR(10),""),IF(I96&lt;&gt;SUM(I98,I99,I100)," F04-14 for Age " &amp;H6&amp;" "&amp; I7&amp; " is not equal to the sum of (F04-16+F04-17+F04-18)"&amp;CHAR(10),""),
IF(J96&lt;&gt;SUM(J98,J99,J100)," F04-14 for Age " &amp;J6&amp;" "&amp; J7&amp; " is not equal to the sum of (F04-16+F04-17+F04-18)"&amp;CHAR(10),""),IF(K96&lt;&gt;SUM(K98,K99,K100)," F04-14 for Age " &amp;J6&amp;" "&amp; K7&amp; " is not equal to the sum of (F04-16+F04-17+F04-18)"&amp;CHAR(10),""),
IF(L96&lt;&gt;SUM(L98,L99,L100)," F04-14 for Age " &amp;L6&amp;" "&amp; L7&amp; " is not equal to the sum of (F04-16+F04-17+F04-18)"&amp;CHAR(10),""),IF(M96&lt;&gt;SUM(M98,M99,M100)," F04-14 for Age " &amp;L6&amp;" "&amp; M7&amp; " is not equal to the sum of (F04-16+F04-17+F04-18)"&amp;CHAR(10),""),
IF(N96&lt;&gt;SUM(N98,N99,N100)," F04-14 for Age " &amp;N6&amp;" "&amp; N7&amp; " is not equal to the sum of (F04-16+F04-17+F04-18)"&amp;CHAR(10),""),IF(O96&lt;&gt;SUM(O98,O99,O100)," F04-14 for Age " &amp;N6&amp;" "&amp; O7&amp; " is not equal to the sum of (F04-16+F04-17+F04-18)"&amp;CHAR(10),""),
IF(P96&lt;&gt;SUM(P98,P99,P100)," F04-14 for Age " &amp;P6&amp;" "&amp; P7&amp; " is not equal to the sum of (F04-16+F04-17+F04-18)"&amp;CHAR(10),""),IF(Q96&lt;&gt;SUM(Q98,Q99,Q100)," F04-14 for Age " &amp;P6&amp;" "&amp; Q7&amp; " is not equal to the sum of (F04-16+F04-17+F04-18)"&amp;CHAR(10),""),
IF(R96&lt;&gt;SUM(R98,R99,R100)," F04-14 for Age " &amp;R6&amp;" "&amp; R7&amp; " is not equal to the sum of (F04-16+F04-17+F04-18)"&amp;CHAR(10),""),IF(S96&lt;&gt;SUM(S98,S99,S100)," F04-14 for Age " &amp;R6&amp;" "&amp; S7&amp; " is not equal to the sum of (F04-16+F04-17+F04-18)"&amp;CHAR(10),""),
IF(T96&lt;&gt;SUM(T98,T99,T100)," F04-14 for Age " &amp;T6&amp;" "&amp; T7&amp; " is not equal to the sum of (F04-16+F04-17+F04-18)"&amp;CHAR(10),""),IF(U96&lt;&gt;SUM(U98,U99,U100)," F04-14 for Age " &amp;T6&amp;" "&amp; U7&amp; " is not equal to the sum of (F04-16+F04-17+F04-18)"&amp;CHAR(10),""),
IF(V96&lt;&gt;SUM(V98,V99,V100)," F04-14 for Age " &amp;V6&amp;" "&amp; V7&amp; " is not equal to the sum of (F04-16+F04-17+F04-18)"&amp;CHAR(10),""),IF(W96&lt;&gt;SUM(W98,W99,W100)," F04-14 for Age " &amp;V6&amp;" "&amp; W7&amp; " is not equal to the sum of (F04-16+F04-17+F04-18)"&amp;CHAR(10),""),
IF(X96&lt;&gt;SUM(X98,X99,X100)," F04-14 for Age " &amp;X6&amp;" "&amp; X7&amp; " is not equal to the sum of (F04-16+F04-17+F04-18)"&amp;CHAR(10),""),IF(Y96&lt;&gt;SUM(Y98,Y99,Y100)," F04-14 for Age " &amp;X6&amp;" "&amp; Y7&amp; " is not equal to the sum of (F04-16+F04-17+F04-18)"&amp;CHAR(10),""),
IF(Z96&lt;&gt;SUM(Z98,Z99,Z100)," F04-14 for Age " &amp;Z6&amp;" "&amp; Z7&amp; " is not equal to the sum of (F04-16+F04-17+F04-18)"&amp;CHAR(10),""),IF(AA96&lt;&gt;SUM(AA98,AA99,AA100)," F04-14 for Age " &amp;Z6&amp;" "&amp; AA7&amp; " is not equal to the sum of (F04-16+F04-17+F04-18)"&amp;CHAR(10),""),
IF(AB96&lt;&gt;SUM(AB98,AB99,AB100)," Total F04-14 is not equal to the sum of (F04-16+F04-17+F04-18)"&amp;CHAR(10),"")
)</f>
        <v/>
      </c>
      <c r="AD94" s="187"/>
      <c r="AE94" s="117"/>
      <c r="AF94" s="231"/>
    </row>
    <row r="95" spans="1:32" s="10" customFormat="1" ht="79.5" customHeight="1" x14ac:dyDescent="0.95">
      <c r="A95" s="173" t="s">
        <v>33</v>
      </c>
      <c r="B95" s="15" t="s">
        <v>555</v>
      </c>
      <c r="C95" s="84" t="s">
        <v>611</v>
      </c>
      <c r="D95" s="89"/>
      <c r="E95" s="89"/>
      <c r="F95" s="89"/>
      <c r="G95" s="89"/>
      <c r="H95" s="89"/>
      <c r="I95" s="89"/>
      <c r="J95" s="89"/>
      <c r="K95" s="89"/>
      <c r="L95" s="87"/>
      <c r="M95" s="120"/>
      <c r="N95" s="87"/>
      <c r="O95" s="120"/>
      <c r="P95" s="87"/>
      <c r="Q95" s="120"/>
      <c r="R95" s="87"/>
      <c r="S95" s="120"/>
      <c r="T95" s="87"/>
      <c r="U95" s="120"/>
      <c r="V95" s="87"/>
      <c r="W95" s="120"/>
      <c r="X95" s="87"/>
      <c r="Y95" s="120"/>
      <c r="Z95" s="87"/>
      <c r="AA95" s="120"/>
      <c r="AB95" s="86">
        <f t="shared" si="7"/>
        <v>0</v>
      </c>
      <c r="AC95" s="112"/>
      <c r="AD95" s="187"/>
      <c r="AE95" s="117"/>
      <c r="AF95" s="231"/>
    </row>
    <row r="96" spans="1:32" s="10" customFormat="1" ht="79.5" customHeight="1" x14ac:dyDescent="0.95">
      <c r="A96" s="195"/>
      <c r="B96" s="15" t="s">
        <v>288</v>
      </c>
      <c r="C96" s="84" t="s">
        <v>612</v>
      </c>
      <c r="D96" s="89"/>
      <c r="E96" s="89"/>
      <c r="F96" s="89"/>
      <c r="G96" s="89"/>
      <c r="H96" s="89"/>
      <c r="I96" s="89"/>
      <c r="J96" s="89"/>
      <c r="K96" s="89"/>
      <c r="L96" s="87"/>
      <c r="M96" s="120"/>
      <c r="N96" s="87"/>
      <c r="O96" s="120"/>
      <c r="P96" s="87"/>
      <c r="Q96" s="120"/>
      <c r="R96" s="87"/>
      <c r="S96" s="120"/>
      <c r="T96" s="87"/>
      <c r="U96" s="120"/>
      <c r="V96" s="87"/>
      <c r="W96" s="120"/>
      <c r="X96" s="87"/>
      <c r="Y96" s="120"/>
      <c r="Z96" s="87"/>
      <c r="AA96" s="120"/>
      <c r="AB96" s="86">
        <f t="shared" si="7"/>
        <v>0</v>
      </c>
      <c r="AC96" s="112" t="str">
        <f xml:space="preserve">
CONCATENATE(
IF(D96&lt;&gt;SUM(D98,D99,D100)," * F04-14 for Age " &amp;D6&amp;" "&amp; D7&amp; " is not equal to the sum of (F04-16+F04-17+F04-18)"&amp;CHAR(10),""),IF(E96&lt;&gt;SUM(E98,E99,E100)," * F04-14 for Age " &amp;D6&amp;" "&amp; E7&amp; " is not equal to the sum of (F04-16+F04-17+F04-18)"&amp;CHAR(10),""),
IF(F96&lt;&gt;SUM(F98,F99,F100)," * F04-14 for Age " &amp;F6&amp;" "&amp; F7&amp; " is not equal to the sum of (F04-16+F04-17+F04-18)"&amp;CHAR(10),""),IF(G96&lt;&gt;SUM(G98,G99,G100)," * F04-14 for Age " &amp;F6&amp;" "&amp; G7&amp; " is not equal to the sum of (F04-16+F04-17+F04-18)"&amp;CHAR(10),""),
IF(H96&lt;&gt;SUM(H98,H99,H100)," * F04-14 for Age " &amp;H6&amp;" "&amp; H7&amp; " is not equal to the sum of (F04-16+F04-17+F04-18)"&amp;CHAR(10),""),IF(I96&lt;&gt;SUM(I98,I99,I100)," * F04-14 for Age " &amp;H6&amp;" "&amp; I7&amp; " is not equal to the sum of (F04-16+F04-17+F04-18)"&amp;CHAR(10),""),
IF(J96&lt;&gt;SUM(J98,J99,J100)," * F04-14 for Age " &amp;J6&amp;" "&amp; J7&amp; " is not equal to the sum of (F04-16+F04-17+F04-18)"&amp;CHAR(10),""),IF(K96&lt;&gt;SUM(K98,K99,K100)," * F04-14 for Age " &amp;J6&amp;" "&amp; K7&amp; " is not equal to the sum of (F04-16+F04-17+F04-18)"&amp;CHAR(10),""),
IF(L96&lt;&gt;SUM(L98,L99,L100)," * F04-14 for Age " &amp;L6&amp;" "&amp; L7&amp; " is not equal to the sum of (F04-16+F04-17+F04-18)"&amp;CHAR(10),""),IF(M96&lt;&gt;SUM(M98,M99,M100)," * F04-14 for Age " &amp;L6&amp;" "&amp; M7&amp; " is not equal to the sum of (F04-16+F04-17+F04-18)"&amp;CHAR(10),""),
IF(N96&lt;&gt;SUM(N98,N99,N100)," * F04-14 for Age " &amp;N6&amp;" "&amp; N7&amp; " is not equal to the sum of (F04-16+F04-17+F04-18)"&amp;CHAR(10),""),IF(O96&lt;&gt;SUM(O98,O99,O100)," * F04-14 for Age " &amp;N6&amp;" "&amp; O7&amp; " is not equal to the sum of (F04-16+F04-17+F04-18)"&amp;CHAR(10),""),
IF(P96&lt;&gt;SUM(P98,P99,P100)," * F04-14 for Age " &amp;P6&amp;" "&amp; P7&amp; " is not equal to the sum of (F04-16+F04-17+F04-18)"&amp;CHAR(10),""),IF(Q96&lt;&gt;SUM(Q98,Q99,Q100)," * F04-14 for Age " &amp;P6&amp;" "&amp; Q7&amp; " is not equal to the sum of (F04-16+F04-17+F04-18)"&amp;CHAR(10),""),
IF(R96&lt;&gt;SUM(R98,R99,R100)," * F04-14 for Age " &amp;R6&amp;" "&amp; R7&amp; " is not equal to the sum of (F04-16+F04-17+F04-18)"&amp;CHAR(10),""),IF(S96&lt;&gt;SUM(S98,S99,S100)," * F04-14 for Age " &amp;R6&amp;" "&amp; S7&amp; " is not equal to the sum of (F04-16+F04-17+F04-18)"&amp;CHAR(10),""),
IF(T96&lt;&gt;SUM(T98,T99,T100)," * F04-14 for Age " &amp;T6&amp;" "&amp; T7&amp; " is not equal to the sum of (F04-16+F04-17+F04-18)"&amp;CHAR(10),""),IF(U96&lt;&gt;SUM(U98,U99,U100)," * F04-14 for Age " &amp;T6&amp;" "&amp; U7&amp; " is not equal to the sum of (F04-16+F04-17+F04-18)"&amp;CHAR(10),""),
IF(V96&lt;&gt;SUM(V98,V99,V100)," * F04-14 for Age " &amp;V6&amp;" "&amp; V7&amp; " is not equal to the sum of (F04-16+F04-17+F04-18)"&amp;CHAR(10),""),IF(W96&lt;&gt;SUM(W98,W99,W100)," * F04-14 for Age " &amp;V6&amp;" "&amp; W7&amp; " is not equal to the sum of (F04-16+F04-17+F04-18)"&amp;CHAR(10),""),
IF(X96&lt;&gt;SUM(X98,X99,X100)," * F04-14 for Age " &amp;X6&amp;" "&amp; X7&amp; " is not equal to the sum of (F04-16+F04-17+F04-18)"&amp;CHAR(10),""),IF(Y96&lt;&gt;SUM(Y98,Y99,Y100)," * F04-14 for Age " &amp;X6&amp;" "&amp; Y7&amp; " is not equal to the sum of (F04-16+F04-17+F04-18)"&amp;CHAR(10),""),
IF(Z96&lt;&gt;SUM(Z98,Z99,Z100)," * F04-14 for Age " &amp;Z6&amp;" "&amp; Z7&amp; " is not equal to the sum of (F04-16+F04-17+F04-18)"&amp;CHAR(10),""),IF(AA96&lt;&gt;SUM(AA98,AA99,AA100)," * F04-14 for Age " &amp;Z6&amp;" "&amp; AA7&amp; " is not equal to the sum of (F04-16+F04-17+F04-18)"&amp;CHAR(10),""),
IF(AB96&lt;&gt;SUM(AB98,AB99,AB100)," * Total F04-14 is not equal to the sum of (F04-16+F04-17+F04-18)"&amp;CHAR(10),"")
)</f>
        <v/>
      </c>
      <c r="AD96" s="187"/>
      <c r="AE96" s="117"/>
      <c r="AF96" s="231"/>
    </row>
    <row r="97" spans="1:32" s="10" customFormat="1" ht="79.5" customHeight="1" x14ac:dyDescent="0.95">
      <c r="A97" s="195"/>
      <c r="B97" s="15" t="s">
        <v>304</v>
      </c>
      <c r="C97" s="84" t="s">
        <v>613</v>
      </c>
      <c r="D97" s="89"/>
      <c r="E97" s="89"/>
      <c r="F97" s="89"/>
      <c r="G97" s="89"/>
      <c r="H97" s="89"/>
      <c r="I97" s="89"/>
      <c r="J97" s="89"/>
      <c r="K97" s="89"/>
      <c r="L97" s="87"/>
      <c r="M97" s="120"/>
      <c r="N97" s="87"/>
      <c r="O97" s="120"/>
      <c r="P97" s="87"/>
      <c r="Q97" s="120"/>
      <c r="R97" s="87"/>
      <c r="S97" s="120"/>
      <c r="T97" s="87"/>
      <c r="U97" s="120"/>
      <c r="V97" s="87"/>
      <c r="W97" s="120"/>
      <c r="X97" s="87"/>
      <c r="Y97" s="120"/>
      <c r="Z97" s="87"/>
      <c r="AA97" s="120"/>
      <c r="AB97" s="86">
        <f t="shared" si="7"/>
        <v>0</v>
      </c>
      <c r="AC97" s="112"/>
      <c r="AD97" s="187"/>
      <c r="AE97" s="117"/>
      <c r="AF97" s="231"/>
    </row>
    <row r="98" spans="1:32" s="10" customFormat="1" ht="79.5" customHeight="1" x14ac:dyDescent="0.95">
      <c r="A98" s="195"/>
      <c r="B98" s="15" t="s">
        <v>550</v>
      </c>
      <c r="C98" s="84" t="s">
        <v>321</v>
      </c>
      <c r="D98" s="89"/>
      <c r="E98" s="89"/>
      <c r="F98" s="89"/>
      <c r="G98" s="89"/>
      <c r="H98" s="89"/>
      <c r="I98" s="89"/>
      <c r="J98" s="89"/>
      <c r="K98" s="89"/>
      <c r="L98" s="87"/>
      <c r="M98" s="120"/>
      <c r="N98" s="87"/>
      <c r="O98" s="120"/>
      <c r="P98" s="87"/>
      <c r="Q98" s="120"/>
      <c r="R98" s="87"/>
      <c r="S98" s="120"/>
      <c r="T98" s="87"/>
      <c r="U98" s="120"/>
      <c r="V98" s="87"/>
      <c r="W98" s="120"/>
      <c r="X98" s="87"/>
      <c r="Y98" s="120"/>
      <c r="Z98" s="87"/>
      <c r="AA98" s="120"/>
      <c r="AB98" s="86">
        <f t="shared" si="7"/>
        <v>0</v>
      </c>
      <c r="AC98" s="112"/>
      <c r="AD98" s="187"/>
      <c r="AE98" s="117"/>
      <c r="AF98" s="231"/>
    </row>
    <row r="99" spans="1:32" s="10" customFormat="1" ht="79.5" customHeight="1" x14ac:dyDescent="0.95">
      <c r="A99" s="195"/>
      <c r="B99" s="15" t="s">
        <v>551</v>
      </c>
      <c r="C99" s="84" t="s">
        <v>614</v>
      </c>
      <c r="D99" s="89"/>
      <c r="E99" s="89"/>
      <c r="F99" s="89"/>
      <c r="G99" s="89"/>
      <c r="H99" s="89"/>
      <c r="I99" s="89"/>
      <c r="J99" s="89"/>
      <c r="K99" s="89"/>
      <c r="L99" s="87"/>
      <c r="M99" s="120"/>
      <c r="N99" s="87"/>
      <c r="O99" s="120"/>
      <c r="P99" s="87"/>
      <c r="Q99" s="120"/>
      <c r="R99" s="87"/>
      <c r="S99" s="120"/>
      <c r="T99" s="87"/>
      <c r="U99" s="120"/>
      <c r="V99" s="87"/>
      <c r="W99" s="120"/>
      <c r="X99" s="87"/>
      <c r="Y99" s="120"/>
      <c r="Z99" s="87"/>
      <c r="AA99" s="120"/>
      <c r="AB99" s="86">
        <f t="shared" si="7"/>
        <v>0</v>
      </c>
      <c r="AC99" s="112"/>
      <c r="AD99" s="187"/>
      <c r="AE99" s="117"/>
      <c r="AF99" s="231"/>
    </row>
    <row r="100" spans="1:32" s="10" customFormat="1" ht="79.5" customHeight="1" x14ac:dyDescent="0.95">
      <c r="A100" s="195"/>
      <c r="B100" s="99" t="s">
        <v>309</v>
      </c>
      <c r="C100" s="84" t="s">
        <v>615</v>
      </c>
      <c r="D100" s="100"/>
      <c r="E100" s="100"/>
      <c r="F100" s="100"/>
      <c r="G100" s="100"/>
      <c r="H100" s="100"/>
      <c r="I100" s="100"/>
      <c r="J100" s="100"/>
      <c r="K100" s="100"/>
      <c r="L100" s="101"/>
      <c r="M100" s="122"/>
      <c r="N100" s="101"/>
      <c r="O100" s="122"/>
      <c r="P100" s="101"/>
      <c r="Q100" s="122"/>
      <c r="R100" s="101"/>
      <c r="S100" s="122"/>
      <c r="T100" s="101"/>
      <c r="U100" s="122"/>
      <c r="V100" s="101"/>
      <c r="W100" s="122"/>
      <c r="X100" s="101"/>
      <c r="Y100" s="122"/>
      <c r="Z100" s="101"/>
      <c r="AA100" s="122"/>
      <c r="AB100" s="97">
        <f t="shared" si="7"/>
        <v>0</v>
      </c>
      <c r="AC100" s="113"/>
      <c r="AD100" s="187"/>
      <c r="AE100" s="117"/>
      <c r="AF100" s="231"/>
    </row>
    <row r="101" spans="1:32" s="8" customFormat="1" ht="76.5" x14ac:dyDescent="1.1000000000000001">
      <c r="A101" s="237" t="s">
        <v>153</v>
      </c>
      <c r="B101" s="237"/>
      <c r="C101" s="237"/>
      <c r="D101" s="237"/>
      <c r="E101" s="237"/>
      <c r="F101" s="237"/>
      <c r="G101" s="237"/>
      <c r="H101" s="237"/>
      <c r="I101" s="237"/>
      <c r="J101" s="237"/>
      <c r="K101" s="237"/>
      <c r="L101" s="237"/>
      <c r="M101" s="237"/>
      <c r="N101" s="237"/>
      <c r="O101" s="237"/>
      <c r="P101" s="237"/>
      <c r="Q101" s="237"/>
      <c r="R101" s="237"/>
      <c r="S101" s="237"/>
      <c r="T101" s="237"/>
      <c r="U101" s="237"/>
      <c r="V101" s="237"/>
      <c r="W101" s="237"/>
      <c r="X101" s="237"/>
      <c r="Y101" s="237"/>
      <c r="Z101" s="237"/>
      <c r="AA101" s="237"/>
      <c r="AB101" s="237"/>
      <c r="AC101" s="237"/>
      <c r="AD101" s="237"/>
      <c r="AE101" s="237"/>
      <c r="AF101" s="237"/>
    </row>
    <row r="102" spans="1:32" s="9" customFormat="1" ht="58.5" customHeight="1" x14ac:dyDescent="1.05">
      <c r="A102" s="181" t="s">
        <v>49</v>
      </c>
      <c r="B102" s="181" t="s">
        <v>594</v>
      </c>
      <c r="C102" s="179" t="s">
        <v>508</v>
      </c>
      <c r="D102" s="178" t="s">
        <v>4</v>
      </c>
      <c r="E102" s="170"/>
      <c r="F102" s="169" t="s">
        <v>5</v>
      </c>
      <c r="G102" s="170"/>
      <c r="H102" s="169" t="s">
        <v>6</v>
      </c>
      <c r="I102" s="170"/>
      <c r="J102" s="169" t="s">
        <v>7</v>
      </c>
      <c r="K102" s="170"/>
      <c r="L102" s="169" t="s">
        <v>8</v>
      </c>
      <c r="M102" s="170"/>
      <c r="N102" s="169" t="s">
        <v>9</v>
      </c>
      <c r="O102" s="170"/>
      <c r="P102" s="169" t="s">
        <v>10</v>
      </c>
      <c r="Q102" s="170"/>
      <c r="R102" s="169" t="s">
        <v>11</v>
      </c>
      <c r="S102" s="170"/>
      <c r="T102" s="169" t="s">
        <v>12</v>
      </c>
      <c r="U102" s="170"/>
      <c r="V102" s="169" t="s">
        <v>28</v>
      </c>
      <c r="W102" s="170"/>
      <c r="X102" s="169" t="s">
        <v>29</v>
      </c>
      <c r="Y102" s="170"/>
      <c r="Z102" s="169" t="s">
        <v>13</v>
      </c>
      <c r="AA102" s="170"/>
      <c r="AB102" s="171" t="s">
        <v>24</v>
      </c>
      <c r="AC102" s="186" t="s">
        <v>628</v>
      </c>
      <c r="AD102" s="186" t="s">
        <v>639</v>
      </c>
      <c r="AE102" s="168" t="s">
        <v>640</v>
      </c>
      <c r="AF102" s="168" t="s">
        <v>640</v>
      </c>
    </row>
    <row r="103" spans="1:32" s="9" customFormat="1" ht="58.5" customHeight="1" x14ac:dyDescent="1.05">
      <c r="A103" s="182"/>
      <c r="B103" s="182"/>
      <c r="C103" s="180"/>
      <c r="D103" s="73" t="s">
        <v>14</v>
      </c>
      <c r="E103" s="73" t="s">
        <v>15</v>
      </c>
      <c r="F103" s="73" t="s">
        <v>14</v>
      </c>
      <c r="G103" s="73" t="s">
        <v>15</v>
      </c>
      <c r="H103" s="73" t="s">
        <v>14</v>
      </c>
      <c r="I103" s="73" t="s">
        <v>15</v>
      </c>
      <c r="J103" s="73" t="s">
        <v>14</v>
      </c>
      <c r="K103" s="73" t="s">
        <v>15</v>
      </c>
      <c r="L103" s="74" t="s">
        <v>14</v>
      </c>
      <c r="M103" s="73" t="s">
        <v>15</v>
      </c>
      <c r="N103" s="74" t="s">
        <v>14</v>
      </c>
      <c r="O103" s="73" t="s">
        <v>15</v>
      </c>
      <c r="P103" s="74" t="s">
        <v>14</v>
      </c>
      <c r="Q103" s="73" t="s">
        <v>15</v>
      </c>
      <c r="R103" s="74" t="s">
        <v>14</v>
      </c>
      <c r="S103" s="73" t="s">
        <v>15</v>
      </c>
      <c r="T103" s="74" t="s">
        <v>14</v>
      </c>
      <c r="U103" s="73" t="s">
        <v>15</v>
      </c>
      <c r="V103" s="74" t="s">
        <v>14</v>
      </c>
      <c r="W103" s="73" t="s">
        <v>15</v>
      </c>
      <c r="X103" s="74" t="s">
        <v>14</v>
      </c>
      <c r="Y103" s="73" t="s">
        <v>15</v>
      </c>
      <c r="Z103" s="74" t="s">
        <v>14</v>
      </c>
      <c r="AA103" s="73" t="s">
        <v>15</v>
      </c>
      <c r="AB103" s="172"/>
      <c r="AC103" s="186"/>
      <c r="AD103" s="186"/>
      <c r="AE103" s="168"/>
      <c r="AF103" s="168"/>
    </row>
    <row r="104" spans="1:32" s="10" customFormat="1" ht="78.95" customHeight="1" x14ac:dyDescent="0.95">
      <c r="A104" s="173" t="s">
        <v>44</v>
      </c>
      <c r="B104" s="15" t="s">
        <v>231</v>
      </c>
      <c r="C104" s="81" t="s">
        <v>233</v>
      </c>
      <c r="D104" s="127"/>
      <c r="E104" s="127"/>
      <c r="F104" s="127"/>
      <c r="G104" s="127"/>
      <c r="H104" s="127"/>
      <c r="I104" s="127"/>
      <c r="J104" s="120"/>
      <c r="K104" s="120"/>
      <c r="L104" s="120"/>
      <c r="M104" s="120"/>
      <c r="N104" s="120"/>
      <c r="O104" s="120"/>
      <c r="P104" s="120"/>
      <c r="Q104" s="120"/>
      <c r="R104" s="120"/>
      <c r="S104" s="120"/>
      <c r="T104" s="120"/>
      <c r="U104" s="120"/>
      <c r="V104" s="120"/>
      <c r="W104" s="120"/>
      <c r="X104" s="120"/>
      <c r="Y104" s="120"/>
      <c r="Z104" s="120"/>
      <c r="AA104" s="120"/>
      <c r="AB104" s="86">
        <f>SUM(D104:AA104)</f>
        <v>0</v>
      </c>
      <c r="AC104" s="200" t="str">
        <f xml:space="preserve">
CONCATENATE(
IF(D105&gt;D104," * F05-02 for Age " &amp;D6&amp;" "&amp; D7&amp; " is more than F05-01"&amp;CHAR(10),""),IF(E105&gt;E104," * F05-02 for Age " &amp;D6&amp;" "&amp; E7&amp; " is more than F05-01"&amp;CHAR(10),""),
IF(F105&gt;F104," * F05-02 for Age " &amp;F6&amp;" "&amp; F7&amp; " is more than F05-01"&amp;CHAR(10),""),IF(G105&gt;G104," * F05-02 for Age " &amp;F6&amp;" "&amp; G7&amp; " is more than F05-01"&amp;CHAR(10),""),
IF(H105&gt;H104," * F05-02 for Age " &amp;H6&amp;" "&amp; H7&amp; " is more than F05-01"&amp;CHAR(10),""),IF(I105&gt;I104," * F05-02 for Age " &amp;H6&amp;" "&amp; I7&amp; " is more than F05-01"&amp;CHAR(10),""),
IF(J105&gt;J104," * F05-02 for Age " &amp;J6&amp;" "&amp; J7&amp; " is more than F05-01"&amp;CHAR(10),""),IF(K105&gt;K104," * F05-02 for Age " &amp;J6&amp;" "&amp; K7&amp; " is more than F05-01"&amp;CHAR(10),""),
IF(L105&gt;L104," * F05-02 for Age " &amp;L6&amp;" "&amp; L7&amp; " is more than F05-01"&amp;CHAR(10),""),IF(M105&gt;M104," * F05-02 for Age " &amp;L6&amp;" "&amp; M7&amp; " is more than F05-01"&amp;CHAR(10),""),
IF(N105&gt;N104," * F05-02 for Age " &amp;N6&amp;" "&amp; N7&amp; " is more than F05-01"&amp;CHAR(10),""),IF(O105&gt;O104," * F05-02 for Age " &amp;N6&amp;" "&amp; O7&amp; " is more than F05-01"&amp;CHAR(10),""),
IF(P105&gt;P104," * F05-02 for Age " &amp;P6&amp;" "&amp; P7&amp; " is more than F05-01"&amp;CHAR(10),""),IF(Q105&gt;Q104," * F05-02 for Age " &amp;P6&amp;" "&amp; Q7&amp; " is more than F05-01"&amp;CHAR(10),""),
IF(R105&gt;R104," * F05-02 for Age " &amp;R6&amp;" "&amp; R7&amp; " is more than F05-01"&amp;CHAR(10),""),IF(S105&gt;S104," * F05-02 for Age " &amp;R6&amp;" "&amp; S7&amp; " is more than F05-01"&amp;CHAR(10),""),
IF(T105&gt;T104," * F05-02 for Age " &amp;T6&amp;" "&amp; T7&amp; " is more than F05-01"&amp;CHAR(10),""),IF(U105&gt;U104," * F05-02 for Age " &amp;T6&amp;" "&amp; U7&amp; " is more than F05-01"&amp;CHAR(10),""),
IF(V105&gt;V104," * F05-02 for Age " &amp;V6&amp;" "&amp; V7&amp; " is more than F05-01"&amp;CHAR(10),""),IF(W105&gt;W104," * F05-02 for Age " &amp;V6&amp;" "&amp; W7&amp; " is more than F05-01"&amp;CHAR(10),""),
IF(X105&gt;X104," * F05-02 for Age " &amp;X6&amp;" "&amp; X7&amp; " is more than F05-01"&amp;CHAR(10),""),IF(Y105&gt;Y104," * F05-02 for Age " &amp;X6&amp;" "&amp; Y7&amp; " is more than F05-01"&amp;CHAR(10),""),
IF(Z105&gt;Z104," * F05-02 for Age " &amp;Z6&amp;" "&amp; Z7&amp; " is more than F05-01"&amp;CHAR(10),""),IF(AA105&gt;AA104," * F05-02 for Age " &amp;Z6&amp;" "&amp; AA7&amp; " is more than F05-01"&amp;CHAR(10),""),
IF(AB105&gt;AB104," * Total F05-02 is more than Total F05-01"&amp;CHAR(10),"")
)</f>
        <v/>
      </c>
      <c r="AD104" s="187" t="str">
        <f>CONCATENATE(AC104,AC106,AC107,AC108,AC109,AC111,AC113,AC115,AC117,AC118)</f>
        <v xml:space="preserve">  </v>
      </c>
      <c r="AE104" s="117"/>
      <c r="AF104" s="231" t="str">
        <f>CONCATENATE(AE104,AE105,AE106,AE107,AE108,AE109,AE110,AE111,AE112,AE113,AE114,AE115,AE116,AE117,AE118)</f>
        <v/>
      </c>
    </row>
    <row r="105" spans="1:32" s="10" customFormat="1" ht="78.95" customHeight="1" x14ac:dyDescent="0.95">
      <c r="A105" s="174"/>
      <c r="B105" s="15" t="s">
        <v>556</v>
      </c>
      <c r="C105" s="81" t="s">
        <v>232</v>
      </c>
      <c r="D105" s="127"/>
      <c r="E105" s="127"/>
      <c r="F105" s="127"/>
      <c r="G105" s="127"/>
      <c r="H105" s="127"/>
      <c r="I105" s="127"/>
      <c r="J105" s="120"/>
      <c r="K105" s="120"/>
      <c r="L105" s="120"/>
      <c r="M105" s="120"/>
      <c r="N105" s="120"/>
      <c r="O105" s="120"/>
      <c r="P105" s="120"/>
      <c r="Q105" s="120"/>
      <c r="R105" s="120"/>
      <c r="S105" s="120"/>
      <c r="T105" s="120"/>
      <c r="U105" s="120"/>
      <c r="V105" s="120"/>
      <c r="W105" s="120"/>
      <c r="X105" s="120"/>
      <c r="Y105" s="120"/>
      <c r="Z105" s="120"/>
      <c r="AA105" s="120"/>
      <c r="AB105" s="86">
        <f t="shared" ref="AB105:AB118" si="8">SUM(D105:AA105)</f>
        <v>0</v>
      </c>
      <c r="AC105" s="201"/>
      <c r="AD105" s="187"/>
      <c r="AE105" s="117"/>
      <c r="AF105" s="231"/>
    </row>
    <row r="106" spans="1:32" s="10" customFormat="1" ht="78.95" customHeight="1" x14ac:dyDescent="0.95">
      <c r="A106" s="173" t="s">
        <v>45</v>
      </c>
      <c r="B106" s="15" t="s">
        <v>557</v>
      </c>
      <c r="C106" s="81" t="s">
        <v>324</v>
      </c>
      <c r="D106" s="127"/>
      <c r="E106" s="127"/>
      <c r="F106" s="127"/>
      <c r="G106" s="127"/>
      <c r="H106" s="127"/>
      <c r="I106" s="127"/>
      <c r="J106" s="120"/>
      <c r="K106" s="120"/>
      <c r="L106" s="120"/>
      <c r="M106" s="120"/>
      <c r="N106" s="120"/>
      <c r="O106" s="120"/>
      <c r="P106" s="120"/>
      <c r="Q106" s="120"/>
      <c r="R106" s="120"/>
      <c r="S106" s="120"/>
      <c r="T106" s="120"/>
      <c r="U106" s="120"/>
      <c r="V106" s="120"/>
      <c r="W106" s="120"/>
      <c r="X106" s="120"/>
      <c r="Y106" s="120"/>
      <c r="Z106" s="120"/>
      <c r="AA106" s="120"/>
      <c r="AB106" s="86">
        <f t="shared" si="8"/>
        <v>0</v>
      </c>
      <c r="AC106" s="112" t="s">
        <v>634</v>
      </c>
      <c r="AD106" s="187"/>
      <c r="AE106" s="117"/>
      <c r="AF106" s="231"/>
    </row>
    <row r="107" spans="1:32" s="10" customFormat="1" ht="78.95" customHeight="1" x14ac:dyDescent="0.95">
      <c r="A107" s="174"/>
      <c r="B107" s="15" t="s">
        <v>327</v>
      </c>
      <c r="C107" s="81" t="s">
        <v>329</v>
      </c>
      <c r="D107" s="120"/>
      <c r="E107" s="120"/>
      <c r="F107" s="120"/>
      <c r="G107" s="120"/>
      <c r="H107" s="120"/>
      <c r="I107" s="120"/>
      <c r="J107" s="120"/>
      <c r="K107" s="120"/>
      <c r="L107" s="120"/>
      <c r="M107" s="120"/>
      <c r="N107" s="120"/>
      <c r="O107" s="120"/>
      <c r="P107" s="120"/>
      <c r="Q107" s="120"/>
      <c r="R107" s="120"/>
      <c r="S107" s="120"/>
      <c r="T107" s="120"/>
      <c r="U107" s="120"/>
      <c r="V107" s="120"/>
      <c r="W107" s="120"/>
      <c r="X107" s="120"/>
      <c r="Y107" s="120"/>
      <c r="Z107" s="120"/>
      <c r="AA107" s="120"/>
      <c r="AB107" s="86">
        <f t="shared" si="8"/>
        <v>0</v>
      </c>
      <c r="AC107" s="112"/>
      <c r="AD107" s="187"/>
      <c r="AE107" s="117"/>
      <c r="AF107" s="231"/>
    </row>
    <row r="108" spans="1:32" s="12" customFormat="1" ht="78.95" customHeight="1" x14ac:dyDescent="0.95">
      <c r="A108" s="175" t="s">
        <v>34</v>
      </c>
      <c r="B108" s="93" t="s">
        <v>558</v>
      </c>
      <c r="C108" s="81" t="s">
        <v>330</v>
      </c>
      <c r="D108" s="124"/>
      <c r="E108" s="124"/>
      <c r="F108" s="124"/>
      <c r="G108" s="124"/>
      <c r="H108" s="124"/>
      <c r="I108" s="124"/>
      <c r="J108" s="124"/>
      <c r="K108" s="124"/>
      <c r="L108" s="124"/>
      <c r="M108" s="124"/>
      <c r="N108" s="124"/>
      <c r="O108" s="124"/>
      <c r="P108" s="124"/>
      <c r="Q108" s="124"/>
      <c r="R108" s="124"/>
      <c r="S108" s="124"/>
      <c r="T108" s="124"/>
      <c r="U108" s="124"/>
      <c r="V108" s="124"/>
      <c r="W108" s="124"/>
      <c r="X108" s="124"/>
      <c r="Y108" s="124"/>
      <c r="Z108" s="124"/>
      <c r="AA108" s="124"/>
      <c r="AB108" s="86">
        <f t="shared" si="8"/>
        <v>0</v>
      </c>
      <c r="AC108" s="112" t="str">
        <f xml:space="preserve">
CONCATENATE(
IF(D109&gt;D108," * F05-06 for Age " &amp;D6&amp;" "&amp; D7&amp; " is more than F05-05"&amp;CHAR(10),""),IF(E109&gt;E108," * F05-06 for Age " &amp;D6&amp;" "&amp; E7&amp; " is more than F05-05"&amp;CHAR(10),""),
IF(F109&gt;F108," * F05-06 for Age " &amp;F6&amp;" "&amp; F7&amp; " is more than F05-05"&amp;CHAR(10),""),IF(G109&gt;G108," * F05-06 for Age " &amp;F6&amp;" "&amp; G7&amp; " is more than F05-05"&amp;CHAR(10),""),
IF(H109&gt;H108," * F05-06 for Age " &amp;H6&amp;" "&amp; H7&amp; " is more than F05-05"&amp;CHAR(10),""),IF(I109&gt;I108," * F05-06 for Age " &amp;H6&amp;" "&amp; I7&amp; " is more than F05-05"&amp;CHAR(10),""),
IF(J109&gt;J108," * F05-06 for Age " &amp;J6&amp;" "&amp; J7&amp; " is more than F05-05"&amp;CHAR(10),""),IF(K109&gt;K108," * F05-06 for Age " &amp;J6&amp;" "&amp; K7&amp; " is more than F05-05"&amp;CHAR(10),""),
IF(L109&gt;L108," * F05-06 for Age " &amp;L6&amp;" "&amp; L7&amp; " is more than F05-05"&amp;CHAR(10),""),IF(M109&gt;M108," * F05-06 for Age " &amp;L6&amp;" "&amp; M7&amp; " is more than F05-05"&amp;CHAR(10),""),
IF(N109&gt;N108," * F05-06 for Age " &amp;N6&amp;" "&amp; N7&amp; " is more than F05-05"&amp;CHAR(10),""),IF(O109&gt;O108," * F05-06 for Age " &amp;N6&amp;" "&amp; O7&amp; " is more than F05-05"&amp;CHAR(10),""),
IF(P109&gt;P108," * F05-06 for Age " &amp;P6&amp;" "&amp; P7&amp; " is more than F05-05"&amp;CHAR(10),""),IF(Q109&gt;Q108," * F05-06 for Age " &amp;P6&amp;" "&amp; Q7&amp; " is more than F05-05"&amp;CHAR(10),""),
IF(R109&gt;R108," * F05-06 for Age " &amp;R6&amp;" "&amp; R7&amp; " is more than F05-05"&amp;CHAR(10),""),IF(S109&gt;S108," * F05-06 for Age " &amp;R6&amp;" "&amp; S7&amp; " is more than F05-05"&amp;CHAR(10),""),
IF(T109&gt;T108," * F05-06 for Age " &amp;T6&amp;" "&amp; T7&amp; " is more than F05-05"&amp;CHAR(10),""),IF(U109&gt;U108," * F05-06 for Age " &amp;T6&amp;" "&amp; U7&amp; " is more than F05-05"&amp;CHAR(10),""),
IF(V109&gt;V108," * F05-06 for Age " &amp;V6&amp;" "&amp; V7&amp; " is more than F05-05"&amp;CHAR(10),""),IF(W109&gt;W108," * F05-06 for Age " &amp;V6&amp;" "&amp; W7&amp; " is more than F05-05"&amp;CHAR(10),""),
IF(X109&gt;X108," * F05-06 for Age " &amp;X6&amp;" "&amp; X7&amp; " is more than F05-05"&amp;CHAR(10),""),IF(Y109&gt;Y108," * F05-06 for Age " &amp;X6&amp;" "&amp; Y7&amp; " is more than F05-05"&amp;CHAR(10),""),
IF(Z109&gt;Z108," * F05-06 for Age " &amp;Z6&amp;" "&amp; Z7&amp; " is more than F05-05"&amp;CHAR(10),""),IF(AA109&gt;AA108," * F05-06 for Age " &amp;Z6&amp;" "&amp; AA7&amp; " is more than F05-05"&amp;CHAR(10),""),
IF(AB109&gt;AB108," * Total F05-06 is more than Total F05-05"&amp;CHAR(10),"")
)</f>
        <v/>
      </c>
      <c r="AD108" s="187"/>
      <c r="AE108" s="117"/>
      <c r="AF108" s="231"/>
    </row>
    <row r="109" spans="1:32" s="12" customFormat="1" ht="78.95" customHeight="1" x14ac:dyDescent="0.95">
      <c r="A109" s="176"/>
      <c r="B109" s="93" t="s">
        <v>559</v>
      </c>
      <c r="C109" s="81" t="s">
        <v>331</v>
      </c>
      <c r="D109" s="124"/>
      <c r="E109" s="124"/>
      <c r="F109" s="124"/>
      <c r="G109" s="124"/>
      <c r="H109" s="124"/>
      <c r="I109" s="124"/>
      <c r="J109" s="124"/>
      <c r="K109" s="124"/>
      <c r="L109" s="124"/>
      <c r="M109" s="124"/>
      <c r="N109" s="124"/>
      <c r="O109" s="124"/>
      <c r="P109" s="124"/>
      <c r="Q109" s="124"/>
      <c r="R109" s="124"/>
      <c r="S109" s="124"/>
      <c r="T109" s="124"/>
      <c r="U109" s="124"/>
      <c r="V109" s="124"/>
      <c r="W109" s="124"/>
      <c r="X109" s="124"/>
      <c r="Y109" s="124"/>
      <c r="Z109" s="124"/>
      <c r="AA109" s="124"/>
      <c r="AB109" s="86">
        <f t="shared" si="8"/>
        <v>0</v>
      </c>
      <c r="AC109" s="200" t="str">
        <f xml:space="preserve">
CONCATENATE(
IF(D110&gt;D109," * F05-07 for Age " &amp;D6&amp;" "&amp; D7&amp; " is more than F05-06"&amp;CHAR(10),""),IF(E110&gt;E109," * F05-07 for Age " &amp;D6&amp;" "&amp; E7&amp; " is more than F05-06"&amp;CHAR(10),""),
IF(F110&gt;F109," * F05-07 for Age " &amp;F6&amp;" "&amp; F7&amp; " is more than F05-06"&amp;CHAR(10),""),IF(G110&gt;G109," * F05-07 for Age " &amp;F6&amp;" "&amp; G7&amp; " is more than F05-06"&amp;CHAR(10),""),
IF(H110&gt;H109," * F05-07 for Age " &amp;H6&amp;" "&amp; H7&amp; " is more than F05-06"&amp;CHAR(10),""),IF(I110&gt;I109," * F05-07 for Age " &amp;H6&amp;" "&amp; I7&amp; " is more than F05-06"&amp;CHAR(10),""),
IF(J110&gt;J109," * F05-07 for Age " &amp;J6&amp;" "&amp; J7&amp; " is more than F05-06"&amp;CHAR(10),""),IF(K110&gt;K109," * F05-07 for Age " &amp;J6&amp;" "&amp; K7&amp; " is more than F05-06"&amp;CHAR(10),""),
IF(L110&gt;L109," * F05-07 for Age " &amp;L6&amp;" "&amp; L7&amp; " is more than F05-06"&amp;CHAR(10),""),IF(M110&gt;M109," * F05-07 for Age " &amp;L6&amp;" "&amp; M7&amp; " is more than F05-06"&amp;CHAR(10),""),
IF(N110&gt;N109," * F05-07 for Age " &amp;N6&amp;" "&amp; N7&amp; " is more than F05-06"&amp;CHAR(10),""),IF(O110&gt;O109," * F05-07 for Age " &amp;N6&amp;" "&amp; O7&amp; " is more than F05-06"&amp;CHAR(10),""),
IF(P110&gt;P109," * F05-07 for Age " &amp;P6&amp;" "&amp; P7&amp; " is more than F05-06"&amp;CHAR(10),""),IF(Q110&gt;Q109," * F05-07 for Age " &amp;P6&amp;" "&amp; Q7&amp; " is more than F05-06"&amp;CHAR(10),""),
IF(R110&gt;R109," * F05-07 for Age " &amp;R6&amp;" "&amp; R7&amp; " is more than F05-06"&amp;CHAR(10),""),IF(S110&gt;S109," * F05-07 for Age " &amp;R6&amp;" "&amp; S7&amp; " is more than F05-06"&amp;CHAR(10),""),
IF(T110&gt;T109," * F05-07 for Age " &amp;T6&amp;" "&amp; T7&amp; " is more than F05-06"&amp;CHAR(10),""),IF(U110&gt;U109," * F05-07 for Age " &amp;T6&amp;" "&amp; U7&amp; " is more than F05-06"&amp;CHAR(10),""),
IF(V110&gt;V109," * F05-07 for Age " &amp;V6&amp;" "&amp; V7&amp; " is more than F05-06"&amp;CHAR(10),""),IF(W110&gt;W109," * F05-07 for Age " &amp;V6&amp;" "&amp; W7&amp; " is more than F05-06"&amp;CHAR(10),""),
IF(X110&gt;X109," * F05-07 for Age " &amp;X6&amp;" "&amp; X7&amp; " is more than F05-06"&amp;CHAR(10),""),IF(Y110&gt;Y109," * F05-07 for Age " &amp;X6&amp;" "&amp; Y7&amp; " is more than F05-06"&amp;CHAR(10),""),
IF(Z110&gt;Z109," * F05-07 for Age " &amp;Z6&amp;" "&amp; Z7&amp; " is more than F05-06"&amp;CHAR(10),""),IF(AA110&gt;AA109," * F05-07 for Age " &amp;Z6&amp;" "&amp; AA7&amp; " is more than F05-06"&amp;CHAR(10),""),
IF(AB110&gt;AB109," * Total F05-07 is more than Total F05-06"&amp;CHAR(10),"")
)</f>
        <v/>
      </c>
      <c r="AD109" s="187"/>
      <c r="AE109" s="117"/>
      <c r="AF109" s="231"/>
    </row>
    <row r="110" spans="1:32" s="12" customFormat="1" ht="78.599999999999994" customHeight="1" x14ac:dyDescent="0.95">
      <c r="A110" s="176"/>
      <c r="B110" s="93" t="s">
        <v>560</v>
      </c>
      <c r="C110" s="81" t="s">
        <v>332</v>
      </c>
      <c r="D110" s="124"/>
      <c r="E110" s="124"/>
      <c r="F110" s="124"/>
      <c r="G110" s="124"/>
      <c r="H110" s="124"/>
      <c r="I110" s="124"/>
      <c r="J110" s="124"/>
      <c r="K110" s="124"/>
      <c r="L110" s="124"/>
      <c r="M110" s="124"/>
      <c r="N110" s="124"/>
      <c r="O110" s="124"/>
      <c r="P110" s="124"/>
      <c r="Q110" s="124"/>
      <c r="R110" s="124"/>
      <c r="S110" s="124"/>
      <c r="T110" s="124"/>
      <c r="U110" s="124"/>
      <c r="V110" s="124"/>
      <c r="W110" s="124"/>
      <c r="X110" s="124"/>
      <c r="Y110" s="124"/>
      <c r="Z110" s="124"/>
      <c r="AA110" s="124"/>
      <c r="AB110" s="86">
        <f t="shared" si="8"/>
        <v>0</v>
      </c>
      <c r="AC110" s="201"/>
      <c r="AD110" s="187"/>
      <c r="AE110" s="117"/>
      <c r="AF110" s="231"/>
    </row>
    <row r="111" spans="1:32" s="12" customFormat="1" ht="78.95" customHeight="1" x14ac:dyDescent="0.95">
      <c r="A111" s="176"/>
      <c r="B111" s="93" t="s">
        <v>561</v>
      </c>
      <c r="C111" s="81" t="s">
        <v>333</v>
      </c>
      <c r="D111" s="124"/>
      <c r="E111" s="124"/>
      <c r="F111" s="124"/>
      <c r="G111" s="124"/>
      <c r="H111" s="124"/>
      <c r="I111" s="124"/>
      <c r="J111" s="124"/>
      <c r="K111" s="124"/>
      <c r="L111" s="124"/>
      <c r="M111" s="124"/>
      <c r="N111" s="124"/>
      <c r="O111" s="124"/>
      <c r="P111" s="124"/>
      <c r="Q111" s="124"/>
      <c r="R111" s="124"/>
      <c r="S111" s="124"/>
      <c r="T111" s="124"/>
      <c r="U111" s="124"/>
      <c r="V111" s="124"/>
      <c r="W111" s="124"/>
      <c r="X111" s="124"/>
      <c r="Y111" s="124"/>
      <c r="Z111" s="124"/>
      <c r="AA111" s="124"/>
      <c r="AB111" s="86">
        <f t="shared" si="8"/>
        <v>0</v>
      </c>
      <c r="AC111" s="200" t="str">
        <f xml:space="preserve">
CONCATENATE(
IF(D112&gt;D111," * F05-09 for Age " &amp;D6&amp;" "&amp; D7&amp; " is more than F05-08"&amp;CHAR(10),""),IF(E112&gt;E111," * F05-09 for Age " &amp;D6&amp;" "&amp; E7&amp; " is more than F05-08"&amp;CHAR(10),""),
IF(F112&gt;F111," * F05-09 for Age " &amp;F6&amp;" "&amp; F7&amp; " is more than F05-08"&amp;CHAR(10),""),IF(G112&gt;G111," * F05-09 for Age " &amp;F6&amp;" "&amp; G7&amp; " is more than F05-08"&amp;CHAR(10),""),
IF(H112&gt;H111," * F05-09 for Age " &amp;H6&amp;" "&amp; H7&amp; " is more than F05-08"&amp;CHAR(10),""),IF(I112&gt;I111," * F05-09 for Age " &amp;H6&amp;" "&amp; I7&amp; " is more than F05-08"&amp;CHAR(10),""),
IF(J112&gt;J111," * F05-09 for Age " &amp;J6&amp;" "&amp; J7&amp; " is more than F05-08"&amp;CHAR(10),""),IF(K112&gt;K111," * F05-09 for Age " &amp;J6&amp;" "&amp; K7&amp; " is more than F05-08"&amp;CHAR(10),""),
IF(L112&gt;L111," * F05-09 for Age " &amp;L6&amp;" "&amp; L7&amp; " is more than F05-08"&amp;CHAR(10),""),IF(M112&gt;M111," * F05-09 for Age " &amp;L6&amp;" "&amp; M7&amp; " is more than F05-08"&amp;CHAR(10),""),
IF(N112&gt;N111," * F05-09 for Age " &amp;N6&amp;" "&amp; N7&amp; " is more than F05-08"&amp;CHAR(10),""),IF(O112&gt;O111," * F05-09 for Age " &amp;N6&amp;" "&amp; O7&amp; " is more than F05-08"&amp;CHAR(10),""),
IF(P112&gt;P111," * F05-09 for Age " &amp;P6&amp;" "&amp; P7&amp; " is more than F05-08"&amp;CHAR(10),""),IF(Q112&gt;Q111," * F05-09 for Age " &amp;P6&amp;" "&amp; Q7&amp; " is more than F05-08"&amp;CHAR(10),""),
IF(R112&gt;R111," * F05-09 for Age " &amp;R6&amp;" "&amp; R7&amp; " is more than F05-08"&amp;CHAR(10),""),IF(S112&gt;S111," * F05-09 for Age " &amp;R6&amp;" "&amp; S7&amp; " is more than F05-08"&amp;CHAR(10),""),
IF(T112&gt;T111," * F05-09 for Age " &amp;T6&amp;" "&amp; T7&amp; " is more than F05-08"&amp;CHAR(10),""),IF(U112&gt;U111," * F05-09 for Age " &amp;T6&amp;" "&amp; U7&amp; " is more than F05-08"&amp;CHAR(10),""),
IF(V112&gt;V111," * F05-09 for Age " &amp;V6&amp;" "&amp; V7&amp; " is more than F05-08"&amp;CHAR(10),""),IF(W112&gt;W111," * F05-09 for Age " &amp;V6&amp;" "&amp; W7&amp; " is more than F05-08"&amp;CHAR(10),""),
IF(X112&gt;X111," * F05-09 for Age " &amp;X6&amp;" "&amp; X7&amp; " is more than F05-08"&amp;CHAR(10),""),IF(Y112&gt;Y111," * F05-09 for Age " &amp;X6&amp;" "&amp; Y7&amp; " is more than F05-08"&amp;CHAR(10),""),
IF(Z112&gt;Z111," * F05-09 for Age " &amp;Z6&amp;" "&amp; Z7&amp; " is more than F05-08"&amp;CHAR(10),""),IF(AA112&gt;AA111," * F05-09 for Age " &amp;Z6&amp;" "&amp; AA7&amp; " is more than F05-08"&amp;CHAR(10),""),
IF(AB112&gt;AB111," * Total F05-09 is more than Total F05-08"&amp;CHAR(10),"")
)</f>
        <v/>
      </c>
      <c r="AD111" s="187"/>
      <c r="AE111" s="117"/>
      <c r="AF111" s="231"/>
    </row>
    <row r="112" spans="1:32" s="12" customFormat="1" ht="78.95" customHeight="1" x14ac:dyDescent="0.95">
      <c r="A112" s="176"/>
      <c r="B112" s="93" t="s">
        <v>562</v>
      </c>
      <c r="C112" s="81" t="s">
        <v>334</v>
      </c>
      <c r="D112" s="124"/>
      <c r="E112" s="124"/>
      <c r="F112" s="124"/>
      <c r="G112" s="124"/>
      <c r="H112" s="124"/>
      <c r="I112" s="124"/>
      <c r="J112" s="124"/>
      <c r="K112" s="124"/>
      <c r="L112" s="124"/>
      <c r="M112" s="124"/>
      <c r="N112" s="124"/>
      <c r="O112" s="124"/>
      <c r="P112" s="124"/>
      <c r="Q112" s="124"/>
      <c r="R112" s="124"/>
      <c r="S112" s="124"/>
      <c r="T112" s="124"/>
      <c r="U112" s="124"/>
      <c r="V112" s="124"/>
      <c r="W112" s="124"/>
      <c r="X112" s="124"/>
      <c r="Y112" s="124"/>
      <c r="Z112" s="124"/>
      <c r="AA112" s="124"/>
      <c r="AB112" s="86">
        <f t="shared" si="8"/>
        <v>0</v>
      </c>
      <c r="AC112" s="201"/>
      <c r="AD112" s="187"/>
      <c r="AE112" s="117"/>
      <c r="AF112" s="231"/>
    </row>
    <row r="113" spans="1:32" s="12" customFormat="1" ht="90" customHeight="1" x14ac:dyDescent="0.95">
      <c r="A113" s="176"/>
      <c r="B113" s="93" t="s">
        <v>563</v>
      </c>
      <c r="C113" s="81" t="s">
        <v>335</v>
      </c>
      <c r="D113" s="124"/>
      <c r="E113" s="124"/>
      <c r="F113" s="124"/>
      <c r="G113" s="124"/>
      <c r="H113" s="124"/>
      <c r="I113" s="124"/>
      <c r="J113" s="124"/>
      <c r="K113" s="124"/>
      <c r="L113" s="124"/>
      <c r="M113" s="124"/>
      <c r="N113" s="124"/>
      <c r="O113" s="124"/>
      <c r="P113" s="124"/>
      <c r="Q113" s="124"/>
      <c r="R113" s="124"/>
      <c r="S113" s="124"/>
      <c r="T113" s="124"/>
      <c r="U113" s="124"/>
      <c r="V113" s="124"/>
      <c r="W113" s="124"/>
      <c r="X113" s="124"/>
      <c r="Y113" s="124"/>
      <c r="Z113" s="124"/>
      <c r="AA113" s="124"/>
      <c r="AB113" s="86">
        <f t="shared" si="8"/>
        <v>0</v>
      </c>
      <c r="AC113" s="200" t="str">
        <f xml:space="preserve">
CONCATENATE(
IF(D114&gt;D113," * F05-11 for Age " &amp;D6&amp;" "&amp; D7&amp; " is more than F05-10"&amp;CHAR(10),""),IF(E114&gt;E113," * F05-11 for Age " &amp;D6&amp;" "&amp; E7&amp; " is more than F05-10"&amp;CHAR(10),""),
IF(F114&gt;F113," * F05-11 for Age " &amp;F6&amp;" "&amp; F7&amp; " is more than F05-10"&amp;CHAR(10),""),IF(G114&gt;G113," * F05-11 for Age " &amp;F6&amp;" "&amp; G7&amp; " is more than F05-10"&amp;CHAR(10),""),
IF(H114&gt;H113," * F05-11 for Age " &amp;H6&amp;" "&amp; H7&amp; " is more than F05-10"&amp;CHAR(10),""),IF(I114&gt;I113," * F05-11 for Age " &amp;H6&amp;" "&amp; I7&amp; " is more than F05-10"&amp;CHAR(10),""),
IF(J114&gt;J113," * F05-11 for Age " &amp;J6&amp;" "&amp; J7&amp; " is more than F05-10"&amp;CHAR(10),""),IF(K114&gt;K113," * F05-11 for Age " &amp;J6&amp;" "&amp; K7&amp; " is more than F05-10"&amp;CHAR(10),""),
IF(L114&gt;L113," * F05-11 for Age " &amp;L6&amp;" "&amp; L7&amp; " is more than F05-10"&amp;CHAR(10),""),IF(M114&gt;M113," * F05-11 for Age " &amp;L6&amp;" "&amp; M7&amp; " is more than F05-10"&amp;CHAR(10),""),
IF(N114&gt;N113," * F05-11 for Age " &amp;N6&amp;" "&amp; N7&amp; " is more than F05-10"&amp;CHAR(10),""),IF(O114&gt;O113," * F05-11 for Age " &amp;N6&amp;" "&amp; O7&amp; " is more than F05-10"&amp;CHAR(10),""),
IF(P114&gt;P113," * F05-11 for Age " &amp;P6&amp;" "&amp; P7&amp; " is more than F05-10"&amp;CHAR(10),""),IF(Q114&gt;Q113," * F05-11 for Age " &amp;P6&amp;" "&amp; Q7&amp; " is more than F05-10"&amp;CHAR(10),""),
IF(R114&gt;R113," * F05-11 for Age " &amp;R6&amp;" "&amp; R7&amp; " is more than F05-10"&amp;CHAR(10),""),IF(S114&gt;S113," * F05-11 for Age " &amp;R6&amp;" "&amp; S7&amp; " is more than F05-10"&amp;CHAR(10),""),
IF(T114&gt;T113," * F05-11 for Age " &amp;T6&amp;" "&amp; T7&amp; " is more than F05-10"&amp;CHAR(10),""),IF(U114&gt;U113," * F05-11 for Age " &amp;T6&amp;" "&amp; U7&amp; " is more than F05-10"&amp;CHAR(10),""),
IF(V114&gt;V113," * F05-11 for Age " &amp;V6&amp;" "&amp; V7&amp; " is more than F05-10"&amp;CHAR(10),""),IF(W114&gt;W113," * F05-11 for Age " &amp;V6&amp;" "&amp; W7&amp; " is more than F05-10"&amp;CHAR(10),""),
IF(X114&gt;X113," * F05-11 for Age " &amp;X6&amp;" "&amp; X7&amp; " is more than F05-10"&amp;CHAR(10),""),IF(Y114&gt;Y113," * F05-11 for Age " &amp;X6&amp;" "&amp; Y7&amp; " is more than F05-10"&amp;CHAR(10),""),
IF(Z114&gt;Z113," * F05-11 for Age " &amp;Z6&amp;" "&amp; Z7&amp; " is more than F05-10"&amp;CHAR(10),""),IF(AA114&gt;AA113," * F05-11 for Age " &amp;Z6&amp;" "&amp; AA7&amp; " is more than F05-10"&amp;CHAR(10),""),
IF(AB114&gt;AB113," * Total F05-11 is more than Total F05-10"&amp;CHAR(10),"")
)</f>
        <v/>
      </c>
      <c r="AD113" s="187"/>
      <c r="AE113" s="117"/>
      <c r="AF113" s="231"/>
    </row>
    <row r="114" spans="1:32" s="12" customFormat="1" ht="90" customHeight="1" x14ac:dyDescent="0.95">
      <c r="A114" s="177"/>
      <c r="B114" s="93" t="s">
        <v>564</v>
      </c>
      <c r="C114" s="81" t="s">
        <v>336</v>
      </c>
      <c r="D114" s="124"/>
      <c r="E114" s="124"/>
      <c r="F114" s="124"/>
      <c r="G114" s="124"/>
      <c r="H114" s="124"/>
      <c r="I114" s="124"/>
      <c r="J114" s="124"/>
      <c r="K114" s="124"/>
      <c r="L114" s="124"/>
      <c r="M114" s="124"/>
      <c r="N114" s="124"/>
      <c r="O114" s="124"/>
      <c r="P114" s="124"/>
      <c r="Q114" s="124"/>
      <c r="R114" s="124"/>
      <c r="S114" s="124"/>
      <c r="T114" s="124"/>
      <c r="U114" s="124"/>
      <c r="V114" s="124"/>
      <c r="W114" s="124"/>
      <c r="X114" s="124"/>
      <c r="Y114" s="124"/>
      <c r="Z114" s="124"/>
      <c r="AA114" s="124"/>
      <c r="AB114" s="86">
        <f t="shared" si="8"/>
        <v>0</v>
      </c>
      <c r="AC114" s="201"/>
      <c r="AD114" s="187"/>
      <c r="AE114" s="117"/>
      <c r="AF114" s="231"/>
    </row>
    <row r="115" spans="1:32" s="12" customFormat="1" ht="83.45" customHeight="1" x14ac:dyDescent="0.95">
      <c r="A115" s="175" t="s">
        <v>131</v>
      </c>
      <c r="B115" s="93" t="s">
        <v>350</v>
      </c>
      <c r="C115" s="81" t="s">
        <v>337</v>
      </c>
      <c r="D115" s="124"/>
      <c r="E115" s="124"/>
      <c r="F115" s="124"/>
      <c r="G115" s="124"/>
      <c r="H115" s="124"/>
      <c r="I115" s="124"/>
      <c r="J115" s="124"/>
      <c r="K115" s="124"/>
      <c r="L115" s="124"/>
      <c r="M115" s="124"/>
      <c r="N115" s="124"/>
      <c r="O115" s="124"/>
      <c r="P115" s="124"/>
      <c r="Q115" s="124"/>
      <c r="R115" s="124"/>
      <c r="S115" s="124"/>
      <c r="T115" s="124"/>
      <c r="U115" s="124"/>
      <c r="V115" s="124"/>
      <c r="W115" s="124"/>
      <c r="X115" s="124"/>
      <c r="Y115" s="124"/>
      <c r="Z115" s="124"/>
      <c r="AA115" s="124"/>
      <c r="AB115" s="86">
        <f t="shared" si="8"/>
        <v>0</v>
      </c>
      <c r="AC115" s="200" t="str">
        <f xml:space="preserve">
CONCATENATE(
IF(D116&gt;D115," * F05-13 for Age " &amp;D6&amp;" "&amp; D7&amp; " is more than F05-12"&amp;CHAR(10),""),IF(E116&gt;E115," * F05-13 for Age " &amp;D6&amp;" "&amp; E7&amp; " is more than F05-12"&amp;CHAR(10),""),
IF(F116&gt;F115," * F05-13 for Age " &amp;F6&amp;" "&amp; F7&amp; " is more than F05-12"&amp;CHAR(10),""),IF(G116&gt;G115," * F05-13 for Age " &amp;F6&amp;" "&amp; G7&amp; " is more than F05-12"&amp;CHAR(10),""),
IF(H116&gt;H115," * F05-13 for Age " &amp;H6&amp;" "&amp; H7&amp; " is more than F05-12"&amp;CHAR(10),""),IF(I116&gt;I115," * F05-13 for Age " &amp;H6&amp;" "&amp; I7&amp; " is more than F05-12"&amp;CHAR(10),""),
IF(J116&gt;J115," * F05-13 for Age " &amp;J6&amp;" "&amp; J7&amp; " is more than F05-12"&amp;CHAR(10),""),IF(K116&gt;K115," * F05-13 for Age " &amp;J6&amp;" "&amp; K7&amp; " is more than F05-12"&amp;CHAR(10),""),
IF(L116&gt;L115," * F05-13 for Age " &amp;L6&amp;" "&amp; L7&amp; " is more than F05-12"&amp;CHAR(10),""),IF(M116&gt;M115," * F05-13 for Age " &amp;L6&amp;" "&amp; M7&amp; " is more than F05-12"&amp;CHAR(10),""),
IF(N116&gt;N115," * F05-13 for Age " &amp;N6&amp;" "&amp; N7&amp; " is more than F05-12"&amp;CHAR(10),""),IF(O116&gt;O115," * F05-13 for Age " &amp;N6&amp;" "&amp; O7&amp; " is more than F05-12"&amp;CHAR(10),""),
IF(P116&gt;P115," * F05-13 for Age " &amp;P6&amp;" "&amp; P7&amp; " is more than F05-12"&amp;CHAR(10),""),IF(Q116&gt;Q115," * F05-13 for Age " &amp;P6&amp;" "&amp; Q7&amp; " is more than F05-12"&amp;CHAR(10),""),
IF(R116&gt;R115," * F05-13 for Age " &amp;R6&amp;" "&amp; R7&amp; " is more than F05-12"&amp;CHAR(10),""),IF(S116&gt;S115," * F05-13 for Age " &amp;R6&amp;" "&amp; S7&amp; " is more than F05-12"&amp;CHAR(10),""),
IF(T116&gt;T115," * F05-13 for Age " &amp;T6&amp;" "&amp; T7&amp; " is more than F05-12"&amp;CHAR(10),""),IF(U116&gt;U115," * F05-13 for Age " &amp;T6&amp;" "&amp; U7&amp; " is more than F05-12"&amp;CHAR(10),""),
IF(V116&gt;V115," * F05-13 for Age " &amp;V6&amp;" "&amp; V7&amp; " is more than F05-12"&amp;CHAR(10),""),IF(W116&gt;W115," * F05-13 for Age " &amp;V6&amp;" "&amp; W7&amp; " is more than F05-12"&amp;CHAR(10),""),
IF(X116&gt;X115," * F05-13 for Age " &amp;X6&amp;" "&amp; X7&amp; " is more than F05-12"&amp;CHAR(10),""),IF(Y116&gt;Y115," * F05-13 for Age " &amp;X6&amp;" "&amp; Y7&amp; " is more than F05-12"&amp;CHAR(10),""),
IF(Z116&gt;Z115," * F05-13 for Age " &amp;Z6&amp;" "&amp; Z7&amp; " is more than F05-12"&amp;CHAR(10),""),IF(AA116&gt;AA115," * F05-13 for Age " &amp;Z6&amp;" "&amp; AA7&amp; " is more than F05-12"&amp;CHAR(10),""),
IF(AB116&gt;AB115," * Total F05-13 is more than Total F05-12"&amp;CHAR(10),"")
)</f>
        <v/>
      </c>
      <c r="AD115" s="187"/>
      <c r="AE115" s="117"/>
      <c r="AF115" s="231"/>
    </row>
    <row r="116" spans="1:32" s="12" customFormat="1" ht="73.5" customHeight="1" x14ac:dyDescent="0.95">
      <c r="A116" s="176"/>
      <c r="B116" s="93" t="s">
        <v>351</v>
      </c>
      <c r="C116" s="81" t="s">
        <v>338</v>
      </c>
      <c r="D116" s="124"/>
      <c r="E116" s="124"/>
      <c r="F116" s="124"/>
      <c r="G116" s="124"/>
      <c r="H116" s="124"/>
      <c r="I116" s="124"/>
      <c r="J116" s="124"/>
      <c r="K116" s="124"/>
      <c r="L116" s="124"/>
      <c r="M116" s="124"/>
      <c r="N116" s="124"/>
      <c r="O116" s="124"/>
      <c r="P116" s="124"/>
      <c r="Q116" s="124"/>
      <c r="R116" s="124"/>
      <c r="S116" s="124"/>
      <c r="T116" s="124"/>
      <c r="U116" s="124"/>
      <c r="V116" s="124"/>
      <c r="W116" s="124"/>
      <c r="X116" s="124"/>
      <c r="Y116" s="124"/>
      <c r="Z116" s="124"/>
      <c r="AA116" s="124"/>
      <c r="AB116" s="86">
        <f t="shared" si="8"/>
        <v>0</v>
      </c>
      <c r="AC116" s="201"/>
      <c r="AD116" s="187"/>
      <c r="AE116" s="117"/>
      <c r="AF116" s="231"/>
    </row>
    <row r="117" spans="1:32" s="12" customFormat="1" ht="73.5" customHeight="1" x14ac:dyDescent="0.95">
      <c r="A117" s="176"/>
      <c r="B117" s="93" t="s">
        <v>565</v>
      </c>
      <c r="C117" s="81" t="s">
        <v>442</v>
      </c>
      <c r="D117" s="124"/>
      <c r="E117" s="124"/>
      <c r="F117" s="124"/>
      <c r="G117" s="124"/>
      <c r="H117" s="124"/>
      <c r="I117" s="124"/>
      <c r="J117" s="124"/>
      <c r="K117" s="124"/>
      <c r="L117" s="124"/>
      <c r="M117" s="124"/>
      <c r="N117" s="124"/>
      <c r="O117" s="124"/>
      <c r="P117" s="124"/>
      <c r="Q117" s="124"/>
      <c r="R117" s="124"/>
      <c r="S117" s="124"/>
      <c r="T117" s="124"/>
      <c r="U117" s="124"/>
      <c r="V117" s="124"/>
      <c r="W117" s="124"/>
      <c r="X117" s="124"/>
      <c r="Y117" s="124"/>
      <c r="Z117" s="124"/>
      <c r="AA117" s="124"/>
      <c r="AB117" s="86">
        <f t="shared" si="8"/>
        <v>0</v>
      </c>
      <c r="AC117" s="112" t="str">
        <f xml:space="preserve">
CONCATENATE(
IF(D117&gt;D115," * F05-14 for Age " &amp;D6&amp;" "&amp; D7&amp; " is more than F05-12"&amp;CHAR(10),""),IF(E117&gt;E115," * F05-14 for Age " &amp;D6&amp;" "&amp; E7&amp; " is more than F05-12"&amp;CHAR(10),""),
IF(F117&gt;F115," * F05-14 for Age " &amp;F6&amp;" "&amp; F7&amp; " is more than F05-12"&amp;CHAR(10),""),IF(G117&gt;G115," * F05-14 for Age " &amp;F6&amp;" "&amp; G7&amp; " is more than F05-12"&amp;CHAR(10),""),
IF(H117&gt;H115," * F05-14 for Age " &amp;H6&amp;" "&amp; H7&amp; " is more than F05-12"&amp;CHAR(10),""),IF(I117&gt;I115," * F05-14 for Age " &amp;H6&amp;" "&amp; I7&amp; " is more than F05-12"&amp;CHAR(10),""),
IF(J117&gt;J115," * F05-14 for Age " &amp;J6&amp;" "&amp; J7&amp; " is more than F05-12"&amp;CHAR(10),""),IF(K117&gt;K115," * F05-14 for Age " &amp;J6&amp;" "&amp; K7&amp; " is more than F05-12"&amp;CHAR(10),""),
IF(L117&gt;L115," * F05-14 for Age " &amp;L6&amp;" "&amp; L7&amp; " is more than F05-12"&amp;CHAR(10),""),IF(M117&gt;M115," * F05-14 for Age " &amp;L6&amp;" "&amp; M7&amp; " is more than F05-12"&amp;CHAR(10),""),
IF(N117&gt;N115," * F05-14 for Age " &amp;N6&amp;" "&amp; N7&amp; " is more than F05-12"&amp;CHAR(10),""),IF(O117&gt;O115," * F05-14 for Age " &amp;N6&amp;" "&amp; O7&amp; " is more than F05-12"&amp;CHAR(10),""),
IF(P117&gt;P115," * F05-14 for Age " &amp;P6&amp;" "&amp; P7&amp; " is more than F05-12"&amp;CHAR(10),""),IF(Q117&gt;Q115," * F05-14 for Age " &amp;P6&amp;" "&amp; Q7&amp; " is more than F05-12"&amp;CHAR(10),""),
IF(R117&gt;R115," * F05-14 for Age " &amp;R6&amp;" "&amp; R7&amp; " is more than F05-12"&amp;CHAR(10),""),IF(S117&gt;S115," * F05-14 for Age " &amp;R6&amp;" "&amp; S7&amp; " is more than F05-12"&amp;CHAR(10),""),
IF(T117&gt;T115," * F05-14 for Age " &amp;T6&amp;" "&amp; T7&amp; " is more than F05-12"&amp;CHAR(10),""),IF(U117&gt;U115," * F05-14 for Age " &amp;T6&amp;" "&amp; U7&amp; " is more than F05-12"&amp;CHAR(10),""),
IF(V117&gt;V115," * F05-14 for Age " &amp;V6&amp;" "&amp; V7&amp; " is more than F05-12"&amp;CHAR(10),""),IF(W117&gt;W115," * F05-14 for Age " &amp;V6&amp;" "&amp; W7&amp; " is more than F05-12"&amp;CHAR(10),""),
IF(X117&gt;X115," * F05-14 for Age " &amp;X6&amp;" "&amp; X7&amp; " is more than F05-12"&amp;CHAR(10),""),IF(Y117&gt;Y115," * F05-14 for Age " &amp;X6&amp;" "&amp; Y7&amp; " is more than F05-12"&amp;CHAR(10),""),
IF(Z117&gt;Z115," * F05-14 for Age " &amp;Z6&amp;" "&amp; Z7&amp; " is more than F05-12"&amp;CHAR(10),""),IF(AA117&gt;AA115," * F05-14 for Age " &amp;Z6&amp;" "&amp; AA7&amp; " is more than F05-12"&amp;CHAR(10),""),
IF(AB117&gt;AB115," * Total F05-14 is more than Total F05-12"&amp;CHAR(10),"")
)</f>
        <v/>
      </c>
      <c r="AD117" s="187"/>
      <c r="AE117" s="117"/>
      <c r="AF117" s="231"/>
    </row>
    <row r="118" spans="1:32" s="12" customFormat="1" ht="73.5" customHeight="1" x14ac:dyDescent="0.95">
      <c r="A118" s="176"/>
      <c r="B118" s="104" t="s">
        <v>566</v>
      </c>
      <c r="C118" s="105" t="s">
        <v>443</v>
      </c>
      <c r="D118" s="128"/>
      <c r="E118" s="128"/>
      <c r="F118" s="128"/>
      <c r="G118" s="128"/>
      <c r="H118" s="128"/>
      <c r="I118" s="128"/>
      <c r="J118" s="128"/>
      <c r="K118" s="128"/>
      <c r="L118" s="128"/>
      <c r="M118" s="128"/>
      <c r="N118" s="128"/>
      <c r="O118" s="128"/>
      <c r="P118" s="128"/>
      <c r="Q118" s="128"/>
      <c r="R118" s="128"/>
      <c r="S118" s="128"/>
      <c r="T118" s="128"/>
      <c r="U118" s="128"/>
      <c r="V118" s="128"/>
      <c r="W118" s="128"/>
      <c r="X118" s="128"/>
      <c r="Y118" s="128"/>
      <c r="Z118" s="128"/>
      <c r="AA118" s="128"/>
      <c r="AB118" s="97">
        <f t="shared" si="8"/>
        <v>0</v>
      </c>
      <c r="AC118" s="113" t="str">
        <f xml:space="preserve">
CONCATENATE(
IF(D118&gt;D115," * F05-12 for Age " &amp;D6&amp;" "&amp; D7&amp; " is more than F05-12"&amp;CHAR(10),""),IF(E118&gt;E115," * F05-12 for Age " &amp;D6&amp;" "&amp; E7&amp; " is more than F05-12"&amp;CHAR(10),""),
IF(F118&gt;F115," * F05-12 for Age " &amp;F6&amp;" "&amp; F7&amp; " is more than F05-12"&amp;CHAR(10),""),IF(G118&gt;G115," * F05-12 for Age " &amp;F6&amp;" "&amp; G7&amp; " is more than F05-12"&amp;CHAR(10),""),
IF(H118&gt;H115," * F05-12 for Age " &amp;H6&amp;" "&amp; H7&amp; " is more than F05-12"&amp;CHAR(10),""),IF(I118&gt;I115," * F05-12 for Age " &amp;H6&amp;" "&amp; I7&amp; " is more than F05-12"&amp;CHAR(10),""),
IF(J118&gt;J115," * F05-12 for Age " &amp;J6&amp;" "&amp; J7&amp; " is more than F05-12"&amp;CHAR(10),""),IF(K118&gt;K115," * F05-12 for Age " &amp;J6&amp;" "&amp; K7&amp; " is more than F05-12"&amp;CHAR(10),""),
IF(L118&gt;L115," * F05-12 for Age " &amp;L6&amp;" "&amp; L7&amp; " is more than F05-12"&amp;CHAR(10),""),IF(M118&gt;M115," * F05-12 for Age " &amp;L6&amp;" "&amp; M7&amp; " is more than F05-12"&amp;CHAR(10),""),
IF(N118&gt;N115," * F05-12 for Age " &amp;N6&amp;" "&amp; N7&amp; " is more than F05-12"&amp;CHAR(10),""),IF(O118&gt;O115," * F05-12 for Age " &amp;N6&amp;" "&amp; O7&amp; " is more than F05-12"&amp;CHAR(10),""),
IF(P118&gt;P115," * F05-12 for Age " &amp;P6&amp;" "&amp; P7&amp; " is more than F05-12"&amp;CHAR(10),""),IF(Q118&gt;Q115," * F05-12 for Age " &amp;P6&amp;" "&amp; Q7&amp; " is more than F05-12"&amp;CHAR(10),""),
IF(R118&gt;R115," * F05-12 for Age " &amp;R6&amp;" "&amp; R7&amp; " is more than F05-12"&amp;CHAR(10),""),IF(S118&gt;S115," * F05-12 for Age " &amp;R6&amp;" "&amp; S7&amp; " is more than F05-12"&amp;CHAR(10),""),
IF(T118&gt;T115," * F05-12 for Age " &amp;T6&amp;" "&amp; T7&amp; " is more than F05-12"&amp;CHAR(10),""),IF(U118&gt;U115," * F05-12 for Age " &amp;T6&amp;" "&amp; U7&amp; " is more than F05-12"&amp;CHAR(10),""),
IF(V118&gt;V115," * F05-12 for Age " &amp;V6&amp;" "&amp; V7&amp; " is more than F05-12"&amp;CHAR(10),""),IF(W118&gt;W115," * F05-12 for Age " &amp;V6&amp;" "&amp; W7&amp; " is more than F05-12"&amp;CHAR(10),""),
IF(X118&gt;X115," * F05-12 for Age " &amp;X6&amp;" "&amp; X7&amp; " is more than F05-12"&amp;CHAR(10),""),IF(Y118&gt;Y115," * F05-12 for Age " &amp;X6&amp;" "&amp; Y7&amp; " is more than F05-12"&amp;CHAR(10),""),
IF(Z118&gt;Z115," * F05-12 for Age " &amp;Z6&amp;" "&amp; Z7&amp; " is more than F05-12"&amp;CHAR(10),""),IF(AA118&gt;AA115," * F05-12 for Age " &amp;Z6&amp;" "&amp; AA7&amp; " is more than F05-12"&amp;CHAR(10),""),
IF(AB118&gt;AB115," * Total F05-12 is more than Total F05-12"&amp;CHAR(10),"")
)</f>
        <v/>
      </c>
      <c r="AD118" s="183"/>
      <c r="AE118" s="119"/>
      <c r="AF118" s="231"/>
    </row>
    <row r="119" spans="1:32" s="8" customFormat="1" ht="76.5" x14ac:dyDescent="1.1000000000000001">
      <c r="A119" s="237" t="s">
        <v>155</v>
      </c>
      <c r="B119" s="237"/>
      <c r="C119" s="237"/>
      <c r="D119" s="237"/>
      <c r="E119" s="237"/>
      <c r="F119" s="237"/>
      <c r="G119" s="237"/>
      <c r="H119" s="237"/>
      <c r="I119" s="237"/>
      <c r="J119" s="237"/>
      <c r="K119" s="237"/>
      <c r="L119" s="237"/>
      <c r="M119" s="237"/>
      <c r="N119" s="237"/>
      <c r="O119" s="237"/>
      <c r="P119" s="237"/>
      <c r="Q119" s="237"/>
      <c r="R119" s="237"/>
      <c r="S119" s="237"/>
      <c r="T119" s="237"/>
      <c r="U119" s="237"/>
      <c r="V119" s="237"/>
      <c r="W119" s="237"/>
      <c r="X119" s="237"/>
      <c r="Y119" s="237"/>
      <c r="Z119" s="237"/>
      <c r="AA119" s="237"/>
      <c r="AB119" s="237"/>
      <c r="AC119" s="237"/>
      <c r="AD119" s="237"/>
      <c r="AE119" s="237"/>
      <c r="AF119" s="237"/>
    </row>
    <row r="120" spans="1:32" s="9" customFormat="1" ht="58.5" customHeight="1" x14ac:dyDescent="1.05">
      <c r="A120" s="181" t="s">
        <v>49</v>
      </c>
      <c r="B120" s="181" t="s">
        <v>594</v>
      </c>
      <c r="C120" s="179" t="s">
        <v>508</v>
      </c>
      <c r="D120" s="178" t="s">
        <v>4</v>
      </c>
      <c r="E120" s="170"/>
      <c r="F120" s="169" t="s">
        <v>5</v>
      </c>
      <c r="G120" s="170"/>
      <c r="H120" s="169" t="s">
        <v>6</v>
      </c>
      <c r="I120" s="170"/>
      <c r="J120" s="169" t="s">
        <v>7</v>
      </c>
      <c r="K120" s="170"/>
      <c r="L120" s="169" t="s">
        <v>8</v>
      </c>
      <c r="M120" s="170"/>
      <c r="N120" s="169" t="s">
        <v>9</v>
      </c>
      <c r="O120" s="170"/>
      <c r="P120" s="169" t="s">
        <v>10</v>
      </c>
      <c r="Q120" s="170"/>
      <c r="R120" s="169" t="s">
        <v>11</v>
      </c>
      <c r="S120" s="170"/>
      <c r="T120" s="169" t="s">
        <v>12</v>
      </c>
      <c r="U120" s="170"/>
      <c r="V120" s="169" t="s">
        <v>28</v>
      </c>
      <c r="W120" s="170"/>
      <c r="X120" s="169" t="s">
        <v>29</v>
      </c>
      <c r="Y120" s="170"/>
      <c r="Z120" s="169" t="s">
        <v>13</v>
      </c>
      <c r="AA120" s="170"/>
      <c r="AB120" s="171" t="s">
        <v>24</v>
      </c>
      <c r="AC120" s="186" t="s">
        <v>628</v>
      </c>
      <c r="AD120" s="186" t="s">
        <v>639</v>
      </c>
      <c r="AE120" s="168" t="s">
        <v>640</v>
      </c>
      <c r="AF120" s="168" t="s">
        <v>640</v>
      </c>
    </row>
    <row r="121" spans="1:32" s="9" customFormat="1" ht="58.5" customHeight="1" x14ac:dyDescent="1.05">
      <c r="A121" s="182"/>
      <c r="B121" s="182"/>
      <c r="C121" s="180"/>
      <c r="D121" s="73" t="s">
        <v>14</v>
      </c>
      <c r="E121" s="73" t="s">
        <v>15</v>
      </c>
      <c r="F121" s="73" t="s">
        <v>14</v>
      </c>
      <c r="G121" s="73" t="s">
        <v>15</v>
      </c>
      <c r="H121" s="73" t="s">
        <v>14</v>
      </c>
      <c r="I121" s="73" t="s">
        <v>15</v>
      </c>
      <c r="J121" s="73" t="s">
        <v>14</v>
      </c>
      <c r="K121" s="73" t="s">
        <v>15</v>
      </c>
      <c r="L121" s="74" t="s">
        <v>14</v>
      </c>
      <c r="M121" s="73" t="s">
        <v>15</v>
      </c>
      <c r="N121" s="74" t="s">
        <v>14</v>
      </c>
      <c r="O121" s="73" t="s">
        <v>15</v>
      </c>
      <c r="P121" s="74" t="s">
        <v>14</v>
      </c>
      <c r="Q121" s="73" t="s">
        <v>15</v>
      </c>
      <c r="R121" s="74" t="s">
        <v>14</v>
      </c>
      <c r="S121" s="73" t="s">
        <v>15</v>
      </c>
      <c r="T121" s="74" t="s">
        <v>14</v>
      </c>
      <c r="U121" s="73" t="s">
        <v>15</v>
      </c>
      <c r="V121" s="74" t="s">
        <v>14</v>
      </c>
      <c r="W121" s="73" t="s">
        <v>15</v>
      </c>
      <c r="X121" s="74" t="s">
        <v>14</v>
      </c>
      <c r="Y121" s="73" t="s">
        <v>15</v>
      </c>
      <c r="Z121" s="74" t="s">
        <v>14</v>
      </c>
      <c r="AA121" s="73" t="s">
        <v>15</v>
      </c>
      <c r="AB121" s="172"/>
      <c r="AC121" s="186"/>
      <c r="AD121" s="186"/>
      <c r="AE121" s="168"/>
      <c r="AF121" s="168"/>
    </row>
    <row r="122" spans="1:32" s="10" customFormat="1" ht="79.5" customHeight="1" x14ac:dyDescent="0.95">
      <c r="A122" s="69" t="s">
        <v>135</v>
      </c>
      <c r="B122" s="15" t="s">
        <v>567</v>
      </c>
      <c r="C122" s="81" t="s">
        <v>616</v>
      </c>
      <c r="D122" s="90"/>
      <c r="E122" s="90"/>
      <c r="F122" s="90"/>
      <c r="G122" s="90"/>
      <c r="H122" s="90"/>
      <c r="I122" s="90"/>
      <c r="J122" s="87"/>
      <c r="K122" s="124"/>
      <c r="L122" s="87"/>
      <c r="M122" s="120"/>
      <c r="N122" s="87"/>
      <c r="O122" s="120"/>
      <c r="P122" s="87"/>
      <c r="Q122" s="120"/>
      <c r="R122" s="87"/>
      <c r="S122" s="120"/>
      <c r="T122" s="87"/>
      <c r="U122" s="120"/>
      <c r="V122" s="87"/>
      <c r="W122" s="120"/>
      <c r="X122" s="87"/>
      <c r="Y122" s="120"/>
      <c r="Z122" s="87"/>
      <c r="AA122" s="87"/>
      <c r="AB122" s="96">
        <f>SUM(D122:AA122)</f>
        <v>0</v>
      </c>
      <c r="AC122" s="112" t="str">
        <f xml:space="preserve">
CONCATENATE(
IF(D122&lt;SUM(D123,D124)," * Sum of (F06-02+F06-03) for Age " &amp;D6&amp;" "&amp; D7&amp; " is more than F06-01"&amp;CHAR(10),""),IF(E122&lt;SUM(E123,E124,E100)," * Sum of (F06-02+F06-03) for Age " &amp;D6&amp;" "&amp; E7&amp; " is more than F06-01"&amp;CHAR(10),""),
IF(F122&lt;SUM(F123,F124)," * Sum of (F06-02+F06-03) for Age " &amp;F6&amp;" "&amp; F7&amp; " is more than F06-01"&amp;CHAR(10),""),IF(G122&lt;SUM(G123,G124,G100)," * Sum of (F06-02+F06-03) for Age " &amp;F6&amp;" "&amp; G7&amp; " is more than F06-01"&amp;CHAR(10),""),
IF(H122&lt;SUM(H123,H124)," * Sum of (F06-02+F06-03) for Age " &amp;H6&amp;" "&amp; H7&amp; " is more than F06-01"&amp;CHAR(10),""),IF(I122&lt;SUM(I123,I124,I100)," * Sum of (F06-02+F06-03) for Age " &amp;H6&amp;" "&amp; I7&amp; " is more than F06-01"&amp;CHAR(10),""),
IF(J122&lt;SUM(J123,J124)," * Sum of (F06-02+F06-03) for Age " &amp;J6&amp;" "&amp; J7&amp; " is more than F06-01"&amp;CHAR(10),""),IF(K122&lt;SUM(K123,K124,K100)," * Sum of (F06-02+F06-03) for Age " &amp;J6&amp;" "&amp; K7&amp; " is more than F06-01"&amp;CHAR(10),""),
IF(L122&lt;SUM(L123,L124)," * Sum of (F06-02+F06-03) for Age " &amp;L6&amp;" "&amp; L7&amp; " is more than F06-01"&amp;CHAR(10),""),IF(M122&lt;SUM(M123,M124,M100)," * Sum of (F06-02+F06-03) for Age " &amp;L6&amp;" "&amp; M7&amp; " is more than F06-01"&amp;CHAR(10),""),
IF(N122&lt;SUM(N123,N124)," * Sum of (F06-02+F06-03) for Age " &amp;N6&amp;" "&amp; N7&amp; " is more than F06-01"&amp;CHAR(10),""),IF(O122&lt;SUM(O123,O124,O100)," * Sum of (F06-02+F06-03) for Age " &amp;N6&amp;" "&amp; O7&amp; " is more than F06-01"&amp;CHAR(10),""),
IF(P122&lt;SUM(P123,P124)," * Sum of (F06-02+F06-03) for Age " &amp;P6&amp;" "&amp; P7&amp; " is more than F06-01"&amp;CHAR(10),""),IF(Q122&lt;SUM(Q123,Q124,Q100)," * Sum of (F06-02+F06-03) for Age " &amp;P6&amp;" "&amp; Q7&amp; " is more than F06-01"&amp;CHAR(10),""),
IF(R122&lt;SUM(R123,R124)," * Sum of (F06-02+F06-03) for Age " &amp;R6&amp;" "&amp; R7&amp; " is more than F06-01"&amp;CHAR(10),""),IF(S122&lt;SUM(S123,S124,S100)," * Sum of (F06-02+F06-03) for Age " &amp;R6&amp;" "&amp; S7&amp; " is more than F06-01"&amp;CHAR(10),""),
IF(T122&lt;SUM(T123,T124)," * Sum of (F06-02+F06-03) for Age " &amp;T6&amp;" "&amp; T7&amp; " is more than F06-01"&amp;CHAR(10),""),IF(U122&lt;SUM(U123,U124,U100)," * Sum of (F06-02+F06-03) for Age " &amp;T6&amp;" "&amp; U7&amp; " is more than F06-01"&amp;CHAR(10),""),
IF(V122&lt;SUM(V123,V124)," * Sum of (F06-02+F06-03) for Age " &amp;V6&amp;" "&amp; V7&amp; " is more than F06-01"&amp;CHAR(10),""),IF(W122&lt;SUM(W123,W124,W100)," * Sum of (F06-02+F06-03) for Age " &amp;V6&amp;" "&amp; W7&amp; " is more than F06-01"&amp;CHAR(10),""),
IF(X122&lt;SUM(X123,X124)," * Sum of (F06-02+F06-03) for Age " &amp;X6&amp;" "&amp; X7&amp; " is more than F06-01"&amp;CHAR(10),""),IF(Y122&lt;SUM(Y123,Y124,Y100)," * Sum of (F06-02+F06-03) for Age " &amp;X6&amp;" "&amp; Y7&amp; " is more than F06-01"&amp;CHAR(10),""),
IF(Z122&lt;SUM(Z123,Z124)," * Sum of (F06-02+F06-03) for Age " &amp;Z6&amp;" "&amp; Z7&amp; " is more than F06-01"&amp;CHAR(10),""),IF(AA122&lt;SUM(AA123,AA124,AA100)," * Sum of (F06-02+F06-03) for Age " &amp;Z6&amp;" "&amp; AA7&amp; " is more than F06-01"&amp;CHAR(10),""),
IF(AB122&lt;SUM(AB123,AB124)," * Total Sum of (F06-02+F06-03) is more than F06-01"&amp;CHAR(10),"")
)</f>
        <v/>
      </c>
      <c r="AD122" s="183" t="str">
        <f>CONCATENATE(AC122,AC123,AC124,AC125,AC126,AC128,AC130,AC132)</f>
        <v/>
      </c>
      <c r="AE122" s="116" t="str">
        <f xml:space="preserve">
CONCATENATE(IF(AB122&gt;AB124," * New ANC is greater than initial test at ANC "&amp;CHAR(10),""),"")</f>
        <v/>
      </c>
      <c r="AF122" s="231" t="str">
        <f>CONCATENATE(AE122,AE123,AE124,AE125,AE126,AE127,AE128,AE129,AE130,AE131,AE132,AE133)</f>
        <v/>
      </c>
    </row>
    <row r="123" spans="1:32" s="10" customFormat="1" ht="79.5" customHeight="1" x14ac:dyDescent="0.95">
      <c r="A123" s="173" t="s">
        <v>46</v>
      </c>
      <c r="B123" s="15" t="s">
        <v>568</v>
      </c>
      <c r="C123" s="81" t="s">
        <v>354</v>
      </c>
      <c r="D123" s="90"/>
      <c r="E123" s="90"/>
      <c r="F123" s="90"/>
      <c r="G123" s="90"/>
      <c r="H123" s="90"/>
      <c r="I123" s="90"/>
      <c r="J123" s="87"/>
      <c r="K123" s="120"/>
      <c r="L123" s="87"/>
      <c r="M123" s="120"/>
      <c r="N123" s="87"/>
      <c r="O123" s="120"/>
      <c r="P123" s="87"/>
      <c r="Q123" s="120"/>
      <c r="R123" s="87"/>
      <c r="S123" s="120"/>
      <c r="T123" s="87"/>
      <c r="U123" s="120"/>
      <c r="V123" s="87"/>
      <c r="W123" s="120"/>
      <c r="X123" s="87"/>
      <c r="Y123" s="120"/>
      <c r="Z123" s="87"/>
      <c r="AA123" s="87"/>
      <c r="AB123" s="96">
        <f t="shared" ref="AB123:AB133" si="9">SUM(D123:AA123)</f>
        <v>0</v>
      </c>
      <c r="AC123" s="112" t="str">
        <f xml:space="preserve">
CONCATENATE(
IF(D137&gt;D123," * F06-13 for Age " &amp;D6&amp;" "&amp; D7&amp; " is more than F06-02"&amp;CHAR(10),""),IF(E137&gt;E123," * F06-13 for Age " &amp;D6&amp;" "&amp; E7&amp; " is more than F06-02"&amp;CHAR(10),""),
IF(F137&gt;F123," * F06-13 for Age " &amp;F6&amp;" "&amp; F7&amp; " is more than F06-02"&amp;CHAR(10),""),IF(G137&gt;G123," * F06-13 for Age " &amp;F6&amp;" "&amp; G7&amp; " is more than F06-02"&amp;CHAR(10),""),
IF(H137&gt;H123," * F06-13 for Age " &amp;H6&amp;" "&amp; H7&amp; " is more than F06-02"&amp;CHAR(10),""),IF(I137&gt;I123," * F06-13 for Age " &amp;H6&amp;" "&amp; I7&amp; " is more than F06-02"&amp;CHAR(10),""),
IF(J137&gt;J123," * F06-13 for Age " &amp;J6&amp;" "&amp; J7&amp; " is more than F06-02"&amp;CHAR(10),""),IF(K137&gt;K123," * F06-13 for Age " &amp;J6&amp;" "&amp; K7&amp; " is more than F06-02"&amp;CHAR(10),""),
IF(L137&gt;L123," * F06-13 for Age " &amp;L6&amp;" "&amp; L7&amp; " is more than F06-02"&amp;CHAR(10),""),IF(M137&gt;M123," * F06-13 for Age " &amp;L6&amp;" "&amp; M7&amp; " is more than F06-02"&amp;CHAR(10),""),
IF(N137&gt;N123," * F06-13 for Age " &amp;N6&amp;" "&amp; N7&amp; " is more than F06-02"&amp;CHAR(10),""),IF(O137&gt;O123," * F06-13 for Age " &amp;N6&amp;" "&amp; O7&amp; " is more than F06-02"&amp;CHAR(10),""),
IF(P137&gt;P123," * F06-13 for Age " &amp;P6&amp;" "&amp; P7&amp; " is more than F06-02"&amp;CHAR(10),""),IF(Q137&gt;Q123," * F06-13 for Age " &amp;P6&amp;" "&amp; Q7&amp; " is more than F06-02"&amp;CHAR(10),""),
IF(R137&gt;R123," * F06-13 for Age " &amp;R6&amp;" "&amp; R7&amp; " is more than F06-02"&amp;CHAR(10),""),IF(S137&gt;S123," * F06-13 for Age " &amp;R6&amp;" "&amp; S7&amp; " is more than F06-02"&amp;CHAR(10),""),
IF(T137&gt;T123," * F06-13 for Age " &amp;T6&amp;" "&amp; T7&amp; " is more than F06-02"&amp;CHAR(10),""),IF(U137&gt;U123," * F06-13 for Age " &amp;T6&amp;" "&amp; U7&amp; " is more than F06-02"&amp;CHAR(10),""),
IF(V137&gt;V123," * F06-13 for Age " &amp;V6&amp;" "&amp; V7&amp; " is more than F06-02"&amp;CHAR(10),""),IF(W137&gt;W123," * F06-13 for Age " &amp;V6&amp;" "&amp; W7&amp; " is more than F06-02"&amp;CHAR(10),""),
IF(X137&gt;X123," * F06-13 for Age " &amp;X6&amp;" "&amp; X7&amp; " is more than F06-02"&amp;CHAR(10),""),IF(Y137&gt;Y123," * F06-13 for Age " &amp;X6&amp;" "&amp; Y7&amp; " is more than F06-02"&amp;CHAR(10),""),
IF(Z137&gt;Z123," * F06-13 for Age " &amp;Z6&amp;" "&amp; Z7&amp; " is more than F06-02"&amp;CHAR(10),""),IF(AA137&gt;AA123," * F06-13 for Age " &amp;Z6&amp;" "&amp; AA7&amp; " is more than F06-02"&amp;CHAR(10),""),
IF(AB137&gt;AB123," * Total F06-13 is more than Total F06-02"&amp;CHAR(10),"")
)</f>
        <v/>
      </c>
      <c r="AD123" s="184"/>
      <c r="AE123" s="116" t="str">
        <f xml:space="preserve">
CONCATENATE(
IF(D122&gt;SUM(D123,D124)," * Sum of (F06-02+F06-03) for Age " &amp;D6&amp;" "&amp; D7&amp; " is less than F06-01"&amp;CHAR(10),""),IF(E122&gt;SUM(E123,E124,E100)," * Sum of (F06-02+F06-03) for Age " &amp;D6&amp;" "&amp; E7&amp; " is less than F06-01"&amp;CHAR(10),""),
IF(F122&gt;SUM(F123,F124)," * Sum of (F06-02+F06-03) for Age " &amp;F6&amp;" "&amp; F7&amp; " is less than F06-01"&amp;CHAR(10),""),IF(G122&gt;SUM(G123,G124,G100)," * Sum of (F06-02+F06-03) for Age " &amp;F6&amp;" "&amp; G7&amp; " is less than F06-01"&amp;CHAR(10),""),
IF(H122&gt;SUM(H123,H124)," * Sum of (F06-02+F06-03) for Age " &amp;H6&amp;" "&amp; H7&amp; " is less than F06-01"&amp;CHAR(10),""),IF(I122&gt;SUM(I123,I124,I100)," * Sum of (F06-02+F06-03) for Age " &amp;H6&amp;" "&amp; I7&amp; " is less than F06-01"&amp;CHAR(10),""),
IF(J122&gt;SUM(J123,J124)," * Sum of (F06-02+F06-03) for Age " &amp;J6&amp;" "&amp; J7&amp; " is less than F06-01"&amp;CHAR(10),""),IF(K122&gt;SUM(K123,K124,K100)," * Sum of (F06-02+F06-03) for Age " &amp;J6&amp;" "&amp; K7&amp; " is less than F06-01"&amp;CHAR(10),""),
IF(L122&gt;SUM(L123,L124)," * Sum of (F06-02+F06-03) for Age " &amp;L6&amp;" "&amp; L7&amp; " is less than F06-01"&amp;CHAR(10),""),IF(M122&gt;SUM(M123,M124,M100)," * Sum of (F06-02+F06-03) for Age " &amp;L6&amp;" "&amp; M7&amp; " is less than F06-01"&amp;CHAR(10),""),
IF(N122&gt;SUM(N123,N124)," * Sum of (F06-02+F06-03) for Age " &amp;N6&amp;" "&amp; N7&amp; " is less than F06-01"&amp;CHAR(10),""),IF(O122&gt;SUM(O123,O124,O100)," * Sum of (F06-02+F06-03) for Age " &amp;N6&amp;" "&amp; O7&amp; " is less than F06-01"&amp;CHAR(10),""),
IF(P122&gt;SUM(P123,P124)," * Sum of (F06-02+F06-03) for Age " &amp;P6&amp;" "&amp; P7&amp; " is less than F06-01"&amp;CHAR(10),""),IF(Q122&gt;SUM(Q123,Q124,Q100)," * Sum of (F06-02+F06-03) for Age " &amp;P6&amp;" "&amp; Q7&amp; " is less than F06-01"&amp;CHAR(10),""),
IF(R122&gt;SUM(R123,R124)," * Sum of (F06-02+F06-03) for Age " &amp;R6&amp;" "&amp; R7&amp; " is less than F06-01"&amp;CHAR(10),""),IF(S122&gt;SUM(S123,S124,S100)," * Sum of (F06-02+F06-03) for Age " &amp;R6&amp;" "&amp; S7&amp; " is less than F06-01"&amp;CHAR(10),""),
IF(T122&gt;SUM(T123,T124)," * Sum of (F06-02+F06-03) for Age " &amp;T6&amp;" "&amp; T7&amp; " is less than F06-01"&amp;CHAR(10),""),IF(U122&gt;SUM(U123,U124,U100)," * Sum of (F06-02+F06-03) for Age " &amp;T6&amp;" "&amp; U7&amp; " is less than F06-01"&amp;CHAR(10),""),
IF(V122&gt;SUM(V123,V124)," * Sum of (F06-02+F06-03) for Age " &amp;V6&amp;" "&amp; V7&amp; " is less than F06-01"&amp;CHAR(10),""),IF(W122&gt;SUM(W123,W124,W100)," * Sum of (F06-02+F06-03) for Age " &amp;V6&amp;" "&amp; W7&amp; " is less than F06-01"&amp;CHAR(10),""),
IF(X122&gt;SUM(X123,X124)," * Sum of (F06-02+F06-03) for Age " &amp;X6&amp;" "&amp; X7&amp; " is less than F06-01"&amp;CHAR(10),""),IF(Y122&gt;SUM(Y123,Y124,Y100)," * Sum of (F06-02+F06-03) for Age " &amp;X6&amp;" "&amp; Y7&amp; " is less than F06-01"&amp;CHAR(10),""),
IF(Z122&gt;SUM(Z123,Z124)," * Sum of (F06-02+F06-03) for Age " &amp;Z6&amp;" "&amp; Z7&amp; " is less than F06-01"&amp;CHAR(10),""),IF(AA122&gt;SUM(AA123,AA124,AA100)," * Sum of (F06-02+F06-03) for Age " &amp;Z6&amp;" "&amp; AA7&amp; " is less than F06-01"&amp;CHAR(10),""),
IF(AB122&gt;SUM(AB123,AB124)," * Total Sum of (F06-02+F06-03) is less than F06-01"&amp;CHAR(10),"")
)</f>
        <v/>
      </c>
      <c r="AF123" s="231"/>
    </row>
    <row r="124" spans="1:32" s="10" customFormat="1" ht="79.5" customHeight="1" x14ac:dyDescent="0.95">
      <c r="A124" s="195"/>
      <c r="B124" s="15" t="s">
        <v>569</v>
      </c>
      <c r="C124" s="81" t="s">
        <v>357</v>
      </c>
      <c r="D124" s="90"/>
      <c r="E124" s="90"/>
      <c r="F124" s="90"/>
      <c r="G124" s="90"/>
      <c r="H124" s="90"/>
      <c r="I124" s="90"/>
      <c r="J124" s="87"/>
      <c r="K124" s="120"/>
      <c r="L124" s="87"/>
      <c r="M124" s="120"/>
      <c r="N124" s="87"/>
      <c r="O124" s="120"/>
      <c r="P124" s="87"/>
      <c r="Q124" s="120"/>
      <c r="R124" s="87"/>
      <c r="S124" s="120"/>
      <c r="T124" s="87"/>
      <c r="U124" s="120"/>
      <c r="V124" s="87"/>
      <c r="W124" s="120"/>
      <c r="X124" s="87"/>
      <c r="Y124" s="120"/>
      <c r="Z124" s="87"/>
      <c r="AA124" s="87"/>
      <c r="AB124" s="96">
        <f t="shared" si="9"/>
        <v>0</v>
      </c>
      <c r="AC124" s="112" t="str">
        <f xml:space="preserve">
CONCATENATE(
IF(D124&gt;D122," * F06-03 for Age " &amp;D6&amp;" "&amp; D7&amp; " is more than F06-01"&amp;CHAR(10),""),IF(E124&gt;E122," * F06-03 for Age " &amp;D6&amp;" "&amp; E7&amp; " is more than F06-01"&amp;CHAR(10),""),
IF(F124&gt;F122," * F06-03 for Age " &amp;F6&amp;" "&amp; F7&amp; " is more than F06-01"&amp;CHAR(10),""),IF(G124&gt;G122," * F06-03 for Age " &amp;F6&amp;" "&amp; G7&amp; " is more than F06-01"&amp;CHAR(10),""),
IF(H124&gt;H122," * F06-03 for Age " &amp;H6&amp;" "&amp; H7&amp; " is more than F06-01"&amp;CHAR(10),""),IF(I124&gt;I122," * F06-03 for Age " &amp;H6&amp;" "&amp; I7&amp; " is more than F06-01"&amp;CHAR(10),""),
IF(J124&gt;J122," * F06-03 for Age " &amp;J6&amp;" "&amp; J7&amp; " is more than F06-01"&amp;CHAR(10),""),IF(K124&gt;K122," * F06-03 for Age " &amp;J6&amp;" "&amp; K7&amp; " is more than F06-01"&amp;CHAR(10),""),
IF(L124&gt;L122," * F06-03 for Age " &amp;L6&amp;" "&amp; L7&amp; " is more than F06-01"&amp;CHAR(10),""),IF(M124&gt;M122," * F06-03 for Age " &amp;L6&amp;" "&amp; M7&amp; " is more than F06-01"&amp;CHAR(10),""),
IF(N124&gt;N122," * F06-03 for Age " &amp;N6&amp;" "&amp; N7&amp; " is more than F06-01"&amp;CHAR(10),""),IF(O124&gt;O122," * F06-03 for Age " &amp;N6&amp;" "&amp; O7&amp; " is more than F06-01"&amp;CHAR(10),""),
IF(P124&gt;P122," * F06-03 for Age " &amp;P6&amp;" "&amp; P7&amp; " is more than F06-01"&amp;CHAR(10),""),IF(Q124&gt;Q122," * F06-03 for Age " &amp;P6&amp;" "&amp; Q7&amp; " is more than F06-01"&amp;CHAR(10),""),
IF(R124&gt;R122," * F06-03 for Age " &amp;R6&amp;" "&amp; R7&amp; " is more than F06-01"&amp;CHAR(10),""),IF(S124&gt;S122," * F06-03 for Age " &amp;R6&amp;" "&amp; S7&amp; " is more than F06-01"&amp;CHAR(10),""),
IF(T124&gt;T122," * F06-03 for Age " &amp;T6&amp;" "&amp; T7&amp; " is more than F06-01"&amp;CHAR(10),""),IF(U124&gt;U122," * F06-03 for Age " &amp;T6&amp;" "&amp; U7&amp; " is more than F06-01"&amp;CHAR(10),""),
IF(V124&gt;V122," * F06-03 for Age " &amp;V6&amp;" "&amp; V7&amp; " is more than F06-01"&amp;CHAR(10),""),IF(W124&gt;W122," * F06-03 for Age " &amp;V6&amp;" "&amp; W7&amp; " is more than F06-01"&amp;CHAR(10),""),
IF(X124&gt;X122," * F06-03 for Age " &amp;X6&amp;" "&amp; X7&amp; " is more than F06-01"&amp;CHAR(10),""),IF(Y124&gt;Y122," * F06-03 for Age " &amp;X6&amp;" "&amp; Y7&amp; " is more than F06-01"&amp;CHAR(10),""),
IF(Z124&gt;Z122," * F06-03 for Age " &amp;Z6&amp;" "&amp; Z7&amp; " is more than F06-01"&amp;CHAR(10),""),IF(AA124&gt;AA122," * F06-03 for Age " &amp;Z6&amp;" "&amp; AA7&amp; " is more than F06-01"&amp;CHAR(10),""),
IF(AB124&gt;AB122," * Total F06-03 is more than Total F06-01"&amp;CHAR(10),"")
)</f>
        <v/>
      </c>
      <c r="AD124" s="184"/>
      <c r="AE124" s="117"/>
      <c r="AF124" s="231"/>
    </row>
    <row r="125" spans="1:32" s="10" customFormat="1" ht="79.5" customHeight="1" x14ac:dyDescent="0.95">
      <c r="A125" s="195"/>
      <c r="B125" s="15" t="s">
        <v>570</v>
      </c>
      <c r="C125" s="81" t="s">
        <v>617</v>
      </c>
      <c r="D125" s="90"/>
      <c r="E125" s="90"/>
      <c r="F125" s="90"/>
      <c r="G125" s="90"/>
      <c r="H125" s="90"/>
      <c r="I125" s="90"/>
      <c r="J125" s="87"/>
      <c r="K125" s="120"/>
      <c r="L125" s="87"/>
      <c r="M125" s="120"/>
      <c r="N125" s="87"/>
      <c r="O125" s="120"/>
      <c r="P125" s="87"/>
      <c r="Q125" s="120"/>
      <c r="R125" s="87"/>
      <c r="S125" s="120"/>
      <c r="T125" s="87"/>
      <c r="U125" s="120"/>
      <c r="V125" s="87"/>
      <c r="W125" s="120"/>
      <c r="X125" s="87"/>
      <c r="Y125" s="120"/>
      <c r="Z125" s="87"/>
      <c r="AA125" s="87"/>
      <c r="AB125" s="96">
        <f t="shared" si="9"/>
        <v>0</v>
      </c>
      <c r="AC125" s="112" t="str">
        <f xml:space="preserve">
CONCATENATE(
IF(D125&gt;D124," * F06-04 for Age " &amp;D6&amp;" "&amp; D7&amp; " is more than F06-03"&amp;CHAR(10),""),IF(E125&gt;E124," * F06-04 for Age " &amp;D6&amp;" "&amp; E7&amp; " is more than F06-03"&amp;CHAR(10),""),
IF(F125&gt;F124," * F06-04 for Age " &amp;F6&amp;" "&amp; F7&amp; " is more than F06-03"&amp;CHAR(10),""),IF(G125&gt;G124," * F06-04 for Age " &amp;F6&amp;" "&amp; G7&amp; " is more than F06-03"&amp;CHAR(10),""),
IF(H125&gt;H124," * F06-04 for Age " &amp;H6&amp;" "&amp; H7&amp; " is more than F06-03"&amp;CHAR(10),""),IF(I125&gt;I124," * F06-04 for Age " &amp;H6&amp;" "&amp; I7&amp; " is more than F06-03"&amp;CHAR(10),""),
IF(J125&gt;J124," * F06-04 for Age " &amp;J6&amp;" "&amp; J7&amp; " is more than F06-03"&amp;CHAR(10),""),IF(K125&gt;K124," * F06-04 for Age " &amp;J6&amp;" "&amp; K7&amp; " is more than F06-03"&amp;CHAR(10),""),
IF(L125&gt;L124," * F06-04 for Age " &amp;L6&amp;" "&amp; L7&amp; " is more than F06-03"&amp;CHAR(10),""),IF(M125&gt;M124," * F06-04 for Age " &amp;L6&amp;" "&amp; M7&amp; " is more than F06-03"&amp;CHAR(10),""),
IF(N125&gt;N124," * F06-04 for Age " &amp;N6&amp;" "&amp; N7&amp; " is more than F06-03"&amp;CHAR(10),""),IF(O125&gt;O124," * F06-04 for Age " &amp;N6&amp;" "&amp; O7&amp; " is more than F06-03"&amp;CHAR(10),""),
IF(P125&gt;P124," * F06-04 for Age " &amp;P6&amp;" "&amp; P7&amp; " is more than F06-03"&amp;CHAR(10),""),IF(Q125&gt;Q124," * F06-04 for Age " &amp;P6&amp;" "&amp; Q7&amp; " is more than F06-03"&amp;CHAR(10),""),
IF(R125&gt;R124," * F06-04 for Age " &amp;R6&amp;" "&amp; R7&amp; " is more than F06-03"&amp;CHAR(10),""),IF(S125&gt;S124," * F06-04 for Age " &amp;R6&amp;" "&amp; S7&amp; " is more than F06-03"&amp;CHAR(10),""),
IF(T125&gt;T124," * F06-04 for Age " &amp;T6&amp;" "&amp; T7&amp; " is more than F06-03"&amp;CHAR(10),""),IF(U125&gt;U124," * F06-04 for Age " &amp;T6&amp;" "&amp; U7&amp; " is more than F06-03"&amp;CHAR(10),""),
IF(V125&gt;V124," * F06-04 for Age " &amp;V6&amp;" "&amp; V7&amp; " is more than F06-03"&amp;CHAR(10),""),IF(W125&gt;W124," * F06-04 for Age " &amp;V6&amp;" "&amp; W7&amp; " is more than F06-03"&amp;CHAR(10),""),
IF(X125&gt;X124," * F06-04 for Age " &amp;X6&amp;" "&amp; X7&amp; " is more than F06-03"&amp;CHAR(10),""),IF(Y125&gt;Y124," * F06-04 for Age " &amp;X6&amp;" "&amp; Y7&amp; " is more than F06-03"&amp;CHAR(10),""),
IF(Z125&gt;Z124," * F06-04 for Age " &amp;Z6&amp;" "&amp; Z7&amp; " is more than F06-03"&amp;CHAR(10),""),IF(AA125&gt;AA124," * F06-04 for Age " &amp;Z6&amp;" "&amp; AA7&amp; " is more than F06-03"&amp;CHAR(10),""),
IF(AB125&gt;AB124," * Total F06-04 is more than Total F06-03"&amp;CHAR(10),"")
)</f>
        <v/>
      </c>
      <c r="AD125" s="184"/>
      <c r="AE125" s="117"/>
      <c r="AF125" s="231"/>
    </row>
    <row r="126" spans="1:32" s="10" customFormat="1" ht="79.5" customHeight="1" x14ac:dyDescent="0.95">
      <c r="A126" s="195"/>
      <c r="B126" s="15" t="s">
        <v>571</v>
      </c>
      <c r="C126" s="81" t="s">
        <v>366</v>
      </c>
      <c r="D126" s="90"/>
      <c r="E126" s="90"/>
      <c r="F126" s="90"/>
      <c r="G126" s="90"/>
      <c r="H126" s="90"/>
      <c r="I126" s="90"/>
      <c r="J126" s="87"/>
      <c r="K126" s="120"/>
      <c r="L126" s="87"/>
      <c r="M126" s="120"/>
      <c r="N126" s="87"/>
      <c r="O126" s="120"/>
      <c r="P126" s="87"/>
      <c r="Q126" s="120"/>
      <c r="R126" s="87"/>
      <c r="S126" s="120"/>
      <c r="T126" s="87"/>
      <c r="U126" s="120"/>
      <c r="V126" s="87"/>
      <c r="W126" s="120"/>
      <c r="X126" s="87"/>
      <c r="Y126" s="120"/>
      <c r="Z126" s="87"/>
      <c r="AA126" s="87"/>
      <c r="AB126" s="96">
        <f t="shared" si="9"/>
        <v>0</v>
      </c>
      <c r="AC126" s="200" t="str">
        <f xml:space="preserve">
CONCATENATE(
IF(D127&gt;D126," * F06-06 for Age " &amp;D6&amp;" "&amp; D7&amp; " is more than F06-05"&amp;CHAR(10),""),IF(E127&gt;E126," * F06-06 for Age " &amp;D6&amp;" "&amp; E7&amp; " is more than F06-05"&amp;CHAR(10),""),
IF(F127&gt;F126," * F06-06 for Age " &amp;F6&amp;" "&amp; F7&amp; " is more than F06-05"&amp;CHAR(10),""),IF(G127&gt;G126," * F06-06 for Age " &amp;F6&amp;" "&amp; G7&amp; " is more than F06-05"&amp;CHAR(10),""),
IF(H127&gt;H126," * F06-06 for Age " &amp;H6&amp;" "&amp; H7&amp; " is more than F06-05"&amp;CHAR(10),""),IF(I127&gt;I126," * F06-06 for Age " &amp;H6&amp;" "&amp; I7&amp; " is more than F06-05"&amp;CHAR(10),""),
IF(J127&gt;J126," * F06-06 for Age " &amp;J6&amp;" "&amp; J7&amp; " is more than F06-05"&amp;CHAR(10),""),IF(K127&gt;K126," * F06-06 for Age " &amp;J6&amp;" "&amp; K7&amp; " is more than F06-05"&amp;CHAR(10),""),
IF(L127&gt;L126," * F06-06 for Age " &amp;L6&amp;" "&amp; L7&amp; " is more than F06-05"&amp;CHAR(10),""),IF(M127&gt;M126," * F06-06 for Age " &amp;L6&amp;" "&amp; M7&amp; " is more than F06-05"&amp;CHAR(10),""),
IF(N127&gt;N126," * F06-06 for Age " &amp;N6&amp;" "&amp; N7&amp; " is more than F06-05"&amp;CHAR(10),""),IF(O127&gt;O126," * F06-06 for Age " &amp;N6&amp;" "&amp; O7&amp; " is more than F06-05"&amp;CHAR(10),""),
IF(P127&gt;P126," * F06-06 for Age " &amp;P6&amp;" "&amp; P7&amp; " is more than F06-05"&amp;CHAR(10),""),IF(Q127&gt;Q126," * F06-06 for Age " &amp;P6&amp;" "&amp; Q7&amp; " is more than F06-05"&amp;CHAR(10),""),
IF(R127&gt;R126," * F06-06 for Age " &amp;R6&amp;" "&amp; R7&amp; " is more than F06-05"&amp;CHAR(10),""),IF(S127&gt;S126," * F06-06 for Age " &amp;R6&amp;" "&amp; S7&amp; " is more than F06-05"&amp;CHAR(10),""),
IF(T127&gt;T126," * F06-06 for Age " &amp;T6&amp;" "&amp; T7&amp; " is more than F06-05"&amp;CHAR(10),""),IF(U127&gt;U126," * F06-06 for Age " &amp;T6&amp;" "&amp; U7&amp; " is more than F06-05"&amp;CHAR(10),""),
IF(V127&gt;V126," * F06-06 for Age " &amp;V6&amp;" "&amp; V7&amp; " is more than F06-05"&amp;CHAR(10),""),IF(W127&gt;W126," * F06-06 for Age " &amp;V6&amp;" "&amp; W7&amp; " is more than F06-05"&amp;CHAR(10),""),
IF(X127&gt;X126," * F06-06 for Age " &amp;X6&amp;" "&amp; X7&amp; " is more than F06-05"&amp;CHAR(10),""),IF(Y127&gt;Y126," * F06-06 for Age " &amp;X6&amp;" "&amp; Y7&amp; " is more than F06-05"&amp;CHAR(10),""),
IF(Z127&gt;Z126," * F06-06 for Age " &amp;Z6&amp;" "&amp; Z7&amp; " is more than F06-05"&amp;CHAR(10),""),IF(AA127&gt;AA126," * F06-06 for Age " &amp;Z6&amp;" "&amp; AA7&amp; " is more than F06-05"&amp;CHAR(10),""),
IF(AB127&gt;AB126," * Total F06-06 is more than Total F06-05"&amp;CHAR(10),"")
)</f>
        <v/>
      </c>
      <c r="AD126" s="184"/>
      <c r="AE126" s="117"/>
      <c r="AF126" s="231"/>
    </row>
    <row r="127" spans="1:32" s="10" customFormat="1" ht="118.5" customHeight="1" x14ac:dyDescent="0.95">
      <c r="A127" s="195"/>
      <c r="B127" s="15" t="s">
        <v>636</v>
      </c>
      <c r="C127" s="81" t="s">
        <v>367</v>
      </c>
      <c r="D127" s="90"/>
      <c r="E127" s="90"/>
      <c r="F127" s="90"/>
      <c r="G127" s="90"/>
      <c r="H127" s="90"/>
      <c r="I127" s="90"/>
      <c r="J127" s="87"/>
      <c r="K127" s="120"/>
      <c r="L127" s="87"/>
      <c r="M127" s="120"/>
      <c r="N127" s="87"/>
      <c r="O127" s="120"/>
      <c r="P127" s="87"/>
      <c r="Q127" s="120"/>
      <c r="R127" s="87"/>
      <c r="S127" s="120"/>
      <c r="T127" s="87"/>
      <c r="U127" s="120"/>
      <c r="V127" s="87"/>
      <c r="W127" s="120"/>
      <c r="X127" s="87"/>
      <c r="Y127" s="120"/>
      <c r="Z127" s="87"/>
      <c r="AA127" s="87"/>
      <c r="AB127" s="96">
        <f t="shared" si="9"/>
        <v>0</v>
      </c>
      <c r="AC127" s="201"/>
      <c r="AD127" s="184"/>
      <c r="AE127" s="117"/>
      <c r="AF127" s="231"/>
    </row>
    <row r="128" spans="1:32" s="10" customFormat="1" ht="79.5" customHeight="1" x14ac:dyDescent="0.95">
      <c r="A128" s="195"/>
      <c r="B128" s="15" t="s">
        <v>572</v>
      </c>
      <c r="C128" s="81" t="s">
        <v>618</v>
      </c>
      <c r="D128" s="90"/>
      <c r="E128" s="90"/>
      <c r="F128" s="90"/>
      <c r="G128" s="90"/>
      <c r="H128" s="90"/>
      <c r="I128" s="90"/>
      <c r="J128" s="87"/>
      <c r="K128" s="120"/>
      <c r="L128" s="87"/>
      <c r="M128" s="120"/>
      <c r="N128" s="87"/>
      <c r="O128" s="120"/>
      <c r="P128" s="87"/>
      <c r="Q128" s="120"/>
      <c r="R128" s="87"/>
      <c r="S128" s="120"/>
      <c r="T128" s="87"/>
      <c r="U128" s="120"/>
      <c r="V128" s="87"/>
      <c r="W128" s="120"/>
      <c r="X128" s="87"/>
      <c r="Y128" s="120"/>
      <c r="Z128" s="87"/>
      <c r="AA128" s="87"/>
      <c r="AB128" s="96">
        <f t="shared" si="9"/>
        <v>0</v>
      </c>
      <c r="AC128" s="200" t="str">
        <f xml:space="preserve">
CONCATENATE(
IF(D129&gt;D128," * F06-08 for Age " &amp;D6&amp;" "&amp; D7&amp; " is more than F06-07"&amp;CHAR(10),""),IF(E129&gt;E128," * F06-08 for Age " &amp;D6&amp;" "&amp; E7&amp; " is more than F06-07"&amp;CHAR(10),""),
IF(F129&gt;F128," * F06-08 for Age " &amp;F6&amp;" "&amp; F7&amp; " is more than F06-07"&amp;CHAR(10),""),IF(G129&gt;G128," * F06-08 for Age " &amp;F6&amp;" "&amp; G7&amp; " is more than F06-07"&amp;CHAR(10),""),
IF(H129&gt;H128," * F06-08 for Age " &amp;H6&amp;" "&amp; H7&amp; " is more than F06-07"&amp;CHAR(10),""),IF(I129&gt;I128," * F06-08 for Age " &amp;H6&amp;" "&amp; I7&amp; " is more than F06-07"&amp;CHAR(10),""),
IF(J129&gt;J128," * F06-08 for Age " &amp;J6&amp;" "&amp; J7&amp; " is more than F06-07"&amp;CHAR(10),""),IF(K129&gt;K128," * F06-08 for Age " &amp;J6&amp;" "&amp; K7&amp; " is more than F06-07"&amp;CHAR(10),""),
IF(L129&gt;L128," * F06-08 for Age " &amp;L6&amp;" "&amp; L7&amp; " is more than F06-07"&amp;CHAR(10),""),IF(M129&gt;M128," * F06-08 for Age " &amp;L6&amp;" "&amp; M7&amp; " is more than F06-07"&amp;CHAR(10),""),
IF(N129&gt;N128," * F06-08 for Age " &amp;N6&amp;" "&amp; N7&amp; " is more than F06-07"&amp;CHAR(10),""),IF(O129&gt;O128," * F06-08 for Age " &amp;N6&amp;" "&amp; O7&amp; " is more than F06-07"&amp;CHAR(10),""),
IF(P129&gt;P128," * F06-08 for Age " &amp;P6&amp;" "&amp; P7&amp; " is more than F06-07"&amp;CHAR(10),""),IF(Q129&gt;Q128," * F06-08 for Age " &amp;P6&amp;" "&amp; Q7&amp; " is more than F06-07"&amp;CHAR(10),""),
IF(R129&gt;R128," * F06-08 for Age " &amp;R6&amp;" "&amp; R7&amp; " is more than F06-07"&amp;CHAR(10),""),IF(S129&gt;S128," * F06-08 for Age " &amp;R6&amp;" "&amp; S7&amp; " is more than F06-07"&amp;CHAR(10),""),
IF(T129&gt;T128," * F06-08 for Age " &amp;T6&amp;" "&amp; T7&amp; " is more than F06-07"&amp;CHAR(10),""),IF(U129&gt;U128," * F06-08 for Age " &amp;T6&amp;" "&amp; U7&amp; " is more than F06-07"&amp;CHAR(10),""),
IF(V129&gt;V128," * F06-08 for Age " &amp;V6&amp;" "&amp; V7&amp; " is more than F06-07"&amp;CHAR(10),""),IF(W129&gt;W128," * F06-08 for Age " &amp;V6&amp;" "&amp; W7&amp; " is more than F06-07"&amp;CHAR(10),""),
IF(X129&gt;X128," * F06-08 for Age " &amp;X6&amp;" "&amp; X7&amp; " is more than F06-07"&amp;CHAR(10),""),IF(Y129&gt;Y128," * F06-08 for Age " &amp;X6&amp;" "&amp; Y7&amp; " is more than F06-07"&amp;CHAR(10),""),
IF(Z129&gt;Z128," * F06-08 for Age " &amp;Z6&amp;" "&amp; Z7&amp; " is more than F06-07"&amp;CHAR(10),""),IF(AA129&gt;AA128," * F06-08 for Age " &amp;Z6&amp;" "&amp; AA7&amp; " is more than F06-07"&amp;CHAR(10),""),
IF(AB129&gt;AB128," * Total F06-08 is more than Total F06-07"&amp;CHAR(10),"")
)</f>
        <v/>
      </c>
      <c r="AD128" s="184"/>
      <c r="AE128" s="117"/>
      <c r="AF128" s="231"/>
    </row>
    <row r="129" spans="1:32" s="10" customFormat="1" ht="79.5" customHeight="1" x14ac:dyDescent="0.95">
      <c r="A129" s="195"/>
      <c r="B129" s="15" t="s">
        <v>637</v>
      </c>
      <c r="C129" s="81" t="s">
        <v>619</v>
      </c>
      <c r="D129" s="90"/>
      <c r="E129" s="90"/>
      <c r="F129" s="90"/>
      <c r="G129" s="90"/>
      <c r="H129" s="90"/>
      <c r="I129" s="90"/>
      <c r="J129" s="87"/>
      <c r="K129" s="120"/>
      <c r="L129" s="87"/>
      <c r="M129" s="120"/>
      <c r="N129" s="87"/>
      <c r="O129" s="120"/>
      <c r="P129" s="87"/>
      <c r="Q129" s="120"/>
      <c r="R129" s="87"/>
      <c r="S129" s="120"/>
      <c r="T129" s="87"/>
      <c r="U129" s="120"/>
      <c r="V129" s="87"/>
      <c r="W129" s="120"/>
      <c r="X129" s="87"/>
      <c r="Y129" s="120"/>
      <c r="Z129" s="87"/>
      <c r="AA129" s="87"/>
      <c r="AB129" s="96">
        <f t="shared" si="9"/>
        <v>0</v>
      </c>
      <c r="AC129" s="201"/>
      <c r="AD129" s="184"/>
      <c r="AE129" s="117"/>
      <c r="AF129" s="231"/>
    </row>
    <row r="130" spans="1:32" s="10" customFormat="1" ht="79.5" customHeight="1" x14ac:dyDescent="0.95">
      <c r="A130" s="195"/>
      <c r="B130" s="15" t="s">
        <v>573</v>
      </c>
      <c r="C130" s="81" t="s">
        <v>373</v>
      </c>
      <c r="D130" s="90"/>
      <c r="E130" s="90"/>
      <c r="F130" s="90"/>
      <c r="G130" s="90"/>
      <c r="H130" s="90"/>
      <c r="I130" s="90"/>
      <c r="J130" s="87"/>
      <c r="K130" s="120"/>
      <c r="L130" s="87"/>
      <c r="M130" s="120"/>
      <c r="N130" s="87"/>
      <c r="O130" s="120"/>
      <c r="P130" s="87"/>
      <c r="Q130" s="120"/>
      <c r="R130" s="87"/>
      <c r="S130" s="120"/>
      <c r="T130" s="87"/>
      <c r="U130" s="120"/>
      <c r="V130" s="87"/>
      <c r="W130" s="120"/>
      <c r="X130" s="87"/>
      <c r="Y130" s="120"/>
      <c r="Z130" s="87"/>
      <c r="AA130" s="87"/>
      <c r="AB130" s="96">
        <f t="shared" si="9"/>
        <v>0</v>
      </c>
      <c r="AC130" s="200" t="str">
        <f xml:space="preserve">
CONCATENATE(
IF(D131&gt;D130," * F06-10 for Age " &amp;D6&amp;" "&amp; D7&amp; " is more than F06-09"&amp;CHAR(10),""),IF(E131&gt;E130," * F06-10 for Age " &amp;D6&amp;" "&amp; E7&amp; " is more than F06-09"&amp;CHAR(10),""),
IF(F131&gt;F130," * F06-10 for Age " &amp;F6&amp;" "&amp; F7&amp; " is more than F06-09"&amp;CHAR(10),""),IF(G131&gt;G130," * F06-10 for Age " &amp;F6&amp;" "&amp; G7&amp; " is more than F06-09"&amp;CHAR(10),""),
IF(H131&gt;H130," * F06-10 for Age " &amp;H6&amp;" "&amp; H7&amp; " is more than F06-09"&amp;CHAR(10),""),IF(I131&gt;I130," * F06-10 for Age " &amp;H6&amp;" "&amp; I7&amp; " is more than F06-09"&amp;CHAR(10),""),
IF(J131&gt;J130," * F06-10 for Age " &amp;J6&amp;" "&amp; J7&amp; " is more than F06-09"&amp;CHAR(10),""),IF(K131&gt;K130," * F06-10 for Age " &amp;J6&amp;" "&amp; K7&amp; " is more than F06-09"&amp;CHAR(10),""),
IF(L131&gt;L130," * F06-10 for Age " &amp;L6&amp;" "&amp; L7&amp; " is more than F06-09"&amp;CHAR(10),""),IF(M131&gt;M130," * F06-10 for Age " &amp;L6&amp;" "&amp; M7&amp; " is more than F06-09"&amp;CHAR(10),""),
IF(N131&gt;N130," * F06-10 for Age " &amp;N6&amp;" "&amp; N7&amp; " is more than F06-09"&amp;CHAR(10),""),IF(O131&gt;O130," * F06-10 for Age " &amp;N6&amp;" "&amp; O7&amp; " is more than F06-09"&amp;CHAR(10),""),
IF(P131&gt;P130," * F06-10 for Age " &amp;P6&amp;" "&amp; P7&amp; " is more than F06-09"&amp;CHAR(10),""),IF(Q131&gt;Q130," * F06-10 for Age " &amp;P6&amp;" "&amp; Q7&amp; " is more than F06-09"&amp;CHAR(10),""),
IF(R131&gt;R130," * F06-10 for Age " &amp;R6&amp;" "&amp; R7&amp; " is more than F06-09"&amp;CHAR(10),""),IF(S131&gt;S130," * F06-10 for Age " &amp;R6&amp;" "&amp; S7&amp; " is more than F06-09"&amp;CHAR(10),""),
IF(T131&gt;T130," * F06-10 for Age " &amp;T6&amp;" "&amp; T7&amp; " is more than F06-09"&amp;CHAR(10),""),IF(U131&gt;U130," * F06-10 for Age " &amp;T6&amp;" "&amp; U7&amp; " is more than F06-09"&amp;CHAR(10),""),
IF(V131&gt;V130," * F06-10 for Age " &amp;V6&amp;" "&amp; V7&amp; " is more than F06-09"&amp;CHAR(10),""),IF(W131&gt;W130," * F06-10 for Age " &amp;V6&amp;" "&amp; W7&amp; " is more than F06-09"&amp;CHAR(10),""),
IF(X131&gt;X130," * F06-10 for Age " &amp;X6&amp;" "&amp; X7&amp; " is more than F06-09"&amp;CHAR(10),""),IF(Y131&gt;Y130," * F06-10 for Age " &amp;X6&amp;" "&amp; Y7&amp; " is more than F06-09"&amp;CHAR(10),""),
IF(Z131&gt;Z130," * F06-10 for Age " &amp;Z6&amp;" "&amp; Z7&amp; " is more than F06-09"&amp;CHAR(10),""),IF(AA131&gt;AA130," * F06-10 for Age " &amp;Z6&amp;" "&amp; AA7&amp; " is more than F06-09"&amp;CHAR(10),""),
IF(AB131&gt;AB130," Total * F06-10 is more than Total F06-09"&amp;CHAR(10),"")
)</f>
        <v/>
      </c>
      <c r="AD130" s="184"/>
      <c r="AE130" s="117"/>
      <c r="AF130" s="231"/>
    </row>
    <row r="131" spans="1:32" s="10" customFormat="1" ht="79.5" customHeight="1" x14ac:dyDescent="0.95">
      <c r="A131" s="195"/>
      <c r="B131" s="15" t="s">
        <v>635</v>
      </c>
      <c r="C131" s="81" t="s">
        <v>377</v>
      </c>
      <c r="D131" s="90"/>
      <c r="E131" s="90"/>
      <c r="F131" s="90"/>
      <c r="G131" s="90"/>
      <c r="H131" s="90"/>
      <c r="I131" s="90"/>
      <c r="J131" s="87"/>
      <c r="K131" s="120"/>
      <c r="L131" s="87"/>
      <c r="M131" s="120"/>
      <c r="N131" s="87"/>
      <c r="O131" s="120"/>
      <c r="P131" s="87"/>
      <c r="Q131" s="120"/>
      <c r="R131" s="87"/>
      <c r="S131" s="120"/>
      <c r="T131" s="87"/>
      <c r="U131" s="120"/>
      <c r="V131" s="87"/>
      <c r="W131" s="120"/>
      <c r="X131" s="87"/>
      <c r="Y131" s="120"/>
      <c r="Z131" s="87"/>
      <c r="AA131" s="87"/>
      <c r="AB131" s="96">
        <f t="shared" si="9"/>
        <v>0</v>
      </c>
      <c r="AC131" s="201"/>
      <c r="AD131" s="184"/>
      <c r="AE131" s="117"/>
      <c r="AF131" s="231"/>
    </row>
    <row r="132" spans="1:32" s="10" customFormat="1" ht="85.5" customHeight="1" x14ac:dyDescent="0.95">
      <c r="A132" s="196" t="s">
        <v>149</v>
      </c>
      <c r="B132" s="15" t="s">
        <v>574</v>
      </c>
      <c r="C132" s="81" t="s">
        <v>378</v>
      </c>
      <c r="D132" s="91"/>
      <c r="E132" s="91"/>
      <c r="F132" s="91"/>
      <c r="G132" s="91"/>
      <c r="H132" s="91"/>
      <c r="I132" s="91"/>
      <c r="J132" s="124"/>
      <c r="K132" s="87"/>
      <c r="L132" s="124"/>
      <c r="M132" s="87"/>
      <c r="N132" s="124"/>
      <c r="O132" s="87"/>
      <c r="P132" s="124"/>
      <c r="Q132" s="87"/>
      <c r="R132" s="124"/>
      <c r="S132" s="87"/>
      <c r="T132" s="124"/>
      <c r="U132" s="87"/>
      <c r="V132" s="124"/>
      <c r="W132" s="87"/>
      <c r="X132" s="124"/>
      <c r="Y132" s="87"/>
      <c r="Z132" s="124"/>
      <c r="AA132" s="87"/>
      <c r="AB132" s="96">
        <f t="shared" si="9"/>
        <v>0</v>
      </c>
      <c r="AC132" s="200" t="str">
        <f xml:space="preserve">
CONCATENATE(
IF(D133&gt;D132," * F06-12 for Age " &amp;D6&amp;" "&amp; D7&amp; " is more than F06-11"&amp;CHAR(10),""),IF(E133&gt;E132," * F06-12 for Age " &amp;D6&amp;" "&amp; E7&amp; " is more than F06-11"&amp;CHAR(10),""),
IF(F133&gt;F132," * F06-12 for Age " &amp;F6&amp;" "&amp; F7&amp; " is more than F06-11"&amp;CHAR(10),""),IF(G133&gt;G132," * F06-12 for Age " &amp;F6&amp;" "&amp; G7&amp; " is more than F06-11"&amp;CHAR(10),""),
IF(H133&gt;H132," * F06-12 for Age " &amp;H6&amp;" "&amp; H7&amp; " is more than F06-11"&amp;CHAR(10),""),IF(I133&gt;I132," * F06-12 for Age " &amp;H6&amp;" "&amp; I7&amp; " is more than F06-11"&amp;CHAR(10),""),
IF(J133&gt;J132," * F06-12 for Age " &amp;J6&amp;" "&amp; J7&amp; " is more than F06-11"&amp;CHAR(10),""),IF(K133&gt;K132," * F06-12 for Age " &amp;J6&amp;" "&amp; K7&amp; " is more than F06-11"&amp;CHAR(10),""),
IF(L133&gt;L132," * F06-12 for Age " &amp;L6&amp;" "&amp; L7&amp; " is more than F06-11"&amp;CHAR(10),""),IF(M133&gt;M132," * F06-12 for Age " &amp;L6&amp;" "&amp; M7&amp; " is more than F06-11"&amp;CHAR(10),""),
IF(N133&gt;N132," * F06-12 for Age " &amp;N6&amp;" "&amp; N7&amp; " is more than F06-11"&amp;CHAR(10),""),IF(O133&gt;O132," * F06-12 for Age " &amp;N6&amp;" "&amp; O7&amp; " is more than F06-11"&amp;CHAR(10),""),
IF(P133&gt;P132," * F06-12 for Age " &amp;P6&amp;" "&amp; P7&amp; " is more than F06-11"&amp;CHAR(10),""),IF(Q133&gt;Q132," * F06-12 for Age " &amp;P6&amp;" "&amp; Q7&amp; " is more than F06-11"&amp;CHAR(10),""),
IF(R133&gt;R132," * F06-12 for Age " &amp;R6&amp;" "&amp; R7&amp; " is more than F06-11"&amp;CHAR(10),""),IF(S133&gt;S132," * F06-12 for Age " &amp;R6&amp;" "&amp; S7&amp; " is more than F06-11"&amp;CHAR(10),""),
IF(T133&gt;T132," * F06-12 for Age " &amp;T6&amp;" "&amp; T7&amp; " is more than F06-11"&amp;CHAR(10),""),IF(U133&gt;U132," * F06-12 for Age " &amp;T6&amp;" "&amp; U7&amp; " is more than F06-11"&amp;CHAR(10),""),
IF(V133&gt;V132," * F06-12 for Age " &amp;V6&amp;" "&amp; V7&amp; " is more than F06-11"&amp;CHAR(10),""),IF(W133&gt;W132," * F06-12 for Age " &amp;V6&amp;" "&amp; W7&amp; " is more than F06-11"&amp;CHAR(10),""),
IF(X133&gt;X132," * F06-12 for Age " &amp;X6&amp;" "&amp; X7&amp; " is more than F06-11"&amp;CHAR(10),""),IF(Y133&gt;Y132," * F06-12 for Age " &amp;X6&amp;" "&amp; Y7&amp; " is more than F06-11"&amp;CHAR(10),""),
IF(Z133&gt;Z132," * F06-12 for Age " &amp;Z6&amp;" "&amp; Z7&amp; " is more than F06-11"&amp;CHAR(10),""),IF(AA133&gt;AA132," * F06-12 for Age " &amp;Z6&amp;" "&amp; AA7&amp; " is more than F06-11"&amp;CHAR(10),""),
IF(AB133&gt;AB132," * Total F06-12 is more than Total F06-11"&amp;CHAR(10),"")
)</f>
        <v/>
      </c>
      <c r="AD132" s="184"/>
      <c r="AE132" s="117"/>
      <c r="AF132" s="231"/>
    </row>
    <row r="133" spans="1:32" s="10" customFormat="1" ht="85.5" customHeight="1" x14ac:dyDescent="0.95">
      <c r="A133" s="197"/>
      <c r="B133" s="99" t="s">
        <v>575</v>
      </c>
      <c r="C133" s="105" t="s">
        <v>379</v>
      </c>
      <c r="D133" s="109"/>
      <c r="E133" s="109"/>
      <c r="F133" s="109"/>
      <c r="G133" s="109"/>
      <c r="H133" s="109"/>
      <c r="I133" s="109"/>
      <c r="J133" s="128"/>
      <c r="K133" s="101"/>
      <c r="L133" s="128"/>
      <c r="M133" s="101"/>
      <c r="N133" s="128"/>
      <c r="O133" s="101"/>
      <c r="P133" s="128"/>
      <c r="Q133" s="101"/>
      <c r="R133" s="128"/>
      <c r="S133" s="101"/>
      <c r="T133" s="128"/>
      <c r="U133" s="101"/>
      <c r="V133" s="128"/>
      <c r="W133" s="101"/>
      <c r="X133" s="128"/>
      <c r="Y133" s="101"/>
      <c r="Z133" s="128"/>
      <c r="AA133" s="101"/>
      <c r="AB133" s="98">
        <f t="shared" si="9"/>
        <v>0</v>
      </c>
      <c r="AC133" s="202"/>
      <c r="AD133" s="184"/>
      <c r="AE133" s="119"/>
      <c r="AF133" s="231"/>
    </row>
    <row r="134" spans="1:32" s="8" customFormat="1" ht="76.5" x14ac:dyDescent="1.1000000000000001">
      <c r="A134" s="237" t="s">
        <v>154</v>
      </c>
      <c r="B134" s="237"/>
      <c r="C134" s="237"/>
      <c r="D134" s="237"/>
      <c r="E134" s="237"/>
      <c r="F134" s="237"/>
      <c r="G134" s="237"/>
      <c r="H134" s="237"/>
      <c r="I134" s="237"/>
      <c r="J134" s="237"/>
      <c r="K134" s="237"/>
      <c r="L134" s="237"/>
      <c r="M134" s="237"/>
      <c r="N134" s="237"/>
      <c r="O134" s="237"/>
      <c r="P134" s="237"/>
      <c r="Q134" s="237"/>
      <c r="R134" s="237"/>
      <c r="S134" s="237"/>
      <c r="T134" s="237"/>
      <c r="U134" s="237"/>
      <c r="V134" s="237"/>
      <c r="W134" s="237"/>
      <c r="X134" s="237"/>
      <c r="Y134" s="237"/>
      <c r="Z134" s="237"/>
      <c r="AA134" s="237"/>
      <c r="AB134" s="237"/>
      <c r="AC134" s="237"/>
      <c r="AD134" s="237"/>
      <c r="AE134" s="237"/>
      <c r="AF134" s="237"/>
    </row>
    <row r="135" spans="1:32" s="9" customFormat="1" ht="58.5" customHeight="1" x14ac:dyDescent="1.05">
      <c r="A135" s="181" t="s">
        <v>49</v>
      </c>
      <c r="B135" s="181" t="s">
        <v>594</v>
      </c>
      <c r="C135" s="179" t="s">
        <v>508</v>
      </c>
      <c r="D135" s="178" t="s">
        <v>4</v>
      </c>
      <c r="E135" s="170"/>
      <c r="F135" s="169" t="s">
        <v>5</v>
      </c>
      <c r="G135" s="170"/>
      <c r="H135" s="169" t="s">
        <v>6</v>
      </c>
      <c r="I135" s="170"/>
      <c r="J135" s="169" t="s">
        <v>7</v>
      </c>
      <c r="K135" s="170"/>
      <c r="L135" s="169" t="s">
        <v>8</v>
      </c>
      <c r="M135" s="170"/>
      <c r="N135" s="169" t="s">
        <v>9</v>
      </c>
      <c r="O135" s="170"/>
      <c r="P135" s="169" t="s">
        <v>10</v>
      </c>
      <c r="Q135" s="170"/>
      <c r="R135" s="169" t="s">
        <v>11</v>
      </c>
      <c r="S135" s="170"/>
      <c r="T135" s="169" t="s">
        <v>12</v>
      </c>
      <c r="U135" s="170"/>
      <c r="V135" s="169" t="s">
        <v>28</v>
      </c>
      <c r="W135" s="170"/>
      <c r="X135" s="169" t="s">
        <v>29</v>
      </c>
      <c r="Y135" s="170"/>
      <c r="Z135" s="169" t="s">
        <v>13</v>
      </c>
      <c r="AA135" s="170"/>
      <c r="AB135" s="171" t="s">
        <v>24</v>
      </c>
      <c r="AC135" s="186" t="s">
        <v>628</v>
      </c>
      <c r="AD135" s="186" t="s">
        <v>639</v>
      </c>
      <c r="AE135" s="168" t="s">
        <v>640</v>
      </c>
      <c r="AF135" s="168" t="s">
        <v>640</v>
      </c>
    </row>
    <row r="136" spans="1:32" s="9" customFormat="1" ht="58.5" customHeight="1" x14ac:dyDescent="1.05">
      <c r="A136" s="182"/>
      <c r="B136" s="182"/>
      <c r="C136" s="180"/>
      <c r="D136" s="73" t="s">
        <v>14</v>
      </c>
      <c r="E136" s="73" t="s">
        <v>15</v>
      </c>
      <c r="F136" s="73" t="s">
        <v>14</v>
      </c>
      <c r="G136" s="73" t="s">
        <v>15</v>
      </c>
      <c r="H136" s="73" t="s">
        <v>14</v>
      </c>
      <c r="I136" s="73" t="s">
        <v>15</v>
      </c>
      <c r="J136" s="73" t="s">
        <v>14</v>
      </c>
      <c r="K136" s="73" t="s">
        <v>15</v>
      </c>
      <c r="L136" s="74" t="s">
        <v>14</v>
      </c>
      <c r="M136" s="73" t="s">
        <v>15</v>
      </c>
      <c r="N136" s="74" t="s">
        <v>14</v>
      </c>
      <c r="O136" s="73" t="s">
        <v>15</v>
      </c>
      <c r="P136" s="74" t="s">
        <v>14</v>
      </c>
      <c r="Q136" s="73" t="s">
        <v>15</v>
      </c>
      <c r="R136" s="74" t="s">
        <v>14</v>
      </c>
      <c r="S136" s="73" t="s">
        <v>15</v>
      </c>
      <c r="T136" s="74" t="s">
        <v>14</v>
      </c>
      <c r="U136" s="73" t="s">
        <v>15</v>
      </c>
      <c r="V136" s="74" t="s">
        <v>14</v>
      </c>
      <c r="W136" s="73" t="s">
        <v>15</v>
      </c>
      <c r="X136" s="74" t="s">
        <v>14</v>
      </c>
      <c r="Y136" s="73" t="s">
        <v>15</v>
      </c>
      <c r="Z136" s="74" t="s">
        <v>14</v>
      </c>
      <c r="AA136" s="73" t="s">
        <v>15</v>
      </c>
      <c r="AB136" s="172"/>
      <c r="AC136" s="186"/>
      <c r="AD136" s="186"/>
      <c r="AE136" s="168"/>
      <c r="AF136" s="168"/>
    </row>
    <row r="137" spans="1:32" s="10" customFormat="1" ht="90" customHeight="1" x14ac:dyDescent="0.95">
      <c r="A137" s="188" t="s">
        <v>35</v>
      </c>
      <c r="B137" s="15" t="s">
        <v>576</v>
      </c>
      <c r="C137" s="81" t="s">
        <v>620</v>
      </c>
      <c r="D137" s="92"/>
      <c r="E137" s="92"/>
      <c r="F137" s="92"/>
      <c r="G137" s="92"/>
      <c r="H137" s="92"/>
      <c r="I137" s="92"/>
      <c r="J137" s="87"/>
      <c r="K137" s="120"/>
      <c r="L137" s="87"/>
      <c r="M137" s="120"/>
      <c r="N137" s="87"/>
      <c r="O137" s="120"/>
      <c r="P137" s="87"/>
      <c r="Q137" s="120"/>
      <c r="R137" s="87"/>
      <c r="S137" s="120"/>
      <c r="T137" s="87"/>
      <c r="U137" s="120"/>
      <c r="V137" s="87"/>
      <c r="W137" s="120"/>
      <c r="X137" s="87"/>
      <c r="Y137" s="120"/>
      <c r="Z137" s="87"/>
      <c r="AA137" s="87"/>
      <c r="AB137" s="86">
        <f>SUM(D137:AA137)</f>
        <v>0</v>
      </c>
      <c r="AC137" s="112"/>
      <c r="AD137" s="183" t="str">
        <f>CONCATENATE(AC137,AC138,AC139,AC140,AC141,AC142,AC143,AC144)</f>
        <v/>
      </c>
      <c r="AE137" s="117" t="str">
        <f xml:space="preserve">
CONCATENATE(
IF(D137&lt;D123," * F06-13 for Age " &amp;D6&amp;" "&amp; D7&amp; " is less than F06-02"&amp;CHAR(10),""),IF(E137&lt;E123," * F06-13 for Age " &amp;D6&amp;" "&amp; E7&amp; " is less than F06-02"&amp;CHAR(10),""),
IF(F137&lt;F123," * F06-13 for Age " &amp;F6&amp;" "&amp; F7&amp; " is less than F06-02"&amp;CHAR(10),""),IF(G137&lt;G123," * F06-13 for Age " &amp;F6&amp;" "&amp; G7&amp; " is less than F06-02"&amp;CHAR(10),""),
IF(H137&lt;H123," * F06-13 for Age " &amp;H6&amp;" "&amp; H7&amp; " is less than F06-02"&amp;CHAR(10),""),IF(I137&lt;I123," * F06-13 for Age " &amp;H6&amp;" "&amp; I7&amp; " is less than F06-02"&amp;CHAR(10),""),
IF(J137&lt;J123," * F06-13 for Age " &amp;J6&amp;" "&amp; J7&amp; " is less than F06-02"&amp;CHAR(10),""),IF(K137&lt;K123," * F06-13 for Age " &amp;J6&amp;" "&amp; K7&amp; " is less than F06-02"&amp;CHAR(10),""),
IF(L137&lt;L123," * F06-13 for Age " &amp;L6&amp;" "&amp; L7&amp; " is less than F06-02"&amp;CHAR(10),""),IF(M137&lt;M123," * F06-13 for Age " &amp;L6&amp;" "&amp; M7&amp; " is less than F06-02"&amp;CHAR(10),""),
IF(N137&lt;N123," * F06-13 for Age " &amp;N6&amp;" "&amp; N7&amp; " is less than F06-02"&amp;CHAR(10),""),IF(O137&lt;O123," * F06-13 for Age " &amp;N6&amp;" "&amp; O7&amp; " is less than F06-02"&amp;CHAR(10),""),
IF(P137&lt;P123," * F06-13 for Age " &amp;P6&amp;" "&amp; P7&amp; " is less than F06-02"&amp;CHAR(10),""),IF(Q137&lt;Q123," * F06-13 for Age " &amp;P6&amp;" "&amp; Q7&amp; " is less than F06-02"&amp;CHAR(10),""),
IF(R137&lt;R123," * F06-13 for Age " &amp;R6&amp;" "&amp; R7&amp; " is less than F06-02"&amp;CHAR(10),""),IF(S137&lt;S123," * F06-13 for Age " &amp;R6&amp;" "&amp; S7&amp; " is less than F06-02"&amp;CHAR(10),""),
IF(T137&lt;T123," * F06-13 for Age " &amp;T6&amp;" "&amp; T7&amp; " is less than F06-02"&amp;CHAR(10),""),IF(U137&lt;U123," * F06-13 for Age " &amp;T6&amp;" "&amp; U7&amp; " is less than F06-02"&amp;CHAR(10),""),
IF(V137&lt;V123," * F06-13 for Age " &amp;V6&amp;" "&amp; V7&amp; " is less than F06-02"&amp;CHAR(10),""),IF(W137&lt;W123," * F06-13 for Age " &amp;V6&amp;" "&amp; W7&amp; " is less than F06-02"&amp;CHAR(10),""),
IF(X137&lt;X123," * F06-13 for Age " &amp;X6&amp;" "&amp; X7&amp; " is less than F06-02"&amp;CHAR(10),""),IF(Y137&lt;Y123," * F06-13 for Age " &amp;X6&amp;" "&amp; Y7&amp; " is less than F06-02"&amp;CHAR(10),""),
IF(Z137&lt;Z123," * F06-13 for Age " &amp;Z6&amp;" "&amp; Z7&amp; " is less than F06-02"&amp;CHAR(10),""),IF(AA137&lt;AA123," * F06-13 for Age " &amp;Z6&amp;" "&amp; AA7&amp; " is less than F06-02"&amp;CHAR(10),""),
IF(AB137&lt;AB123," * Total F06-13 is less than Total F06-02"&amp;CHAR(10),"")
)</f>
        <v/>
      </c>
      <c r="AF137" s="231" t="str">
        <f>CONCATENATE(AE137,AE138,AE139,AE140,AE141,AE142,AE143,AE144)</f>
        <v/>
      </c>
    </row>
    <row r="138" spans="1:32" s="10" customFormat="1" ht="90" customHeight="1" x14ac:dyDescent="0.95">
      <c r="A138" s="188"/>
      <c r="B138" s="15" t="s">
        <v>577</v>
      </c>
      <c r="C138" s="81" t="s">
        <v>621</v>
      </c>
      <c r="D138" s="92"/>
      <c r="E138" s="92"/>
      <c r="F138" s="92"/>
      <c r="G138" s="92"/>
      <c r="H138" s="92"/>
      <c r="I138" s="92"/>
      <c r="J138" s="87"/>
      <c r="K138" s="120"/>
      <c r="L138" s="87"/>
      <c r="M138" s="120"/>
      <c r="N138" s="87"/>
      <c r="O138" s="120"/>
      <c r="P138" s="87"/>
      <c r="Q138" s="120"/>
      <c r="R138" s="87"/>
      <c r="S138" s="120"/>
      <c r="T138" s="87"/>
      <c r="U138" s="120"/>
      <c r="V138" s="87"/>
      <c r="W138" s="120"/>
      <c r="X138" s="87"/>
      <c r="Y138" s="120"/>
      <c r="Z138" s="87"/>
      <c r="AA138" s="87"/>
      <c r="AB138" s="86">
        <f t="shared" ref="AB138:AB144" si="10">SUM(D138:AA138)</f>
        <v>0</v>
      </c>
      <c r="AC138" s="112" t="str">
        <f xml:space="preserve">
CONCATENATE(
IF(D138&gt;SUM(D125,D126)," * F06-14 for Age " &amp;D6&amp;" "&amp; D7&amp; " is more than (F06-04+F06-06)"&amp;CHAR(10),""),IF(E138&gt;SUM(E125,E126,E100)," * F06-14  for Age " &amp;D6&amp;" "&amp; E7&amp; " is more than (F06-04+F06-06)"&amp;CHAR(10),""),
IF(F138&gt;SUM(F125,F126)," * F06-14  for Age " &amp;F6&amp;" "&amp; F7&amp; " is more than (F06-04+F06-06)"&amp;CHAR(10),""),IF(G138&gt;SUM(G125,G126,G100)," * F06-14  for Age " &amp;F6&amp;" "&amp; G7&amp; " is more than (F06-04+F06-06)"&amp;CHAR(10),""),
IF(H138&gt;SUM(H125,H126)," * F06-14  for Age " &amp;H6&amp;" "&amp; H7&amp; " is more than (F06-04+F06-06)"&amp;CHAR(10),""),IF(I138&gt;SUM(I125,I126,I100)," * F06-14  for Age " &amp;H6&amp;" "&amp; I7&amp; " is more than (F06-04+F06-06)"&amp;CHAR(10),""),
IF(J138&gt;SUM(J125,J126)," * F06-14  for Age " &amp;J6&amp;" "&amp; J7&amp; " is more than (F06-04+F06-06)"&amp;CHAR(10),""),IF(K138&gt;SUM(K125,K126,K100)," * F06-14  for Age " &amp;J6&amp;" "&amp; K7&amp; " is more than (F06-04+F06-06)"&amp;CHAR(10),""),
IF(L138&gt;SUM(L125,L126)," * F06-14  for Age " &amp;L6&amp;" "&amp; L7&amp; " is more than (F06-04+F06-06)"&amp;CHAR(10),""),IF(M138&gt;SUM(M125,M126,M100)," * F06-14  for Age " &amp;L6&amp;" "&amp; M7&amp; " is more than (F06-04+F06-06)"&amp;CHAR(10),""),
IF(N138&gt;SUM(N125,N126)," * F06-14  for Age " &amp;N6&amp;" "&amp; N7&amp; " is more than (F06-04+F06-06)"&amp;CHAR(10),""),IF(O138&gt;SUM(O125,O126,O100)," * F06-14  for Age " &amp;N6&amp;" "&amp; O7&amp; " is more than (F06-04+F06-06)"&amp;CHAR(10),""),
IF(P138&gt;SUM(P125,P126)," * F06-14  for Age " &amp;P6&amp;" "&amp; P7&amp; " is more than (F06-04+F06-06)"&amp;CHAR(10),""),IF(Q138&gt;SUM(Q125,Q126,Q100)," * F06-14  for Age " &amp;P6&amp;" "&amp; Q7&amp; " is more than (F06-04+F06-06)"&amp;CHAR(10),""),
IF(R138&gt;SUM(R125,R126)," * F06-14  for Age " &amp;R6&amp;" "&amp; R7&amp; " is more than (F06-04+F06-06)"&amp;CHAR(10),""),IF(S138&gt;SUM(S125,S126,S100)," * F06-14  for Age " &amp;R6&amp;" "&amp; S7&amp; " is more than (F06-04+F06-06)"&amp;CHAR(10),""),
IF(T138&gt;SUM(T125,T126)," * F06-14  for Age " &amp;T6&amp;" "&amp; T7&amp; " is more than (F06-04+F06-06)"&amp;CHAR(10),""),IF(U138&gt;SUM(U125,U126,U100)," * F06-14  for Age " &amp;T6&amp;" "&amp; U7&amp; " is more than (F06-04+F06-06)"&amp;CHAR(10),""),
IF(V138&gt;SUM(V125,V126)," * F06-14  for Age " &amp;V6&amp;" "&amp; V7&amp; " is more than (F06-04+F06-06)"&amp;CHAR(10),""),IF(W138&gt;SUM(W125,W126,W100)," * F06-14  for Age " &amp;V6&amp;" "&amp; W7&amp; " is more than (F06-04+F06-06)"&amp;CHAR(10),""),
IF(X138&gt;SUM(X125,X126)," * F06-14  for Age " &amp;X6&amp;" "&amp; X7&amp; " is more than (F06-04+F06-06)"&amp;CHAR(10),""),IF(Y138&gt;SUM(Y125,Y126,Y100)," * F06-14  for Age " &amp;X6&amp;" "&amp; Y7&amp; " is more than (F06-04+F06-06)"&amp;CHAR(10),""),
IF(Z138&gt;SUM(Z125,Z126)," * F06-14  for Age " &amp;Z6&amp;" "&amp; Z7&amp; " is more than (F06-04+F06-06)"&amp;CHAR(10),""),IF(AA138&gt;SUM(AA125,AA126,AA100)," * F06-14  for Age " &amp;Z6&amp;" "&amp; AA7&amp; " is more than (F06-04+F06-06)"&amp;CHAR(10),""),
IF(AB138&gt;SUM(AB125,AB126)," * Total F06-14  is more than (F06-04+F06-06)"&amp;CHAR(10),"")
)</f>
        <v/>
      </c>
      <c r="AD138" s="184"/>
      <c r="AE138" s="117" t="str">
        <f xml:space="preserve">
CONCATENATE(
IF(D138&lt;SUM(D125,D127)," * Sum of (F06-04+F06-06) for Age " &amp;D6&amp;" "&amp; D7&amp; " is greater than F06-14"&amp;CHAR(10),""),IF(E138&lt;SUM(E125,E127,E100)," * Sum of (F06-04+F06-06) for Age " &amp;D6&amp;" "&amp; E7&amp; " is greater than F06-14"&amp;CHAR(10),""),
IF(F138&lt;SUM(F125,F127)," * Sum of (F06-04+F06-06) for Age " &amp;F6&amp;" "&amp; F7&amp; " is greater than F06-14"&amp;CHAR(10),""),IF(G138&lt;SUM(G125,G127,G100)," * Sum of (F06-04+F06-06) for Age " &amp;F6&amp;" "&amp; G7&amp; " is greater than F06-14"&amp;CHAR(10),""),
IF(H138&lt;SUM(H125,H127)," * Sum of (F06-04+F06-06) for Age " &amp;H6&amp;" "&amp; H7&amp; " is greater than F06-14"&amp;CHAR(10),""),IF(I138&lt;SUM(I125,I127,I100)," * Sum of (F06-04+F06-06) for Age " &amp;H6&amp;" "&amp; I7&amp; " is greater than F06-14"&amp;CHAR(10),""),
IF(J138&lt;SUM(J125,J127)," * Sum of (F06-04+F06-06) for Age " &amp;J6&amp;" "&amp; J7&amp; " is greater than F06-14"&amp;CHAR(10),""),IF(K138&lt;SUM(K125,K127,K100)," * Sum of (F06-04+F06-06) for Age " &amp;J6&amp;" "&amp; K7&amp; " is greater than F06-14"&amp;CHAR(10),""),
IF(L138&lt;SUM(L125,L127)," * Sum of (F06-04+F06-06) for Age " &amp;L6&amp;" "&amp; L7&amp; " is greater than F06-14"&amp;CHAR(10),""),IF(M138&lt;SUM(M125,M127,M100)," * Sum of (F06-04+F06-06) for Age " &amp;L6&amp;" "&amp; M7&amp; " is greater than F06-14"&amp;CHAR(10),""),
IF(N138&lt;SUM(N125,N127)," * Sum of (F06-04+F06-06) for Age " &amp;N6&amp;" "&amp; N7&amp; " is greater than F06-14"&amp;CHAR(10),""),IF(O138&lt;SUM(O125,O127,O100)," * Sum of (F06-04+F06-06) for Age " &amp;N6&amp;" "&amp; O7&amp; " is greater than F06-14"&amp;CHAR(10),""),
IF(P138&lt;SUM(P125,P127)," * Sum of (F06-04+F06-06) for Age " &amp;P6&amp;" "&amp; P7&amp; " is greater than F06-14"&amp;CHAR(10),""),IF(Q138&lt;SUM(Q125,Q127,Q100)," * Sum of (F06-04+F06-06) for Age " &amp;P6&amp;" "&amp; Q7&amp; " is greater than F06-14"&amp;CHAR(10),""),
IF(R138&lt;SUM(R125,R127)," * Sum of (F06-04+F06-06) for Age " &amp;R6&amp;" "&amp; R7&amp; " is greater than F06-14"&amp;CHAR(10),""),IF(S138&lt;SUM(S125,S127,S100)," * Sum of (F06-04+F06-06) for Age " &amp;R6&amp;" "&amp; S7&amp; " is greater than F06-14"&amp;CHAR(10),""),
IF(T138&lt;SUM(T125,T127)," * Sum of (F06-04+F06-06) for Age " &amp;T6&amp;" "&amp; T7&amp; " is greater than F06-14"&amp;CHAR(10),""),IF(U138&lt;SUM(U125,U127,U100)," * Sum of (F06-04+F06-06) for Age " &amp;T6&amp;" "&amp; U7&amp; " is greater than F06-14"&amp;CHAR(10),""),
IF(V138&lt;SUM(V125,V127)," * Sum of (F06-04+F06-06) for Age " &amp;V6&amp;" "&amp; V7&amp; " is greater than F06-14"&amp;CHAR(10),""),IF(W138&lt;SUM(W125,W127,W100)," * Sum of (F06-04+F06-06) for Age " &amp;V6&amp;" "&amp; W7&amp; " is greater than F06-14"&amp;CHAR(10),""),
IF(X138&lt;SUM(X125,X127)," * Sum of (F06-04+F06-06) for Age " &amp;X6&amp;" "&amp; X7&amp; " is greater than F06-14"&amp;CHAR(10),""),IF(Y138&lt;SUM(Y125,Y127,Y100)," * Sum of (F06-04+F06-06) for Age " &amp;X6&amp;" "&amp; Y7&amp; " is greater than F06-14"&amp;CHAR(10),""),
IF(Z138&lt;SUM(Z125,Z127)," * Sum of (F06-04+F06-06) for Age " &amp;Z6&amp;" "&amp; Z7&amp; " is greater than F06-14"&amp;CHAR(10),""),IF(AA138&lt;SUM(AA125,AA127,AA100)," * Sum of (F06-04+F06-06) for Age " &amp;Z6&amp;" "&amp; AA7&amp; " is greater than F06-14"&amp;CHAR(10),""),
IF(AB138&lt;SUM(AB125,AB127)," * Total Sum of (F06-04+F06-06) is greater than F06-14"&amp;CHAR(10),"")
)</f>
        <v/>
      </c>
      <c r="AF138" s="231"/>
    </row>
    <row r="139" spans="1:32" s="10" customFormat="1" ht="90" customHeight="1" x14ac:dyDescent="0.95">
      <c r="A139" s="188"/>
      <c r="B139" s="15" t="s">
        <v>578</v>
      </c>
      <c r="C139" s="81" t="s">
        <v>622</v>
      </c>
      <c r="D139" s="92"/>
      <c r="E139" s="92"/>
      <c r="F139" s="92"/>
      <c r="G139" s="92"/>
      <c r="H139" s="92"/>
      <c r="I139" s="92"/>
      <c r="J139" s="87"/>
      <c r="K139" s="120"/>
      <c r="L139" s="87"/>
      <c r="M139" s="120"/>
      <c r="N139" s="87"/>
      <c r="O139" s="120"/>
      <c r="P139" s="87"/>
      <c r="Q139" s="120"/>
      <c r="R139" s="87"/>
      <c r="S139" s="120"/>
      <c r="T139" s="87"/>
      <c r="U139" s="120"/>
      <c r="V139" s="87"/>
      <c r="W139" s="120"/>
      <c r="X139" s="87"/>
      <c r="Y139" s="120"/>
      <c r="Z139" s="87"/>
      <c r="AA139" s="87"/>
      <c r="AB139" s="86">
        <f t="shared" si="10"/>
        <v>0</v>
      </c>
      <c r="AC139" s="112" t="str">
        <f xml:space="preserve">
CONCATENATE(
IF(D139&gt;D129," * F06-15 for Age " &amp;D6&amp;" "&amp; D7&amp; " is more than F06-08"&amp;CHAR(10),""),IF(E139&gt;E129," * F06-15 for Age " &amp;D6&amp;" "&amp; E7&amp; " is more than F06-08"&amp;CHAR(10),""),
IF(F139&gt;F129," * F06-15 for Age " &amp;F6&amp;" "&amp; F7&amp; " is more than F06-08"&amp;CHAR(10),""),IF(G139&gt;G129," * F06-15 for Age " &amp;F6&amp;" "&amp; G7&amp; " is more than F06-08"&amp;CHAR(10),""),
IF(H139&gt;H129," * F06-15 for Age " &amp;H6&amp;" "&amp; H7&amp; " is more than F06-08"&amp;CHAR(10),""),IF(I139&gt;I129," * F06-15 for Age " &amp;H6&amp;" "&amp; I7&amp; " is more than F06-08"&amp;CHAR(10),""),
IF(J139&gt;J129," * F06-15 for Age " &amp;J6&amp;" "&amp; J7&amp; " is more than F06-08"&amp;CHAR(10),""),IF(K139&gt;K129," * F06-15 for Age " &amp;J6&amp;" "&amp; K7&amp; " is more than F06-08"&amp;CHAR(10),""),
IF(L139&gt;L129," * F06-15 for Age " &amp;L6&amp;" "&amp; L7&amp; " is more than F06-08"&amp;CHAR(10),""),IF(M139&gt;M129," * F06-15 for Age " &amp;L6&amp;" "&amp; M7&amp; " is more than F06-08"&amp;CHAR(10),""),
IF(N139&gt;N129," * F06-15 for Age " &amp;N6&amp;" "&amp; N7&amp; " is more than F06-08"&amp;CHAR(10),""),IF(O139&gt;O129," * F06-15 for Age " &amp;N6&amp;" "&amp; O7&amp; " is more than F06-08"&amp;CHAR(10),""),
IF(P139&gt;P129," * F06-15 for Age " &amp;P6&amp;" "&amp; P7&amp; " is more than F06-08"&amp;CHAR(10),""),IF(Q139&gt;Q129," * F06-15 for Age " &amp;P6&amp;" "&amp; Q7&amp; " is more than F06-08"&amp;CHAR(10),""),
IF(R139&gt;R129," * F06-15 for Age " &amp;R6&amp;" "&amp; R7&amp; " is more than F06-08"&amp;CHAR(10),""),IF(S139&gt;S129," * F06-15 for Age " &amp;R6&amp;" "&amp; S7&amp; " is more than F06-08"&amp;CHAR(10),""),
IF(T139&gt;T129," * F06-15 for Age " &amp;T6&amp;" "&amp; T7&amp; " is more than F06-08"&amp;CHAR(10),""),IF(U139&gt;U129," * F06-15 for Age " &amp;T6&amp;" "&amp; U7&amp; " is more than F06-08"&amp;CHAR(10),""),
IF(V139&gt;V129," * F06-15 for Age " &amp;V6&amp;" "&amp; V7&amp; " is more than F06-08"&amp;CHAR(10),""),IF(W139&gt;W129," * F06-15 for Age " &amp;V6&amp;" "&amp; W7&amp; " is more than F06-08"&amp;CHAR(10),""),
IF(X139&gt;X129," * F06-15 for Age " &amp;X6&amp;" "&amp; X7&amp; " is more than F06-08"&amp;CHAR(10),""),IF(Y139&gt;Y129," * F06-15 for Age " &amp;X6&amp;" "&amp; Y7&amp; " is more than F06-08"&amp;CHAR(10),""),
IF(Z139&gt;Z129," * F06-15 for Age " &amp;Z6&amp;" "&amp; Z7&amp; " is more than F06-08"&amp;CHAR(10),""),IF(AA139&gt;AA129," * F06-15 for Age " &amp;Z6&amp;" "&amp; AA7&amp; " is more than F06-08"&amp;CHAR(10),""),
IF(AB139&gt;AB129," * Total F06-15 is more than Total F06-08"&amp;CHAR(10),"")
)</f>
        <v/>
      </c>
      <c r="AD139" s="184"/>
      <c r="AE139" s="117" t="str">
        <f xml:space="preserve">
CONCATENATE(
IF(D139&lt;D129," * F06-15 for Age " &amp;D6&amp;" "&amp; D7&amp; " is less than F06-08"&amp;CHAR(10),""),IF(E139&lt;E129," * F06-15 for Age " &amp;D6&amp;" "&amp; E7&amp; " is less than F06-08"&amp;CHAR(10),""),
IF(F139&lt;F129," * F06-15 for Age " &amp;F6&amp;" "&amp; F7&amp; " is less than F06-08"&amp;CHAR(10),""),IF(G139&lt;G129," * F06-15 for Age " &amp;F6&amp;" "&amp; G7&amp; " is less than F06-08"&amp;CHAR(10),""),
IF(H139&lt;H129," * F06-15 for Age " &amp;H6&amp;" "&amp; H7&amp; " is less than F06-08"&amp;CHAR(10),""),IF(I139&lt;I129," * F06-15 for Age " &amp;H6&amp;" "&amp; I7&amp; " is less than F06-08"&amp;CHAR(10),""),
IF(J139&lt;J129," * F06-15 for Age " &amp;J6&amp;" "&amp; J7&amp; " is less than F06-08"&amp;CHAR(10),""),IF(K139&lt;K129," * F06-15 for Age " &amp;J6&amp;" "&amp; K7&amp; " is less than F06-08"&amp;CHAR(10),""),
IF(L139&lt;L129," * F06-15 for Age " &amp;L6&amp;" "&amp; L7&amp; " is less than F06-08"&amp;CHAR(10),""),IF(M139&lt;M129," * F06-15 for Age " &amp;L6&amp;" "&amp; M7&amp; " is less than F06-08"&amp;CHAR(10),""),
IF(N139&lt;N129," * F06-15 for Age " &amp;N6&amp;" "&amp; N7&amp; " is less than F06-08"&amp;CHAR(10),""),IF(O139&lt;O129," * F06-15 for Age " &amp;N6&amp;" "&amp; O7&amp; " is less than F06-08"&amp;CHAR(10),""),
IF(P139&lt;P129," * F06-15 for Age " &amp;P6&amp;" "&amp; P7&amp; " is less than F06-08"&amp;CHAR(10),""),IF(Q139&lt;Q129," * F06-15 for Age " &amp;P6&amp;" "&amp; Q7&amp; " is less than F06-08"&amp;CHAR(10),""),
IF(R139&lt;R129," * F06-15 for Age " &amp;R6&amp;" "&amp; R7&amp; " is less than F06-08"&amp;CHAR(10),""),IF(S139&lt;S129," * F06-15 for Age " &amp;R6&amp;" "&amp; S7&amp; " is less than F06-08"&amp;CHAR(10),""),
IF(T139&lt;T129," * F06-15 for Age " &amp;T6&amp;" "&amp; T7&amp; " is less than F06-08"&amp;CHAR(10),""),IF(U139&lt;U129," * F06-15 for Age " &amp;T6&amp;" "&amp; U7&amp; " is less than F06-08"&amp;CHAR(10),""),
IF(V139&lt;V129," * F06-15 for Age " &amp;V6&amp;" "&amp; V7&amp; " is less than F06-08"&amp;CHAR(10),""),IF(W139&lt;W129," * F06-15 for Age " &amp;V6&amp;" "&amp; W7&amp; " is less than F06-08"&amp;CHAR(10),""),
IF(X139&lt;X129," * F06-15 for Age " &amp;X6&amp;" "&amp; X7&amp; " is less than F06-08"&amp;CHAR(10),""),IF(Y139&lt;Y129," * F06-15 for Age " &amp;X6&amp;" "&amp; Y7&amp; " is less than F06-08"&amp;CHAR(10),""),
IF(Z139&lt;Z129," * F06-15 for Age " &amp;Z6&amp;" "&amp; Z7&amp; " is less than F06-08"&amp;CHAR(10),""),IF(AA139&lt;AA129," * F06-15 for Age " &amp;Z6&amp;" "&amp; AA7&amp; " is less than F06-08"&amp;CHAR(10),""),
IF(AB139&lt;AB129," * Total F06-15 is less than Total F06-08"&amp;CHAR(10),"")
)</f>
        <v/>
      </c>
      <c r="AF139" s="231"/>
    </row>
    <row r="140" spans="1:32" s="10" customFormat="1" ht="90" customHeight="1" x14ac:dyDescent="0.95">
      <c r="A140" s="188"/>
      <c r="B140" s="15" t="s">
        <v>579</v>
      </c>
      <c r="C140" s="81" t="s">
        <v>623</v>
      </c>
      <c r="D140" s="92"/>
      <c r="E140" s="92"/>
      <c r="F140" s="92"/>
      <c r="G140" s="92"/>
      <c r="H140" s="92"/>
      <c r="I140" s="92"/>
      <c r="J140" s="87"/>
      <c r="K140" s="120"/>
      <c r="L140" s="87"/>
      <c r="M140" s="120"/>
      <c r="N140" s="87"/>
      <c r="O140" s="120"/>
      <c r="P140" s="87"/>
      <c r="Q140" s="120"/>
      <c r="R140" s="87"/>
      <c r="S140" s="120"/>
      <c r="T140" s="87"/>
      <c r="U140" s="120"/>
      <c r="V140" s="87"/>
      <c r="W140" s="120"/>
      <c r="X140" s="87"/>
      <c r="Y140" s="120"/>
      <c r="Z140" s="87"/>
      <c r="AA140" s="87"/>
      <c r="AB140" s="86">
        <f t="shared" si="10"/>
        <v>0</v>
      </c>
      <c r="AC140" s="112" t="str">
        <f xml:space="preserve">
CONCATENATE(
IF(D140&gt;D131," * F06-16 for Age " &amp;D6&amp;" "&amp; D7&amp; " is more than F06-10"&amp;CHAR(10),""),IF(E140&gt;E131," * F06-16 for Age " &amp;D6&amp;" "&amp; E7&amp; " is more than F06-10"&amp;CHAR(10),""),
IF(F140&gt;F131," * F06-16 for Age " &amp;F6&amp;" "&amp; F7&amp; " is more than F06-10"&amp;CHAR(10),""),IF(G140&gt;G131," * F06-16 for Age " &amp;F6&amp;" "&amp; G7&amp; " is more than F06-10"&amp;CHAR(10),""),
IF(H140&gt;H131," * F06-16 for Age " &amp;H6&amp;" "&amp; H7&amp; " is more than F06-10"&amp;CHAR(10),""),IF(I140&gt;I131," * F06-16 for Age " &amp;H6&amp;" "&amp; I7&amp; " is more than F06-10"&amp;CHAR(10),""),
IF(J140&gt;J131," * F06-16 for Age " &amp;J6&amp;" "&amp; J7&amp; " is more than F06-10"&amp;CHAR(10),""),IF(K140&gt;K131," * F06-16 for Age " &amp;J6&amp;" "&amp; K7&amp; " is more than F06-10"&amp;CHAR(10),""),
IF(L140&gt;L131," * F06-16 for Age " &amp;L6&amp;" "&amp; L7&amp; " is more than F06-10"&amp;CHAR(10),""),IF(M140&gt;M131," * F06-16 for Age " &amp;L6&amp;" "&amp; M7&amp; " is more than F06-10"&amp;CHAR(10),""),
IF(N140&gt;N131," * F06-16 for Age " &amp;N6&amp;" "&amp; N7&amp; " is more than F06-10"&amp;CHAR(10),""),IF(O140&gt;O131," * F06-16 for Age " &amp;N6&amp;" "&amp; O7&amp; " is more than F06-10"&amp;CHAR(10),""),
IF(P140&gt;P131," * F06-16 for Age " &amp;P6&amp;" "&amp; P7&amp; " is more than F06-10"&amp;CHAR(10),""),IF(Q140&gt;Q131," * F06-16 for Age " &amp;P6&amp;" "&amp; Q7&amp; " is more than F06-10"&amp;CHAR(10),""),
IF(R140&gt;R131," * F06-16 for Age " &amp;R6&amp;" "&amp; R7&amp; " is more than F06-10"&amp;CHAR(10),""),IF(S140&gt;S131," * F06-16 for Age " &amp;R6&amp;" "&amp; S7&amp; " is more than F06-10"&amp;CHAR(10),""),
IF(T140&gt;T131," * F06-16 for Age " &amp;T6&amp;" "&amp; T7&amp; " is more than F06-10"&amp;CHAR(10),""),IF(U140&gt;U131," * F06-16 for Age " &amp;T6&amp;" "&amp; U7&amp; " is more than F06-10"&amp;CHAR(10),""),
IF(V140&gt;V131," * F06-16 for Age " &amp;V6&amp;" "&amp; V7&amp; " is more than F06-10"&amp;CHAR(10),""),IF(W140&gt;W131," * F06-16 for Age " &amp;V6&amp;" "&amp; W7&amp; " is more than F06-10"&amp;CHAR(10),""),
IF(X140&gt;X131," * F06-16 for Age " &amp;X6&amp;" "&amp; X7&amp; " is more than F06-10"&amp;CHAR(10),""),IF(Y140&gt;Y131," * F06-16 for Age " &amp;X6&amp;" "&amp; Y7&amp; " is more than F06-10"&amp;CHAR(10),""),
IF(Z140&gt;Z131," * F06-16 for Age " &amp;Z6&amp;" "&amp; Z7&amp; " is more than F06-10"&amp;CHAR(10),""),IF(AA140&gt;AA131," * F06-16 for Age " &amp;Z6&amp;" "&amp; AA7&amp; " is more than F06-10"&amp;CHAR(10),""),
IF(AB140&gt;AB131," * Total F06-16 is more than Total F06-10"&amp;CHAR(10),"")
)</f>
        <v/>
      </c>
      <c r="AD140" s="184"/>
      <c r="AE140" s="117" t="str">
        <f xml:space="preserve">
CONCATENATE(
IF(D140&lt;D131," * F06-16 for Age " &amp;D6&amp;" "&amp; D7&amp; " is less than F06-10"&amp;CHAR(10),""),IF(E140&lt;E131," * F06-16 for Age " &amp;D6&amp;" "&amp; E7&amp; " is less than F06-10"&amp;CHAR(10),""),
IF(F140&lt;F131," * F06-16 for Age " &amp;F6&amp;" "&amp; F7&amp; " is less than F06-10"&amp;CHAR(10),""),IF(G140&lt;G131," * F06-16 for Age " &amp;F6&amp;" "&amp; G7&amp; " is less than F06-10"&amp;CHAR(10),""),
IF(H140&lt;H131," * F06-16 for Age " &amp;H6&amp;" "&amp; H7&amp; " is less than F06-10"&amp;CHAR(10),""),IF(I140&lt;I131," * F06-16 for Age " &amp;H6&amp;" "&amp; I7&amp; " is less than F06-10"&amp;CHAR(10),""),
IF(J140&lt;J131," * F06-16 for Age " &amp;J6&amp;" "&amp; J7&amp; " is less than F06-10"&amp;CHAR(10),""),IF(K140&lt;K131," * F06-16 for Age " &amp;J6&amp;" "&amp; K7&amp; " is less than F06-10"&amp;CHAR(10),""),
IF(L140&lt;L131," * F06-16 for Age " &amp;L6&amp;" "&amp; L7&amp; " is less than F06-10"&amp;CHAR(10),""),IF(M140&lt;M131," * F06-16 for Age " &amp;L6&amp;" "&amp; M7&amp; " is less than F06-10"&amp;CHAR(10),""),
IF(N140&lt;N131," * F06-16 for Age " &amp;N6&amp;" "&amp; N7&amp; " is less than F06-10"&amp;CHAR(10),""),IF(O140&lt;O131," * F06-16 for Age " &amp;N6&amp;" "&amp; O7&amp; " is less than F06-10"&amp;CHAR(10),""),
IF(P140&lt;P131," * F06-16 for Age " &amp;P6&amp;" "&amp; P7&amp; " is less than F06-10"&amp;CHAR(10),""),IF(Q140&lt;Q131," * F06-16 for Age " &amp;P6&amp;" "&amp; Q7&amp; " is less than F06-10"&amp;CHAR(10),""),
IF(R140&lt;R131," * F06-16 for Age " &amp;R6&amp;" "&amp; R7&amp; " is less than F06-10"&amp;CHAR(10),""),IF(S140&lt;S131," * F06-16 for Age " &amp;R6&amp;" "&amp; S7&amp; " is less than F06-10"&amp;CHAR(10),""),
IF(T140&lt;T131," * F06-16 for Age " &amp;T6&amp;" "&amp; T7&amp; " is less than F06-10"&amp;CHAR(10),""),IF(U140&lt;U131," * F06-16 for Age " &amp;T6&amp;" "&amp; U7&amp; " is less than F06-10"&amp;CHAR(10),""),
IF(V140&lt;V131," * F06-16 for Age " &amp;V6&amp;" "&amp; V7&amp; " is less than F06-10"&amp;CHAR(10),""),IF(W140&lt;W131," * F06-16 for Age " &amp;V6&amp;" "&amp; W7&amp; " is less than F06-10"&amp;CHAR(10),""),
IF(X140&lt;X131," * F06-16 for Age " &amp;X6&amp;" "&amp; X7&amp; " is less than F06-10"&amp;CHAR(10),""),IF(Y140&lt;Y131," * F06-16 for Age " &amp;X6&amp;" "&amp; Y7&amp; " is less than F06-10"&amp;CHAR(10),""),
IF(Z140&lt;Z131," * F06-16 for Age " &amp;Z6&amp;" "&amp; Z7&amp; " is less than F06-10"&amp;CHAR(10),""),IF(AA140&lt;AA131," * F06-16 for Age " &amp;Z6&amp;" "&amp; AA7&amp; " is less than F06-10"&amp;CHAR(10),""),
IF(AB140&lt;AB131," * Total F06-16 is less than Total F06-10"&amp;CHAR(10),"")
)</f>
        <v/>
      </c>
      <c r="AF140" s="231"/>
    </row>
    <row r="141" spans="1:32" s="10" customFormat="1" ht="90" customHeight="1" x14ac:dyDescent="0.95">
      <c r="A141" s="188"/>
      <c r="B141" s="15" t="s">
        <v>580</v>
      </c>
      <c r="C141" s="81" t="s">
        <v>624</v>
      </c>
      <c r="D141" s="92"/>
      <c r="E141" s="92"/>
      <c r="F141" s="92"/>
      <c r="G141" s="92"/>
      <c r="H141" s="92"/>
      <c r="I141" s="92"/>
      <c r="J141" s="87"/>
      <c r="K141" s="120"/>
      <c r="L141" s="87"/>
      <c r="M141" s="120"/>
      <c r="N141" s="87"/>
      <c r="O141" s="120"/>
      <c r="P141" s="87"/>
      <c r="Q141" s="120"/>
      <c r="R141" s="87"/>
      <c r="S141" s="120"/>
      <c r="T141" s="87"/>
      <c r="U141" s="120"/>
      <c r="V141" s="87"/>
      <c r="W141" s="120"/>
      <c r="X141" s="87"/>
      <c r="Y141" s="120"/>
      <c r="Z141" s="87"/>
      <c r="AA141" s="87"/>
      <c r="AB141" s="86">
        <f t="shared" si="10"/>
        <v>0</v>
      </c>
      <c r="AC141" s="112"/>
      <c r="AD141" s="184"/>
      <c r="AE141" s="117"/>
      <c r="AF141" s="231"/>
    </row>
    <row r="142" spans="1:32" s="10" customFormat="1" ht="96" customHeight="1" x14ac:dyDescent="0.95">
      <c r="A142" s="188" t="s">
        <v>145</v>
      </c>
      <c r="B142" s="15" t="s">
        <v>399</v>
      </c>
      <c r="C142" s="81" t="s">
        <v>625</v>
      </c>
      <c r="D142" s="92"/>
      <c r="E142" s="92"/>
      <c r="F142" s="92"/>
      <c r="G142" s="92"/>
      <c r="H142" s="92"/>
      <c r="I142" s="92"/>
      <c r="J142" s="87"/>
      <c r="K142" s="120"/>
      <c r="L142" s="87"/>
      <c r="M142" s="120"/>
      <c r="N142" s="87"/>
      <c r="O142" s="120"/>
      <c r="P142" s="87"/>
      <c r="Q142" s="120"/>
      <c r="R142" s="87"/>
      <c r="S142" s="120"/>
      <c r="T142" s="87"/>
      <c r="U142" s="120"/>
      <c r="V142" s="87"/>
      <c r="W142" s="120"/>
      <c r="X142" s="87"/>
      <c r="Y142" s="120"/>
      <c r="Z142" s="87"/>
      <c r="AA142" s="87"/>
      <c r="AB142" s="86">
        <f t="shared" si="10"/>
        <v>0</v>
      </c>
      <c r="AC142" s="112" t="str">
        <f xml:space="preserve">
CONCATENATE(
IF(D142&gt;SUM(D125,D126)," * F06-18 for Age " &amp;D6&amp;" "&amp; D7&amp; " is more than (F06-04+F06-06)"&amp;CHAR(10),""),IF(E142&gt;SUM(E125,E126,E100)," * F06-18  for Age " &amp;D6&amp;" "&amp; E7&amp; " is more than (F06-04+F06-06)"&amp;CHAR(10),""),
IF(F142&gt;SUM(F125,F126)," * F06-18  for Age " &amp;F6&amp;" "&amp; F7&amp; " is more than (F06-04+F06-06)"&amp;CHAR(10),""),IF(G142&gt;SUM(G125,G126,G100)," * F06-18  for Age " &amp;F6&amp;" "&amp; G7&amp; " is more than (F06-04+F06-06)"&amp;CHAR(10),""),
IF(H142&gt;SUM(H125,H126)," * F06-18  for Age " &amp;H6&amp;" "&amp; H7&amp; " is more than (F06-04+F06-06)"&amp;CHAR(10),""),IF(I142&gt;SUM(I125,I126,I100)," * F06-18  for Age " &amp;H6&amp;" "&amp; I7&amp; " is more than (F06-04+F06-06)"&amp;CHAR(10),""),
IF(J142&gt;SUM(J125,J126)," * F06-18  for Age " &amp;J6&amp;" "&amp; J7&amp; " is more than (F06-04+F06-06)"&amp;CHAR(10),""),IF(K142&gt;SUM(K125,K126,K100)," * F06-18  for Age " &amp;J6&amp;" "&amp; K7&amp; " is more than (F06-04+F06-06)"&amp;CHAR(10),""),
IF(L142&gt;SUM(L125,L126)," * F06-18  for Age " &amp;L6&amp;" "&amp; L7&amp; " is more than (F06-04+F06-06)"&amp;CHAR(10),""),IF(M142&gt;SUM(M125,M126,M100)," * F06-18  for Age " &amp;L6&amp;" "&amp; M7&amp; " is more than (F06-04+F06-06)"&amp;CHAR(10),""),
IF(N142&gt;SUM(N125,N126)," * F06-18  for Age " &amp;N6&amp;" "&amp; N7&amp; " is more than (F06-04+F06-06)"&amp;CHAR(10),""),IF(O142&gt;SUM(O125,O126,O100)," * F06-18  for Age " &amp;N6&amp;" "&amp; O7&amp; " is more than (F06-04+F06-06)"&amp;CHAR(10),""),
IF(P142&gt;SUM(P125,P126)," * F06-18  for Age " &amp;P6&amp;" "&amp; P7&amp; " is more than (F06-04+F06-06)"&amp;CHAR(10),""),IF(Q142&gt;SUM(Q125,Q126,Q100)," * F06-18  for Age " &amp;P6&amp;" "&amp; Q7&amp; " is more than (F06-04+F06-06)"&amp;CHAR(10),""),
IF(R142&gt;SUM(R125,R126)," * F06-18  for Age " &amp;R6&amp;" "&amp; R7&amp; " is more than (F06-04+F06-06)"&amp;CHAR(10),""),IF(S142&gt;SUM(S125,S126,S100)," * F06-18  for Age " &amp;R6&amp;" "&amp; S7&amp; " is more than (F06-04+F06-06)"&amp;CHAR(10),""),
IF(T142&gt;SUM(T125,T126)," * F06-18  for Age " &amp;T6&amp;" "&amp; T7&amp; " is more than (F06-04+F06-06)"&amp;CHAR(10),""),IF(U142&gt;SUM(U125,U126,U100)," * F06-18  for Age " &amp;T6&amp;" "&amp; U7&amp; " is more than (F06-04+F06-06)"&amp;CHAR(10),""),
IF(V142&gt;SUM(V125,V126)," * F06-18  for Age " &amp;V6&amp;" "&amp; V7&amp; " is more than (F06-04+F06-06)"&amp;CHAR(10),""),IF(W142&gt;SUM(W125,W126,W100)," * F06-18  for Age " &amp;V6&amp;" "&amp; W7&amp; " is more than (F06-04+F06-06)"&amp;CHAR(10),""),
IF(X142&gt;SUM(X125,X126)," * F06-18  for Age " &amp;X6&amp;" "&amp; X7&amp; " is more than (F06-04+F06-06)"&amp;CHAR(10),""),IF(Y142&gt;SUM(Y125,Y126,Y100)," * F06-18  for Age " &amp;X6&amp;" "&amp; Y7&amp; " is more than (F06-04+F06-06)"&amp;CHAR(10),""),
IF(Z142&gt;SUM(Z125,Z126)," * F06-18  for Age " &amp;Z6&amp;" "&amp; Z7&amp; " is more than (F06-04+F06-06)"&amp;CHAR(10),""),IF(AA142&gt;SUM(AA125,AA126,AA100)," * F06-18  for Age " &amp;Z6&amp;" "&amp; AA7&amp; " is more than (F06-04+F06-06)"&amp;CHAR(10),""),
IF(AB142&gt;SUM(AB125,AB126)," * Total F06-18  is more than (F06-04+F06-06)"&amp;CHAR(10),"")
)</f>
        <v/>
      </c>
      <c r="AD142" s="184"/>
      <c r="AE142" s="117" t="str">
        <f xml:space="preserve">
CONCATENATE(
IF(D142&lt;SUM(D125,D127)," * Sum of (F06-04+F06-06) for Age " &amp;D6&amp;" "&amp; D7&amp; " is greater than F06-18"&amp;CHAR(10),""),IF(E142&lt;SUM(E125,E127,E100)," * Sum of (F06-04+F06-06) for Age " &amp;D6&amp;" "&amp; E7&amp; " is greater than F06-18"&amp;CHAR(10),""),
IF(F142&lt;SUM(F125,F127)," * Sum of (F06-04+F06-06) for Age " &amp;F6&amp;" "&amp; F7&amp; " is greater than F06-18"&amp;CHAR(10),""),IF(G142&lt;SUM(G125,G127,G100)," * Sum of (F06-04+F06-06) for Age " &amp;F6&amp;" "&amp; G7&amp; " is greater than F06-18"&amp;CHAR(10),""),
IF(H142&lt;SUM(H125,H127)," * Sum of (F06-04+F06-06) for Age " &amp;H6&amp;" "&amp; H7&amp; " is greater than F06-18"&amp;CHAR(10),""),IF(I142&lt;SUM(I125,I127,I100)," * Sum of (F06-04+F06-06) for Age " &amp;H6&amp;" "&amp; I7&amp; " is greater than F06-18"&amp;CHAR(10),""),
IF(J142&lt;SUM(J125,J127)," * Sum of (F06-04+F06-06) for Age " &amp;J6&amp;" "&amp; J7&amp; " is greater than F06-18"&amp;CHAR(10),""),IF(K142&lt;SUM(K125,K127,K100)," * Sum of (F06-04+F06-06) for Age " &amp;J6&amp;" "&amp; K7&amp; " is greater than F06-18"&amp;CHAR(10),""),
IF(L142&lt;SUM(L125,L127)," * Sum of (F06-04+F06-06) for Age " &amp;L6&amp;" "&amp; L7&amp; " is greater than F06-18"&amp;CHAR(10),""),IF(M142&lt;SUM(M125,M127,M100)," * Sum of (F06-04+F06-06) for Age " &amp;L6&amp;" "&amp; M7&amp; " is greater than F06-18"&amp;CHAR(10),""),
IF(N142&lt;SUM(N125,N127)," * Sum of (F06-04+F06-06) for Age " &amp;N6&amp;" "&amp; N7&amp; " is greater than F06-18"&amp;CHAR(10),""),IF(O142&lt;SUM(O125,O127,O100)," * Sum of (F06-04+F06-06) for Age " &amp;N6&amp;" "&amp; O7&amp; " is greater than F06-18"&amp;CHAR(10),""),
IF(P142&lt;SUM(P125,P127)," * Sum of (F06-04+F06-06) for Age " &amp;P6&amp;" "&amp; P7&amp; " is greater than F06-18"&amp;CHAR(10),""),IF(Q142&lt;SUM(Q125,Q127,Q100)," * Sum of (F06-04+F06-06) for Age " &amp;P6&amp;" "&amp; Q7&amp; " is greater than F06-18"&amp;CHAR(10),""),
IF(R142&lt;SUM(R125,R127)," * Sum of (F06-04+F06-06) for Age " &amp;R6&amp;" "&amp; R7&amp; " is greater than F06-18"&amp;CHAR(10),""),IF(S142&lt;SUM(S125,S127,S100)," * Sum of (F06-04+F06-06) for Age " &amp;R6&amp;" "&amp; S7&amp; " is greater than F06-18"&amp;CHAR(10),""),
IF(T142&lt;SUM(T125,T127)," * Sum of (F06-04+F06-06) for Age " &amp;T6&amp;" "&amp; T7&amp; " is greater than F06-18"&amp;CHAR(10),""),IF(U142&lt;SUM(U125,U127,U100)," * Sum of (F06-04+F06-06) for Age " &amp;T6&amp;" "&amp; U7&amp; " is greater than F06-18"&amp;CHAR(10),""),
IF(V142&lt;SUM(V125,V127)," * Sum of (F06-04+F06-06) for Age " &amp;V6&amp;" "&amp; V7&amp; " is greater than F06-18"&amp;CHAR(10),""),IF(W142&lt;SUM(W125,W127,W100)," * Sum of (F06-04+F06-06) for Age " &amp;V6&amp;" "&amp; W7&amp; " is greater than F06-18"&amp;CHAR(10),""),
IF(X142&lt;SUM(X125,X127)," * Sum of (F06-04+F06-06) for Age " &amp;X6&amp;" "&amp; X7&amp; " is greater than F06-18"&amp;CHAR(10),""),IF(Y142&lt;SUM(Y125,Y127,Y100)," * Sum of (F06-04+F06-06) for Age " &amp;X6&amp;" "&amp; Y7&amp; " is greater than F06-18"&amp;CHAR(10),""),
IF(Z142&lt;SUM(Z125,Z127)," * Sum of (F06-04+F06-06) for Age " &amp;Z6&amp;" "&amp; Z7&amp; " is greater than F06-18"&amp;CHAR(10),""),IF(AA142&lt;SUM(AA125,AA127,AA100)," * Sum of (F06-04+F06-06) for Age " &amp;Z6&amp;" "&amp; AA7&amp; " is greater than F06-18"&amp;CHAR(10),""),
IF(AB142&lt;SUM(AB125,AB127)," * Total Sum of (F06-04+F06-06) is greater than F06-18"&amp;CHAR(10),"")
)</f>
        <v/>
      </c>
      <c r="AF142" s="231"/>
    </row>
    <row r="143" spans="1:32" s="10" customFormat="1" ht="96" customHeight="1" x14ac:dyDescent="0.95">
      <c r="A143" s="188"/>
      <c r="B143" s="15" t="s">
        <v>581</v>
      </c>
      <c r="C143" s="81" t="s">
        <v>626</v>
      </c>
      <c r="D143" s="92"/>
      <c r="E143" s="92"/>
      <c r="F143" s="92"/>
      <c r="G143" s="92"/>
      <c r="H143" s="92"/>
      <c r="I143" s="92"/>
      <c r="J143" s="87"/>
      <c r="K143" s="120"/>
      <c r="L143" s="87"/>
      <c r="M143" s="120"/>
      <c r="N143" s="87"/>
      <c r="O143" s="120"/>
      <c r="P143" s="87"/>
      <c r="Q143" s="120"/>
      <c r="R143" s="87"/>
      <c r="S143" s="120"/>
      <c r="T143" s="87"/>
      <c r="U143" s="120"/>
      <c r="V143" s="87"/>
      <c r="W143" s="120"/>
      <c r="X143" s="87"/>
      <c r="Y143" s="120"/>
      <c r="Z143" s="87"/>
      <c r="AA143" s="87"/>
      <c r="AB143" s="86">
        <f t="shared" si="10"/>
        <v>0</v>
      </c>
      <c r="AC143" s="112" t="str">
        <f xml:space="preserve">
CONCATENATE(
IF(D143&gt;D129," * F06-19 for Age " &amp;D6&amp;" "&amp; D7&amp; " is more than F06-08"&amp;CHAR(10),""),IF(E143&gt;E129," * F06-19 for Age " &amp;D6&amp;" "&amp; E7&amp; " is more than F06-08"&amp;CHAR(10),""),
IF(F143&gt;F129," * F06-19 for Age " &amp;F6&amp;" "&amp; F7&amp; " is more than F06-08"&amp;CHAR(10),""),IF(G143&gt;G129," * F06-19 for Age " &amp;F6&amp;" "&amp; G7&amp; " is more than F06-08"&amp;CHAR(10),""),
IF(H143&gt;H129," * F06-19 for Age " &amp;H6&amp;" "&amp; H7&amp; " is more than F06-08"&amp;CHAR(10),""),IF(I143&gt;I129," * F06-19 for Age " &amp;H6&amp;" "&amp; I7&amp; " is more than F06-08"&amp;CHAR(10),""),
IF(J143&gt;J129," * F06-19 for Age " &amp;J6&amp;" "&amp; J7&amp; " is more than F06-08"&amp;CHAR(10),""),IF(K143&gt;K129," * F06-19 for Age " &amp;J6&amp;" "&amp; K7&amp; " is more than F06-08"&amp;CHAR(10),""),
IF(L143&gt;L129," * F06-19 for Age " &amp;L6&amp;" "&amp; L7&amp; " is more than F06-08"&amp;CHAR(10),""),IF(M143&gt;M129," * F06-19 for Age " &amp;L6&amp;" "&amp; M7&amp; " is more than F06-08"&amp;CHAR(10),""),
IF(N143&gt;N129," * F06-19 for Age " &amp;N6&amp;" "&amp; N7&amp; " is more than F06-08"&amp;CHAR(10),""),IF(O143&gt;O129," * F06-19 for Age " &amp;N6&amp;" "&amp; O7&amp; " is more than F06-08"&amp;CHAR(10),""),
IF(P143&gt;P129," * F06-19 for Age " &amp;P6&amp;" "&amp; P7&amp; " is more than F06-08"&amp;CHAR(10),""),IF(Q143&gt;Q129," * F06-19 for Age " &amp;P6&amp;" "&amp; Q7&amp; " is more than F06-08"&amp;CHAR(10),""),
IF(R143&gt;R129," * F06-19 for Age " &amp;R6&amp;" "&amp; R7&amp; " is more than F06-08"&amp;CHAR(10),""),IF(S143&gt;S129," * F06-19 for Age " &amp;R6&amp;" "&amp; S7&amp; " is more than F06-08"&amp;CHAR(10),""),
IF(T143&gt;T129," * F06-19 for Age " &amp;T6&amp;" "&amp; T7&amp; " is more than F06-08"&amp;CHAR(10),""),IF(U143&gt;U129," * F06-19 for Age " &amp;T6&amp;" "&amp; U7&amp; " is more than F06-08"&amp;CHAR(10),""),
IF(V143&gt;V129," * F06-19 for Age " &amp;V6&amp;" "&amp; V7&amp; " is more than F06-08"&amp;CHAR(10),""),IF(W143&gt;W129," * F06-19 for Age " &amp;V6&amp;" "&amp; W7&amp; " is more than F06-08"&amp;CHAR(10),""),
IF(X143&gt;X129," * F06-19 for Age " &amp;X6&amp;" "&amp; X7&amp; " is more than F06-08"&amp;CHAR(10),""),IF(Y143&gt;Y129," * F06-19 for Age " &amp;X6&amp;" "&amp; Y7&amp; " is more than F06-08"&amp;CHAR(10),""),
IF(Z143&gt;Z129," * F06-19 for Age " &amp;Z6&amp;" "&amp; Z7&amp; " is more than F06-08"&amp;CHAR(10),""),IF(AA143&gt;AA129," * F06-19 for Age " &amp;Z6&amp;" "&amp; AA7&amp; " is more than F06-08"&amp;CHAR(10),""),
IF(AB143&gt;AB129," * Total F06-19 is more than Total F06-08"&amp;CHAR(10),"")
)</f>
        <v/>
      </c>
      <c r="AD143" s="184"/>
      <c r="AE143" s="117" t="str">
        <f xml:space="preserve">
CONCATENATE(
IF(D143&lt;D129," * F06-19 for Age " &amp;D6&amp;" "&amp; D7&amp; " is less than F06-08"&amp;CHAR(10),""),IF(E143&lt;E129," * F06-19 for Age " &amp;D6&amp;" "&amp; E7&amp; " is less than F06-08"&amp;CHAR(10),""),
IF(F143&lt;F129," * F06-19 for Age " &amp;F6&amp;" "&amp; F7&amp; " is less than F06-08"&amp;CHAR(10),""),IF(G143&lt;G129," * F06-19 for Age " &amp;F6&amp;" "&amp; G7&amp; " is less than F06-08"&amp;CHAR(10),""),
IF(H143&lt;H129," * F06-19 for Age " &amp;H6&amp;" "&amp; H7&amp; " is less than F06-08"&amp;CHAR(10),""),IF(I143&lt;I129," * F06-19 for Age " &amp;H6&amp;" "&amp; I7&amp; " is less than F06-08"&amp;CHAR(10),""),
IF(J143&lt;J129," * F06-19 for Age " &amp;J6&amp;" "&amp; J7&amp; " is less than F06-08"&amp;CHAR(10),""),IF(K143&lt;K129," * F06-19 for Age " &amp;J6&amp;" "&amp; K7&amp; " is less than F06-08"&amp;CHAR(10),""),
IF(L143&lt;L129," * F06-19 for Age " &amp;L6&amp;" "&amp; L7&amp; " is less than F06-08"&amp;CHAR(10),""),IF(M143&lt;M129," * F06-19 for Age " &amp;L6&amp;" "&amp; M7&amp; " is less than F06-08"&amp;CHAR(10),""),
IF(N143&lt;N129," * F06-19 for Age " &amp;N6&amp;" "&amp; N7&amp; " is less than F06-08"&amp;CHAR(10),""),IF(O143&lt;O129," * F06-19 for Age " &amp;N6&amp;" "&amp; O7&amp; " is less than F06-08"&amp;CHAR(10),""),
IF(P143&lt;P129," * F06-19 for Age " &amp;P6&amp;" "&amp; P7&amp; " is less than F06-08"&amp;CHAR(10),""),IF(Q143&lt;Q129," * F06-19 for Age " &amp;P6&amp;" "&amp; Q7&amp; " is less than F06-08"&amp;CHAR(10),""),
IF(R143&lt;R129," * F06-19 for Age " &amp;R6&amp;" "&amp; R7&amp; " is less than F06-08"&amp;CHAR(10),""),IF(S143&lt;S129," * F06-19 for Age " &amp;R6&amp;" "&amp; S7&amp; " is less than F06-08"&amp;CHAR(10),""),
IF(T143&lt;T129," * F06-19 for Age " &amp;T6&amp;" "&amp; T7&amp; " is less than F06-08"&amp;CHAR(10),""),IF(U143&lt;U129," * F06-19 for Age " &amp;T6&amp;" "&amp; U7&amp; " is less than F06-08"&amp;CHAR(10),""),
IF(V143&lt;V129," * F06-19 for Age " &amp;V6&amp;" "&amp; V7&amp; " is less than F06-08"&amp;CHAR(10),""),IF(W143&lt;W129," * F06-19 for Age " &amp;V6&amp;" "&amp; W7&amp; " is less than F06-08"&amp;CHAR(10),""),
IF(X143&lt;X129," * F06-19 for Age " &amp;X6&amp;" "&amp; X7&amp; " is less than F06-08"&amp;CHAR(10),""),IF(Y143&lt;Y129," * F06-19 for Age " &amp;X6&amp;" "&amp; Y7&amp; " is less than F06-08"&amp;CHAR(10),""),
IF(Z143&lt;Z129," * F06-19 for Age " &amp;Z6&amp;" "&amp; Z7&amp; " is less than F06-08"&amp;CHAR(10),""),IF(AA143&lt;AA129," * F06-19 for Age " &amp;Z6&amp;" "&amp; AA7&amp; " is less than F06-08"&amp;CHAR(10),""),
IF(AB143&lt;AB129," * Total F06-19 is less than Total F06-08"&amp;CHAR(10),"")
)</f>
        <v/>
      </c>
      <c r="AF143" s="231"/>
    </row>
    <row r="144" spans="1:32" s="10" customFormat="1" ht="96" customHeight="1" x14ac:dyDescent="0.95">
      <c r="A144" s="173"/>
      <c r="B144" s="99" t="s">
        <v>582</v>
      </c>
      <c r="C144" s="105" t="s">
        <v>627</v>
      </c>
      <c r="D144" s="110"/>
      <c r="E144" s="110"/>
      <c r="F144" s="110"/>
      <c r="G144" s="110"/>
      <c r="H144" s="110"/>
      <c r="I144" s="110"/>
      <c r="J144" s="101"/>
      <c r="K144" s="122"/>
      <c r="L144" s="101"/>
      <c r="M144" s="122"/>
      <c r="N144" s="101"/>
      <c r="O144" s="122"/>
      <c r="P144" s="101"/>
      <c r="Q144" s="122"/>
      <c r="R144" s="101"/>
      <c r="S144" s="122"/>
      <c r="T144" s="101"/>
      <c r="U144" s="122"/>
      <c r="V144" s="101"/>
      <c r="W144" s="122"/>
      <c r="X144" s="101"/>
      <c r="Y144" s="122"/>
      <c r="Z144" s="101"/>
      <c r="AA144" s="101"/>
      <c r="AB144" s="97">
        <f t="shared" si="10"/>
        <v>0</v>
      </c>
      <c r="AC144" s="113" t="str">
        <f xml:space="preserve">
CONCATENATE(
IF(D144&gt;D131," * F06-20 for Age " &amp;D6&amp;" "&amp; D7&amp; " is more than F06-10"&amp;CHAR(10),""),IF(E144&gt;E131," * F06-20 for Age " &amp;D6&amp;" "&amp; E7&amp; " is more than F06-10"&amp;CHAR(10),""),
IF(F144&gt;F131," * F06-20 for Age " &amp;F6&amp;" "&amp; F7&amp; " is more than F06-10"&amp;CHAR(10),""),IF(G144&gt;G131," * F06-20 for Age " &amp;F6&amp;" "&amp; G7&amp; " is more than F06-10"&amp;CHAR(10),""),
IF(H144&gt;H131," * F06-20 for Age " &amp;H6&amp;" "&amp; H7&amp; " is more than F06-10"&amp;CHAR(10),""),IF(I144&gt;I131," * F06-20 for Age " &amp;H6&amp;" "&amp; I7&amp; " is more than F06-10"&amp;CHAR(10),""),
IF(J144&gt;J131," * F06-20 for Age " &amp;J6&amp;" "&amp; J7&amp; " is more than F06-10"&amp;CHAR(10),""),IF(K144&gt;K131," * F06-20 for Age " &amp;J6&amp;" "&amp; K7&amp; " is more than F06-10"&amp;CHAR(10),""),
IF(L144&gt;L131," * F06-20 for Age " &amp;L6&amp;" "&amp; L7&amp; " is more than F06-10"&amp;CHAR(10),""),IF(M144&gt;M131," * F06-20 for Age " &amp;L6&amp;" "&amp; M7&amp; " is more than F06-10"&amp;CHAR(10),""),
IF(N144&gt;N131," * F06-20 for Age " &amp;N6&amp;" "&amp; N7&amp; " is more than F06-10"&amp;CHAR(10),""),IF(O144&gt;O131," * F06-20 for Age " &amp;N6&amp;" "&amp; O7&amp; " is more than F06-10"&amp;CHAR(10),""),
IF(P144&gt;P131," * F06-20 for Age " &amp;P6&amp;" "&amp; P7&amp; " is more than F06-10"&amp;CHAR(10),""),IF(Q144&gt;Q131," * F06-20 for Age " &amp;P6&amp;" "&amp; Q7&amp; " is more than F06-10"&amp;CHAR(10),""),
IF(R144&gt;R131," * F06-20 for Age " &amp;R6&amp;" "&amp; R7&amp; " is more than F06-10"&amp;CHAR(10),""),IF(S144&gt;S131," * F06-20 for Age " &amp;R6&amp;" "&amp; S7&amp; " is more than F06-10"&amp;CHAR(10),""),
IF(T144&gt;T131," * F06-20 for Age " &amp;T6&amp;" "&amp; T7&amp; " is more than F06-10"&amp;CHAR(10),""),IF(U144&gt;U131," * F06-20 for Age " &amp;T6&amp;" "&amp; U7&amp; " is more than F06-10"&amp;CHAR(10),""),
IF(V144&gt;V131," * F06-20 for Age " &amp;V6&amp;" "&amp; V7&amp; " is more than F06-10"&amp;CHAR(10),""),IF(W144&gt;W131," * F06-20 for Age " &amp;V6&amp;" "&amp; W7&amp; " is more than F06-10"&amp;CHAR(10),""),
IF(X144&gt;X131," * F06-20 for Age " &amp;X6&amp;" "&amp; X7&amp; " is more than F06-10"&amp;CHAR(10),""),IF(Y144&gt;Y131," * F06-20 for Age " &amp;X6&amp;" "&amp; Y7&amp; " is more than F06-10"&amp;CHAR(10),""),
IF(Z144&gt;Z131," * F06-20 for Age " &amp;Z6&amp;" "&amp; Z7&amp; " is more than F06-10"&amp;CHAR(10),""),IF(AA144&gt;AA131," * F06-20 for Age " &amp;Z6&amp;" "&amp; AA7&amp; " is more than F06-10"&amp;CHAR(10),""),
IF(AB144&gt;AB131," * Total F06-20 is more than Total F06-10"&amp;CHAR(10),"")
)</f>
        <v/>
      </c>
      <c r="AD144" s="184"/>
      <c r="AE144" s="119" t="str">
        <f xml:space="preserve">
CONCATENATE(
IF(D144&lt;D131," * F06-20 for Age " &amp;D6&amp;" "&amp; D7&amp; " is less than F06-10"&amp;CHAR(10),""),IF(E144&lt;E131," * F06-20 for Age " &amp;D6&amp;" "&amp; E7&amp; " is less than F06-10"&amp;CHAR(10),""),
IF(F144&lt;F131," * F06-20 for Age " &amp;F6&amp;" "&amp; F7&amp; " is less than F06-10"&amp;CHAR(10),""),IF(G144&lt;G131," * F06-20 for Age " &amp;F6&amp;" "&amp; G7&amp; " is less than F06-10"&amp;CHAR(10),""),
IF(H144&lt;H131," * F06-20 for Age " &amp;H6&amp;" "&amp; H7&amp; " is less than F06-10"&amp;CHAR(10),""),IF(I144&lt;I131," * F06-20 for Age " &amp;H6&amp;" "&amp; I7&amp; " is less than F06-10"&amp;CHAR(10),""),
IF(J144&lt;J131," * F06-20 for Age " &amp;J6&amp;" "&amp; J7&amp; " is less than F06-10"&amp;CHAR(10),""),IF(K144&lt;K131," * F06-20 for Age " &amp;J6&amp;" "&amp; K7&amp; " is less than F06-10"&amp;CHAR(10),""),
IF(L144&lt;L131," * F06-20 for Age " &amp;L6&amp;" "&amp; L7&amp; " is less than F06-10"&amp;CHAR(10),""),IF(M144&lt;M131," * F06-20 for Age " &amp;L6&amp;" "&amp; M7&amp; " is less than F06-10"&amp;CHAR(10),""),
IF(N144&lt;N131," * F06-20 for Age " &amp;N6&amp;" "&amp; N7&amp; " is less than F06-10"&amp;CHAR(10),""),IF(O144&lt;O131," * F06-20 for Age " &amp;N6&amp;" "&amp; O7&amp; " is less than F06-10"&amp;CHAR(10),""),
IF(P144&lt;P131," * F06-20 for Age " &amp;P6&amp;" "&amp; P7&amp; " is less than F06-10"&amp;CHAR(10),""),IF(Q144&lt;Q131," * F06-20 for Age " &amp;P6&amp;" "&amp; Q7&amp; " is less than F06-10"&amp;CHAR(10),""),
IF(R144&lt;R131," * F06-20 for Age " &amp;R6&amp;" "&amp; R7&amp; " is less than F06-10"&amp;CHAR(10),""),IF(S144&lt;S131," * F06-20 for Age " &amp;R6&amp;" "&amp; S7&amp; " is less than F06-10"&amp;CHAR(10),""),
IF(T144&lt;T131," * F06-20 for Age " &amp;T6&amp;" "&amp; T7&amp; " is less than F06-10"&amp;CHAR(10),""),IF(U144&lt;U131," * F06-20 for Age " &amp;T6&amp;" "&amp; U7&amp; " is less than F06-10"&amp;CHAR(10),""),
IF(V144&lt;V131," * F06-20 for Age " &amp;V6&amp;" "&amp; V7&amp; " is less than F06-10"&amp;CHAR(10),""),IF(W144&lt;W131," * F06-20 for Age " &amp;V6&amp;" "&amp; W7&amp; " is less than F06-10"&amp;CHAR(10),""),
IF(X144&lt;X131," * F06-20 for Age " &amp;X6&amp;" "&amp; X7&amp; " is less than F06-10"&amp;CHAR(10),""),IF(Y144&lt;Y131," * F06-20 for Age " &amp;X6&amp;" "&amp; Y7&amp; " is less than F06-10"&amp;CHAR(10),""),
IF(Z144&lt;Z131," * F06-20 for Age " &amp;Z6&amp;" "&amp; Z7&amp; " is less than F06-10"&amp;CHAR(10),""),IF(AA144&lt;AA131," * F06-20 for Age " &amp;Z6&amp;" "&amp; AA7&amp; " is less than F06-10"&amp;CHAR(10),""),
IF(AB144&lt;AB131," * Total F06-20 is less than Total F06-10"&amp;CHAR(10),"")
)</f>
        <v/>
      </c>
      <c r="AF144" s="231"/>
    </row>
    <row r="145" spans="1:32" s="8" customFormat="1" ht="76.5" x14ac:dyDescent="1.1000000000000001">
      <c r="A145" s="237" t="s">
        <v>156</v>
      </c>
      <c r="B145" s="237"/>
      <c r="C145" s="237"/>
      <c r="D145" s="237"/>
      <c r="E145" s="237"/>
      <c r="F145" s="237"/>
      <c r="G145" s="237"/>
      <c r="H145" s="237"/>
      <c r="I145" s="237"/>
      <c r="J145" s="237"/>
      <c r="K145" s="237"/>
      <c r="L145" s="237"/>
      <c r="M145" s="237"/>
      <c r="N145" s="237"/>
      <c r="O145" s="237"/>
      <c r="P145" s="237"/>
      <c r="Q145" s="237"/>
      <c r="R145" s="237"/>
      <c r="S145" s="237"/>
      <c r="T145" s="237"/>
      <c r="U145" s="237"/>
      <c r="V145" s="237"/>
      <c r="W145" s="237"/>
      <c r="X145" s="237"/>
      <c r="Y145" s="237"/>
      <c r="Z145" s="237"/>
      <c r="AA145" s="237"/>
      <c r="AB145" s="237"/>
      <c r="AC145" s="237"/>
      <c r="AD145" s="237"/>
      <c r="AE145" s="237"/>
      <c r="AF145" s="237"/>
    </row>
    <row r="146" spans="1:32" s="9" customFormat="1" ht="58.5" customHeight="1" x14ac:dyDescent="1.05">
      <c r="A146" s="181" t="s">
        <v>49</v>
      </c>
      <c r="B146" s="181" t="s">
        <v>594</v>
      </c>
      <c r="C146" s="179" t="s">
        <v>508</v>
      </c>
      <c r="D146" s="178" t="s">
        <v>4</v>
      </c>
      <c r="E146" s="170"/>
      <c r="F146" s="169" t="s">
        <v>5</v>
      </c>
      <c r="G146" s="170"/>
      <c r="H146" s="169" t="s">
        <v>6</v>
      </c>
      <c r="I146" s="170"/>
      <c r="J146" s="169" t="s">
        <v>7</v>
      </c>
      <c r="K146" s="170"/>
      <c r="L146" s="169" t="s">
        <v>8</v>
      </c>
      <c r="M146" s="170"/>
      <c r="N146" s="169" t="s">
        <v>9</v>
      </c>
      <c r="O146" s="170"/>
      <c r="P146" s="169" t="s">
        <v>10</v>
      </c>
      <c r="Q146" s="170"/>
      <c r="R146" s="169" t="s">
        <v>11</v>
      </c>
      <c r="S146" s="170"/>
      <c r="T146" s="169" t="s">
        <v>12</v>
      </c>
      <c r="U146" s="170"/>
      <c r="V146" s="169" t="s">
        <v>28</v>
      </c>
      <c r="W146" s="170"/>
      <c r="X146" s="169" t="s">
        <v>29</v>
      </c>
      <c r="Y146" s="170"/>
      <c r="Z146" s="169" t="s">
        <v>13</v>
      </c>
      <c r="AA146" s="170"/>
      <c r="AB146" s="204" t="s">
        <v>24</v>
      </c>
      <c r="AC146" s="198" t="s">
        <v>628</v>
      </c>
      <c r="AD146" s="186" t="s">
        <v>639</v>
      </c>
      <c r="AE146" s="168" t="s">
        <v>640</v>
      </c>
      <c r="AF146" s="168" t="s">
        <v>640</v>
      </c>
    </row>
    <row r="147" spans="1:32" s="9" customFormat="1" ht="58.5" customHeight="1" x14ac:dyDescent="1.05">
      <c r="A147" s="182"/>
      <c r="B147" s="182"/>
      <c r="C147" s="180"/>
      <c r="D147" s="73" t="s">
        <v>14</v>
      </c>
      <c r="E147" s="73" t="s">
        <v>15</v>
      </c>
      <c r="F147" s="73" t="s">
        <v>14</v>
      </c>
      <c r="G147" s="73" t="s">
        <v>15</v>
      </c>
      <c r="H147" s="73" t="s">
        <v>14</v>
      </c>
      <c r="I147" s="73" t="s">
        <v>15</v>
      </c>
      <c r="J147" s="73" t="s">
        <v>14</v>
      </c>
      <c r="K147" s="73" t="s">
        <v>15</v>
      </c>
      <c r="L147" s="74" t="s">
        <v>14</v>
      </c>
      <c r="M147" s="73" t="s">
        <v>15</v>
      </c>
      <c r="N147" s="74" t="s">
        <v>14</v>
      </c>
      <c r="O147" s="73" t="s">
        <v>15</v>
      </c>
      <c r="P147" s="74" t="s">
        <v>14</v>
      </c>
      <c r="Q147" s="73" t="s">
        <v>15</v>
      </c>
      <c r="R147" s="74" t="s">
        <v>14</v>
      </c>
      <c r="S147" s="73" t="s">
        <v>15</v>
      </c>
      <c r="T147" s="74" t="s">
        <v>14</v>
      </c>
      <c r="U147" s="73" t="s">
        <v>15</v>
      </c>
      <c r="V147" s="74" t="s">
        <v>14</v>
      </c>
      <c r="W147" s="73" t="s">
        <v>15</v>
      </c>
      <c r="X147" s="74" t="s">
        <v>14</v>
      </c>
      <c r="Y147" s="73" t="s">
        <v>15</v>
      </c>
      <c r="Z147" s="74" t="s">
        <v>14</v>
      </c>
      <c r="AA147" s="73" t="s">
        <v>15</v>
      </c>
      <c r="AB147" s="205"/>
      <c r="AC147" s="199"/>
      <c r="AD147" s="186"/>
      <c r="AE147" s="168"/>
      <c r="AF147" s="168"/>
    </row>
    <row r="148" spans="1:32" s="10" customFormat="1" ht="73.5" customHeight="1" x14ac:dyDescent="0.95">
      <c r="A148" s="173" t="s">
        <v>47</v>
      </c>
      <c r="B148" s="15" t="s">
        <v>583</v>
      </c>
      <c r="C148" s="81" t="s">
        <v>407</v>
      </c>
      <c r="D148" s="120"/>
      <c r="E148" s="120"/>
      <c r="F148" s="120"/>
      <c r="G148" s="120"/>
      <c r="H148" s="120"/>
      <c r="I148" s="120"/>
      <c r="J148" s="120"/>
      <c r="K148" s="120"/>
      <c r="L148" s="120"/>
      <c r="M148" s="120"/>
      <c r="N148" s="120"/>
      <c r="O148" s="120"/>
      <c r="P148" s="120"/>
      <c r="Q148" s="120"/>
      <c r="R148" s="120"/>
      <c r="S148" s="120"/>
      <c r="T148" s="120"/>
      <c r="U148" s="120"/>
      <c r="V148" s="120"/>
      <c r="W148" s="120"/>
      <c r="X148" s="120"/>
      <c r="Y148" s="120"/>
      <c r="Z148" s="120"/>
      <c r="AA148" s="120"/>
      <c r="AB148" s="86">
        <f>SUM(D148:AA148)</f>
        <v>0</v>
      </c>
      <c r="AC148" s="112" t="str">
        <f xml:space="preserve">
CONCATENATE(
IF(D148&gt;D150," * F07-01 for Age " &amp;D6&amp;" "&amp; D7&amp; " is more than F07-03"&amp;CHAR(10),""),IF(E148&gt;E150," * F07-01 for Age " &amp;D6&amp;" "&amp; E7&amp; " is more than F07-03"&amp;CHAR(10),""),
IF(F148&gt;F150," * F07-01 for Age " &amp;F6&amp;" "&amp; F7&amp; " is more than F07-03"&amp;CHAR(10),""),IF(G148&gt;G150," * F07-01 for Age " &amp;F6&amp;" "&amp; G7&amp; " is more than F07-03"&amp;CHAR(10),""),
IF(H148&gt;H150," * F07-01 for Age " &amp;H6&amp;" "&amp; H7&amp; " is more than F07-03"&amp;CHAR(10),""),IF(I148&gt;I150," * F07-01 for Age " &amp;H6&amp;" "&amp; I7&amp; " is more than F07-03"&amp;CHAR(10),""),
IF(J148&gt;J150," * F07-01 for Age " &amp;J6&amp;" "&amp; J7&amp; " is more than F07-03"&amp;CHAR(10),""),IF(K148&gt;K150," * F07-01 for Age " &amp;J6&amp;" "&amp; K7&amp; " is more than F07-03"&amp;CHAR(10),""),
IF(L148&gt;L150," * F07-01 for Age " &amp;L6&amp;" "&amp; L7&amp; " is more than F07-03"&amp;CHAR(10),""),IF(M148&gt;M150," * F07-01 for Age " &amp;L6&amp;" "&amp; M7&amp; " is more than F07-03"&amp;CHAR(10),""),
IF(N148&gt;N150," * F07-01 for Age " &amp;N6&amp;" "&amp; N7&amp; " is more than F07-03"&amp;CHAR(10),""),IF(O148&gt;O150," * F07-01 for Age " &amp;N6&amp;" "&amp; O7&amp; " is more than F07-03"&amp;CHAR(10),""),
IF(P148&gt;P150," * F07-01 for Age " &amp;P6&amp;" "&amp; P7&amp; " is more than F07-03"&amp;CHAR(10),""),IF(Q148&gt;Q150," * F07-01 for Age " &amp;P6&amp;" "&amp; Q7&amp; " is more than F07-03"&amp;CHAR(10),""),
IF(R148&gt;R150," * F07-01 for Age " &amp;R6&amp;" "&amp; R7&amp; " is more than F07-03"&amp;CHAR(10),""),IF(S148&gt;S150," * F07-01 for Age " &amp;R6&amp;" "&amp; S7&amp; " is more than F07-03"&amp;CHAR(10),""),
IF(T148&gt;T150," * F07-01 for Age " &amp;T6&amp;" "&amp; T7&amp; " is more than F07-03"&amp;CHAR(10),""),IF(U148&gt;U150," * F07-01 for Age " &amp;T6&amp;" "&amp; U7&amp; " is more than F07-03"&amp;CHAR(10),""),
IF(V148&gt;V150," * F07-01 for Age " &amp;V6&amp;" "&amp; V7&amp; " is more than F07-03"&amp;CHAR(10),""),IF(W148&gt;W150," * F07-01 for Age " &amp;V6&amp;" "&amp; W7&amp; " is more than F07-03"&amp;CHAR(10),""),
IF(X148&gt;X150," * F07-01 for Age " &amp;X6&amp;" "&amp; X7&amp; " is more than F07-03"&amp;CHAR(10),""),IF(Y148&gt;Y150," * F07-01 for Age " &amp;X6&amp;" "&amp; Y7&amp; " is more than F07-03"&amp;CHAR(10),""),
IF(Z148&gt;Z150," * F07-01 for Age " &amp;Z6&amp;" "&amp; Z7&amp; " is more than F07-03"&amp;CHAR(10),""),IF(AA148&gt;AA150," * F07-01 for Age " &amp;Z6&amp;" "&amp; AA7&amp; " is more than F07-03"&amp;CHAR(10),""),
IF(AB148&gt;AB150," * Total F07-01 is more than Total F07-03"&amp;CHAR(10),"")
)</f>
        <v/>
      </c>
      <c r="AD148" s="183" t="str">
        <f>CONCATENATE(AC148,AC149,AC150,AC151)</f>
        <v/>
      </c>
      <c r="AE148" s="117" t="str">
        <f xml:space="preserve">
CONCATENATE(
IF(D148&gt;SUM(D13,D18,D20,D22,D24,D26,D28,D30,D32,D34,D125,D127,D129,D131)," * F07-01 for Age " &amp;D6&amp;" "&amp; D7&amp; " is more than the SUM of (F01-06+F01-11+F01-13+F01-15+F01-17+F01-19+F01-21+F01-23+F01-25+F01-27+F06-04+F06-06+F06-08+F06-10)"&amp;CHAR(10),""),IF(E148&gt;SUM(E13,E18,E20,E22,E24,E26,E28,E30,E32,E34,E125,E127,E129,E131)," * F07-01 for Age " &amp;D6&amp;" "&amp; E7&amp; " is more than the SUM of (F01-06+F01-11+F01-13+F01-15+F01-17+F01-19+F01-21+F01-23+F01-25+F01-27+F06-04+F06-06+F06-08+F06-10)"&amp;CHAR(10),""),
IF(F148&gt;SUM(F13,F18,F20,F22,F24,F26,F28,F30,F32,F34,F125,F127,F129,F131)," * F07-01 for Age " &amp;F6&amp;" "&amp; F7&amp; " is more than the SUM of (F01-06+F01-11+F01-13+F01-15+F01-17+F01-19+F01-21+F01-23+F01-25+F01-27+F06-04+F06-06+F06-08+F06-10)"&amp;CHAR(10),""),IF(G148&gt;SUM(G13,G18,G20,G22,G24,G26,G28,G30,G32,G34,G125,G127,G129,G131)," * F07-01 for Age " &amp;F6&amp;" "&amp; G7&amp; " is more than the SUM of (F01-06+F01-11+F01-13+F01-15+F01-17+F01-19+F01-21+F01-23+F01-25+F01-27+F06-04+F06-06+F06-08+F06-10)"&amp;CHAR(10),""),
IF(H148&gt;SUM(H13,H18,H20,H22,H24,H26,H28,H30,H32,H34,H125,H127,H129,H131)," * F07-01 for Age " &amp;H6&amp;" "&amp; H7&amp; " is more than the SUM of (F01-06+F01-11+F01-13+F01-15+F01-17+F01-19+F01-21+F01-23+F01-25+F01-27+F06-04+F06-06+F06-08+F06-10)"&amp;CHAR(10),""),IF(I148&gt;SUM(I13,I18,I20,I22,I24,I26,I28,I30,I32,I34,I125,I127,I129,I131)," * F07-01 for Age " &amp;H6&amp;" "&amp; I7&amp; " is more than the SUM of (F01-06+F01-11+F01-13+F01-15+F01-17+F01-19+F01-21+F01-23+F01-25+F01-27+F06-04+F06-06+F06-08+F06-10)"&amp;CHAR(10),""),
IF(J148&gt;SUM(J13,J18,J20,J22,J24,J26,J28,J30,J32,J34,J125,J127,J129,J131)," * F07-01 for Age " &amp;J6&amp;" "&amp; J7&amp; " is more than the SUM of (F01-06+F01-11+F01-13+F01-15+F01-17+F01-19+F01-21+F01-23+F01-25+F01-27+F06-04+F06-06+F06-08+F06-10)"&amp;CHAR(10),""),IF(K148&gt;SUM(K13,K18,K20,K22,K24,K26,K28,K30,K32,K34,K125,K127,K129,K131)," * F07-01 for Age " &amp;J6&amp;" "&amp; K7&amp; " is more than the SUM of (F01-06+F01-11+F01-13+F01-15+F01-17+F01-19+F01-21+F01-23+F01-25+F01-27+F06-04+F06-06+F06-08+F06-10)"&amp;CHAR(10),""),
IF(L148&gt;SUM(L13,L18,L20,L22,L24,L26,L28,L30,L32,L34,L125,L127,L129,L131)," * F07-01 for Age " &amp;L6&amp;" "&amp; L7&amp; " is more than the SUM of (F01-06+F01-11+F01-13+F01-15+F01-17+F01-19+F01-21+F01-23+F01-25+F01-27+F06-04+F06-06+F06-08+F06-10)"&amp;CHAR(10),""),IF(M148&gt;SUM(M13,M18,M20,M22,M24,M26,M28,M30,M32,M34,M125,M127,M129,M131)," * F07-01 for Age " &amp;L6&amp;" "&amp; M7&amp; " is more than the SUM of (F01-06+F01-11+F01-13+F01-15+F01-17+F01-19+F01-21+F01-23+F01-25+F01-27+F06-04+F06-06+F06-08+F06-10)"&amp;CHAR(10),""),
IF(N148&gt;SUM(N13,N18,N20,N22,N24,N26,N28,N30,N32,N34,N125,N127,N129,N131)," * F07-01 for Age " &amp;N6&amp;" "&amp; N7&amp; " is more than the SUM of (F01-06+F01-11+F01-13+F01-15+F01-17+F01-19+F01-21+F01-23+F01-25+F01-27+F06-04+F06-06+F06-08+F06-10)"&amp;CHAR(10),""),IF(O148&gt;SUM(O13,O18,O20,O22,O24,O26,O28,O30,O32,O34,O125,O127,O129,O131)," * F07-01 for Age " &amp;N6&amp;" "&amp; O7&amp; " is more than the SUM of (F01-06+F01-11+F01-13+F01-15+F01-17+F01-19+F01-21+F01-23+F01-25+F01-27+F06-04+F06-06+F06-08+F06-10)"&amp;CHAR(10),""),
IF(P148&gt;SUM(P13,P18,P20,P22,P24,P26,P28,P30,P32,P34,P125,P127,P129,P131)," * F07-01 for Age " &amp;P6&amp;" "&amp; P7&amp; " is more than the SUM of (F01-06+F01-11+F01-13+F01-15+F01-17+F01-19+F01-21+F01-23+F01-25+F01-27+F06-04+F06-06+F06-08+F06-10)"&amp;CHAR(10),""),IF(Q148&gt;SUM(Q13,Q18,Q20,Q22,Q24,Q26,Q28,Q30,Q32,Q34,Q125,Q127,Q129,Q131)," * F07-01 for Age " &amp;P6&amp;" "&amp; Q7&amp; " is more than the SUM of (F01-06+F01-11+F01-13+F01-15+F01-17+F01-19+F01-21+F01-23+F01-25+F01-27+F06-04+F06-06+F06-08+F06-10)"&amp;CHAR(10),""),
IF(R148&gt;SUM(R13,R18,R20,R22,R24,R26,R28,R30,R32,R34,R125,R127,R129,R131)," * F07-01 for Age " &amp;R6&amp;" "&amp; R7&amp; " is more than the SUM of (F01-06+F01-11+F01-13+F01-15+F01-17+F01-19+F01-21+F01-23+F01-25+F01-27+F06-04+F06-06+F06-08+F06-10)"&amp;CHAR(10),""),IF(S148&gt;SUM(S13,S18,S20,S22,S24,S26,S28,S30,S32,S34,S125,S127,S129,S131)," * F07-01 for Age " &amp;R6&amp;" "&amp; S7&amp; " is more than the SUM of (F01-06+F01-11+F01-13+F01-15+F01-17+F01-19+F01-21+F01-23+F01-25+F01-27+F06-04+F06-06+F06-08+F06-10)"&amp;CHAR(10),""),
IF(T148&gt;SUM(T13,T18,T20,T22,T24,T26,T28,T30,T32,T34,T125,T127,T129,T131)," * F07-01 for Age " &amp;T6&amp;" "&amp; T7&amp; " is more than the SUM of (F01-06+F01-11+F01-13+F01-15+F01-17+F01-19+F01-21+F01-23+F01-25+F01-27+F06-04+F06-06+F06-08+F06-10)"&amp;CHAR(10),""),IF(U148&gt;SUM(U13,U18,U20,U22,U24,U26,U28,U30,U32,U34,U125,U127,U129,U131)," * F07-01 for Age " &amp;T6&amp;" "&amp; U7&amp; " is more than the SUM of (F01-06+F01-11+F01-13+F01-15+F01-17+F01-19+F01-21+F01-23+F01-25+F01-27+F06-04+F06-06+F06-08+F06-10)"&amp;CHAR(10),""),
IF(V148&gt;SUM(V13,V18,V20,V22,V24,V26,V28,V30,V32,V34,V125,V127,V129,V131)," * F07-01 for Age " &amp;V6&amp;" "&amp; V7&amp; " is more than the SUM of (F01-06+F01-11+F01-13+F01-15+F01-17+F01-19+F01-21+F01-23+F01-25+F01-27+F06-04+F06-06+F06-08+F06-10)"&amp;CHAR(10),""),IF(W148&gt;SUM(W13,W18,W20,W22,W24,W26,W28,W30,W32,W34,W125,W127,W129,W131)," * F07-01 for Age " &amp;V6&amp;" "&amp; W7&amp; " is more than the SUM of (F01-06+F01-11+F01-13+F01-15+F01-17+F01-19+F01-21+F01-23+F01-25+F01-27+F06-04+F06-06+F06-08+F06-10)"&amp;CHAR(10),""),
IF(X148&gt;SUM(X13,X18,X20,X22,X24,X26,X28,X30,X32,X34,X125,X127,X129,X131)," * F07-01 for Age " &amp;X6&amp;" "&amp; X7&amp; " is more than the SUM of (F01-06+F01-11+F01-13+F01-15+F01-17+F01-19+F01-21+F01-23+F01-25+F01-27+F06-04+F06-06+F06-08+F06-10)"&amp;CHAR(10),""),IF(Y148&gt;SUM(Y13,Y18,Y20,Y22,Y24,Y26,Y28,Y30,Y32,Y34,Y125,Y127,Y129,Y131)," * F07-01 for Age " &amp;X6&amp;" "&amp; Y7&amp; " is more than the SUM of (F01-06+F01-11+F01-13+F01-15+F01-17+F01-19+F01-21+F01-23+F01-25+F01-27+F06-04+F06-06+F06-08+F06-10)"&amp;CHAR(10),""),
IF(Z148&gt;SUM(Z13,Z18,Z20,Z22,Z24,Z26,Z28,Z30,Z32,Z34,Z125,Z127,Z129,Z131)," * F07-01 for Age " &amp;Z6&amp;" "&amp; Z7&amp; " is more than the SUM of (F01-06+F01-11+F01-13+F01-15+F01-17+F01-19+F01-21+F01-23+F01-25+F01-27+F06-04+F06-06+F06-08+F06-10)"&amp;CHAR(10),""),IF(AA148&gt;SUM(AA13,AA18,AA20,AA22,AA24,AA26,AA28,AA30,AA32,AA34,AA125,AA127,AA129,AA131)," * F07-01 for Age " &amp;Z6&amp;" "&amp; AA7&amp; " is more than the SUM of (F01-06+F01-11+F01-13+F01-15+F01-17+F01-19+F01-21+F01-23+F01-25+F01-27+F06-04+F06-06+F06-08+F06-10)"&amp;CHAR(10),""),
IF(AB148&gt;SUM(AB13,AB18,AB20,AB22,AB24,AB26,AB28,AB30,AB32,AB34,AB125,AB127,AB129,AB131)," * Total F07-01 is more than Total the SUM of (F01-06+F01-11+F01-13+F01-15+F01-17+F01-19+F01-21+F01-23+F01-25+F01-27+F06-04+F06-06+F06-08+F06-10)"&amp;CHAR(10),"")
)</f>
        <v/>
      </c>
      <c r="AF148" s="231" t="str">
        <f>CONCATENATE(AE148,AE149,AE150,AE151)</f>
        <v/>
      </c>
    </row>
    <row r="149" spans="1:32" s="10" customFormat="1" ht="67.5" customHeight="1" x14ac:dyDescent="0.95">
      <c r="A149" s="195"/>
      <c r="B149" s="94" t="s">
        <v>584</v>
      </c>
      <c r="C149" s="81" t="s">
        <v>408</v>
      </c>
      <c r="D149" s="92"/>
      <c r="E149" s="92"/>
      <c r="F149" s="92"/>
      <c r="G149" s="92"/>
      <c r="H149" s="92"/>
      <c r="I149" s="92"/>
      <c r="J149" s="87"/>
      <c r="K149" s="120"/>
      <c r="L149" s="87"/>
      <c r="M149" s="120"/>
      <c r="N149" s="87"/>
      <c r="O149" s="120"/>
      <c r="P149" s="87"/>
      <c r="Q149" s="120"/>
      <c r="R149" s="87"/>
      <c r="S149" s="120"/>
      <c r="T149" s="87"/>
      <c r="U149" s="120"/>
      <c r="V149" s="87"/>
      <c r="W149" s="120"/>
      <c r="X149" s="87"/>
      <c r="Y149" s="120"/>
      <c r="Z149" s="87"/>
      <c r="AA149" s="87"/>
      <c r="AB149" s="86">
        <f t="shared" ref="AB149:AB151" si="11">SUM(D149:AA149)</f>
        <v>0</v>
      </c>
      <c r="AC149" s="112" t="str">
        <f xml:space="preserve">
CONCATENATE(
IF(D149&gt;D148," * F07-02 for Age " &amp;D6&amp;" "&amp; D7&amp; " is more than F07-01"&amp;CHAR(10),""),IF(E149&gt;E148," * F07-02 for Age " &amp;D6&amp;" "&amp; E7&amp; " is more than F07-01"&amp;CHAR(10),""),
IF(F149&gt;F148," * F07-02 for Age " &amp;F6&amp;" "&amp; F7&amp; " is more than F07-01"&amp;CHAR(10),""),IF(G149&gt;G148," * F07-02 for Age " &amp;F6&amp;" "&amp; G7&amp; " is more than F07-01"&amp;CHAR(10),""),
IF(H149&gt;H148," * F07-02 for Age " &amp;H6&amp;" "&amp; H7&amp; " is more than F07-01"&amp;CHAR(10),""),IF(I149&gt;I148," * F07-02 for Age " &amp;H6&amp;" "&amp; I7&amp; " is more than F07-01"&amp;CHAR(10),""),
IF(J149&gt;J148," * F07-02 for Age " &amp;J6&amp;" "&amp; J7&amp; " is more than F07-01"&amp;CHAR(10),""),IF(K149&gt;K148," * F07-02 for Age " &amp;J6&amp;" "&amp; K7&amp; " is more than F07-01"&amp;CHAR(10),""),
IF(L149&gt;L148," * F07-02 for Age " &amp;L6&amp;" "&amp; L7&amp; " is more than F07-01"&amp;CHAR(10),""),IF(M149&gt;M148," * F07-02 for Age " &amp;L6&amp;" "&amp; M7&amp; " is more than F07-01"&amp;CHAR(10),""),
IF(N149&gt;N148," * F07-02 for Age " &amp;N6&amp;" "&amp; N7&amp; " is more than F07-01"&amp;CHAR(10),""),IF(O149&gt;O148," * F07-02 for Age " &amp;N6&amp;" "&amp; O7&amp; " is more than F07-01"&amp;CHAR(10),""),
IF(P149&gt;P148," * F07-02 for Age " &amp;P6&amp;" "&amp; P7&amp; " is more than F07-01"&amp;CHAR(10),""),IF(Q149&gt;Q148," * F07-02 for Age " &amp;P6&amp;" "&amp; Q7&amp; " is more than F07-01"&amp;CHAR(10),""),
IF(R149&gt;R148," * F07-02 for Age " &amp;R6&amp;" "&amp; R7&amp; " is more than F07-01"&amp;CHAR(10),""),IF(S149&gt;S148," * F07-02 for Age " &amp;R6&amp;" "&amp; S7&amp; " is more than F07-01"&amp;CHAR(10),""),
IF(T149&gt;T148," * F07-02 for Age " &amp;T6&amp;" "&amp; T7&amp; " is more than F07-01"&amp;CHAR(10),""),IF(U149&gt;U148," * F07-02 for Age " &amp;T6&amp;" "&amp; U7&amp; " is more than F07-01"&amp;CHAR(10),""),
IF(V149&gt;V148," * F07-02 for Age " &amp;V6&amp;" "&amp; V7&amp; " is more than F07-01"&amp;CHAR(10),""),IF(W149&gt;W148," * F07-02 for Age " &amp;V6&amp;" "&amp; W7&amp; " is more than F07-01"&amp;CHAR(10),""),
IF(X149&gt;X148," * F07-02 for Age " &amp;X6&amp;" "&amp; X7&amp; " is more than F07-01"&amp;CHAR(10),""),IF(Y149&gt;Y148," * F07-02 for Age " &amp;X6&amp;" "&amp; Y7&amp; " is more than F07-01"&amp;CHAR(10),""),
IF(Z149&gt;Z148," * F07-02 for Age " &amp;Z6&amp;" "&amp; Z7&amp; " is more than F07-01"&amp;CHAR(10),""),IF(AA149&gt;AA148," * F07-02 for Age " &amp;Z6&amp;" "&amp; AA7&amp; " is more than F07-01"&amp;CHAR(10),""),
IF(AB149&gt;AB148," * Total F07-02 is more than Total F07-01"&amp;CHAR(10),"")
)</f>
        <v/>
      </c>
      <c r="AD149" s="184"/>
      <c r="AE149" s="117" t="str">
        <f xml:space="preserve">
CONCATENATE(
IF(AND(AB148&gt;0, OR(SUM(AB13,AB18,AB20,AB22,AB24,AB26,AB28,AB30,AB32,AB34,AB125,AB127,AB129,AB131)=0,SUM(AB12,AB17,AB19,AB21,AB23,AB25,AB27,AB29,AB31,AB33,AB124,AB126,AB128,AB130)=0))," * This site started patients on ART yet it has 0 positives or zero tested "&amp;CHAR(10),""),""
)</f>
        <v/>
      </c>
      <c r="AF149" s="231"/>
    </row>
    <row r="150" spans="1:32" s="10" customFormat="1" ht="73.5" customHeight="1" x14ac:dyDescent="0.95">
      <c r="A150" s="195"/>
      <c r="B150" s="15" t="s">
        <v>585</v>
      </c>
      <c r="C150" s="81" t="s">
        <v>411</v>
      </c>
      <c r="D150" s="120"/>
      <c r="E150" s="120"/>
      <c r="F150" s="120"/>
      <c r="G150" s="120"/>
      <c r="H150" s="120"/>
      <c r="I150" s="120"/>
      <c r="J150" s="120"/>
      <c r="K150" s="120"/>
      <c r="L150" s="120"/>
      <c r="M150" s="120"/>
      <c r="N150" s="120"/>
      <c r="O150" s="120"/>
      <c r="P150" s="120"/>
      <c r="Q150" s="120"/>
      <c r="R150" s="120"/>
      <c r="S150" s="120"/>
      <c r="T150" s="120"/>
      <c r="U150" s="120"/>
      <c r="V150" s="120"/>
      <c r="W150" s="120"/>
      <c r="X150" s="120"/>
      <c r="Y150" s="120"/>
      <c r="Z150" s="120"/>
      <c r="AA150" s="120"/>
      <c r="AB150" s="86">
        <f t="shared" si="11"/>
        <v>0</v>
      </c>
      <c r="AC150" s="112"/>
      <c r="AD150" s="184"/>
      <c r="AE150" s="117"/>
      <c r="AF150" s="231"/>
    </row>
    <row r="151" spans="1:32" s="10" customFormat="1" ht="73.5" customHeight="1" x14ac:dyDescent="0.95">
      <c r="A151" s="195"/>
      <c r="B151" s="99" t="s">
        <v>586</v>
      </c>
      <c r="C151" s="105" t="s">
        <v>413</v>
      </c>
      <c r="D151" s="122"/>
      <c r="E151" s="122"/>
      <c r="F151" s="122"/>
      <c r="G151" s="122"/>
      <c r="H151" s="122"/>
      <c r="I151" s="122"/>
      <c r="J151" s="122"/>
      <c r="K151" s="122"/>
      <c r="L151" s="122"/>
      <c r="M151" s="122"/>
      <c r="N151" s="122"/>
      <c r="O151" s="122"/>
      <c r="P151" s="122"/>
      <c r="Q151" s="122"/>
      <c r="R151" s="122"/>
      <c r="S151" s="122"/>
      <c r="T151" s="122"/>
      <c r="U151" s="122"/>
      <c r="V151" s="122"/>
      <c r="W151" s="122"/>
      <c r="X151" s="122"/>
      <c r="Y151" s="122"/>
      <c r="Z151" s="122"/>
      <c r="AA151" s="122"/>
      <c r="AB151" s="97">
        <f t="shared" si="11"/>
        <v>0</v>
      </c>
      <c r="AC151" s="113" t="str">
        <f xml:space="preserve">
CONCATENATE(
IF(D151&gt;D150," * F07-04 for Age " &amp;D6&amp;" "&amp; D7&amp; " is more than F07-03"&amp;CHAR(10),""),IF(E151&gt;E150," * F07-04 for Age " &amp;D6&amp;" "&amp; E7&amp; " is more than F07-03"&amp;CHAR(10),""),
IF(F151&gt;F150," * F07-04 for Age " &amp;F6&amp;" "&amp; F7&amp; " is more than F07-03"&amp;CHAR(10),""),IF(G151&gt;G150," * F07-04 for Age " &amp;F6&amp;" "&amp; G7&amp; " is more than F07-03"&amp;CHAR(10),""),
IF(H151&gt;H150," * F07-04 for Age " &amp;H6&amp;" "&amp; H7&amp; " is more than F07-03"&amp;CHAR(10),""),IF(I151&gt;I150," * F07-04 for Age " &amp;H6&amp;" "&amp; I7&amp; " is more than F07-03"&amp;CHAR(10),""),
IF(J151&gt;J150," * F07-04 for Age " &amp;J6&amp;" "&amp; J7&amp; " is more than F07-03"&amp;CHAR(10),""),IF(K151&gt;K150," * F07-04 for Age " &amp;J6&amp;" "&amp; K7&amp; " is more than F07-03"&amp;CHAR(10),""),
IF(L151&gt;L150," * F07-04 for Age " &amp;L6&amp;" "&amp; L7&amp; " is more than F07-03"&amp;CHAR(10),""),IF(M151&gt;M150," * F07-04 for Age " &amp;L6&amp;" "&amp; M7&amp; " is more than F07-03"&amp;CHAR(10),""),
IF(N151&gt;N150," * F07-04 for Age " &amp;N6&amp;" "&amp; N7&amp; " is more than F07-03"&amp;CHAR(10),""),IF(O151&gt;O150," * F07-04 for Age " &amp;N6&amp;" "&amp; O7&amp; " is more than F07-03"&amp;CHAR(10),""),
IF(P151&gt;P150," * F07-04 for Age " &amp;P6&amp;" "&amp; P7&amp; " is more than F07-03"&amp;CHAR(10),""),IF(Q151&gt;Q150," * F07-04 for Age " &amp;P6&amp;" "&amp; Q7&amp; " is more than F07-03"&amp;CHAR(10),""),
IF(R151&gt;R150," * F07-04 for Age " &amp;R6&amp;" "&amp; R7&amp; " is more than F07-03"&amp;CHAR(10),""),IF(S151&gt;S150," * F07-04 for Age " &amp;R6&amp;" "&amp; S7&amp; " is more than F07-03"&amp;CHAR(10),""),
IF(T151&gt;T150," * F07-04 for Age " &amp;T6&amp;" "&amp; T7&amp; " is more than F07-03"&amp;CHAR(10),""),IF(U151&gt;U150," * F07-04 for Age " &amp;T6&amp;" "&amp; U7&amp; " is more than F07-03"&amp;CHAR(10),""),
IF(V151&gt;V150," * F07-04 for Age " &amp;V6&amp;" "&amp; V7&amp; " is more than F07-03"&amp;CHAR(10),""),IF(W151&gt;W150," * F07-04 for Age " &amp;V6&amp;" "&amp; W7&amp; " is more than F07-03"&amp;CHAR(10),""),
IF(X151&gt;X150," * F07-04 for Age " &amp;X6&amp;" "&amp; X7&amp; " is more than F07-03"&amp;CHAR(10),""),IF(Y151&gt;Y150," * F07-04 for Age " &amp;X6&amp;" "&amp; Y7&amp; " is more than F07-03"&amp;CHAR(10),""),
IF(Z151&gt;Z150," * F07-04 for Age " &amp;Z6&amp;" "&amp; Z7&amp; " is more than F07-03"&amp;CHAR(10),""),IF(AA151&gt;AA150," * F07-04 for Age " &amp;Z6&amp;" "&amp; AA7&amp; " is more than F07-03"&amp;CHAR(10),""),
IF(AB151&gt;AB150," * Total F07-04 is more than Total F07-03"&amp;CHAR(10),"")
)</f>
        <v/>
      </c>
      <c r="AD151" s="184"/>
      <c r="AE151" s="119"/>
      <c r="AF151" s="231"/>
    </row>
    <row r="152" spans="1:32" s="8" customFormat="1" ht="76.5" x14ac:dyDescent="1.1000000000000001">
      <c r="A152" s="237" t="s">
        <v>158</v>
      </c>
      <c r="B152" s="237"/>
      <c r="C152" s="237"/>
      <c r="D152" s="237"/>
      <c r="E152" s="237"/>
      <c r="F152" s="237"/>
      <c r="G152" s="237"/>
      <c r="H152" s="237"/>
      <c r="I152" s="237"/>
      <c r="J152" s="237"/>
      <c r="K152" s="237"/>
      <c r="L152" s="237"/>
      <c r="M152" s="237"/>
      <c r="N152" s="237"/>
      <c r="O152" s="237"/>
      <c r="P152" s="237"/>
      <c r="Q152" s="237"/>
      <c r="R152" s="237"/>
      <c r="S152" s="237"/>
      <c r="T152" s="237"/>
      <c r="U152" s="237"/>
      <c r="V152" s="237"/>
      <c r="W152" s="237"/>
      <c r="X152" s="237"/>
      <c r="Y152" s="237"/>
      <c r="Z152" s="237"/>
      <c r="AA152" s="237"/>
      <c r="AB152" s="237"/>
      <c r="AC152" s="237"/>
      <c r="AD152" s="237"/>
      <c r="AE152" s="237"/>
      <c r="AF152" s="237"/>
    </row>
    <row r="153" spans="1:32" s="9" customFormat="1" ht="58.5" customHeight="1" x14ac:dyDescent="1.05">
      <c r="A153" s="181" t="s">
        <v>49</v>
      </c>
      <c r="B153" s="181" t="s">
        <v>594</v>
      </c>
      <c r="C153" s="179" t="s">
        <v>508</v>
      </c>
      <c r="D153" s="178" t="s">
        <v>4</v>
      </c>
      <c r="E153" s="170"/>
      <c r="F153" s="169" t="s">
        <v>5</v>
      </c>
      <c r="G153" s="170"/>
      <c r="H153" s="169" t="s">
        <v>6</v>
      </c>
      <c r="I153" s="170"/>
      <c r="J153" s="169" t="s">
        <v>7</v>
      </c>
      <c r="K153" s="170"/>
      <c r="L153" s="169" t="s">
        <v>8</v>
      </c>
      <c r="M153" s="170"/>
      <c r="N153" s="169" t="s">
        <v>9</v>
      </c>
      <c r="O153" s="170"/>
      <c r="P153" s="169" t="s">
        <v>10</v>
      </c>
      <c r="Q153" s="170"/>
      <c r="R153" s="169" t="s">
        <v>11</v>
      </c>
      <c r="S153" s="170"/>
      <c r="T153" s="169" t="s">
        <v>12</v>
      </c>
      <c r="U153" s="170"/>
      <c r="V153" s="169" t="s">
        <v>28</v>
      </c>
      <c r="W153" s="170"/>
      <c r="X153" s="169" t="s">
        <v>29</v>
      </c>
      <c r="Y153" s="170"/>
      <c r="Z153" s="169" t="s">
        <v>13</v>
      </c>
      <c r="AA153" s="170"/>
      <c r="AB153" s="204" t="s">
        <v>24</v>
      </c>
      <c r="AC153" s="198" t="s">
        <v>628</v>
      </c>
      <c r="AD153" s="186" t="s">
        <v>639</v>
      </c>
      <c r="AE153" s="168" t="s">
        <v>640</v>
      </c>
      <c r="AF153" s="168" t="s">
        <v>640</v>
      </c>
    </row>
    <row r="154" spans="1:32" s="9" customFormat="1" ht="58.5" customHeight="1" x14ac:dyDescent="1.05">
      <c r="A154" s="182"/>
      <c r="B154" s="182"/>
      <c r="C154" s="180"/>
      <c r="D154" s="73" t="s">
        <v>14</v>
      </c>
      <c r="E154" s="73" t="s">
        <v>15</v>
      </c>
      <c r="F154" s="73" t="s">
        <v>14</v>
      </c>
      <c r="G154" s="73" t="s">
        <v>15</v>
      </c>
      <c r="H154" s="73" t="s">
        <v>14</v>
      </c>
      <c r="I154" s="73" t="s">
        <v>15</v>
      </c>
      <c r="J154" s="73" t="s">
        <v>14</v>
      </c>
      <c r="K154" s="73" t="s">
        <v>15</v>
      </c>
      <c r="L154" s="74" t="s">
        <v>14</v>
      </c>
      <c r="M154" s="73" t="s">
        <v>15</v>
      </c>
      <c r="N154" s="74" t="s">
        <v>14</v>
      </c>
      <c r="O154" s="73" t="s">
        <v>15</v>
      </c>
      <c r="P154" s="74" t="s">
        <v>14</v>
      </c>
      <c r="Q154" s="73" t="s">
        <v>15</v>
      </c>
      <c r="R154" s="74" t="s">
        <v>14</v>
      </c>
      <c r="S154" s="73" t="s">
        <v>15</v>
      </c>
      <c r="T154" s="74" t="s">
        <v>14</v>
      </c>
      <c r="U154" s="73" t="s">
        <v>15</v>
      </c>
      <c r="V154" s="74" t="s">
        <v>14</v>
      </c>
      <c r="W154" s="73" t="s">
        <v>15</v>
      </c>
      <c r="X154" s="74" t="s">
        <v>14</v>
      </c>
      <c r="Y154" s="73" t="s">
        <v>15</v>
      </c>
      <c r="Z154" s="74" t="s">
        <v>14</v>
      </c>
      <c r="AA154" s="73" t="s">
        <v>15</v>
      </c>
      <c r="AB154" s="205"/>
      <c r="AC154" s="199"/>
      <c r="AD154" s="186"/>
      <c r="AE154" s="168"/>
      <c r="AF154" s="168"/>
    </row>
    <row r="155" spans="1:32" s="10" customFormat="1" ht="73.5" customHeight="1" x14ac:dyDescent="0.95">
      <c r="A155" s="173" t="s">
        <v>36</v>
      </c>
      <c r="B155" s="15" t="s">
        <v>587</v>
      </c>
      <c r="C155" s="81" t="s">
        <v>415</v>
      </c>
      <c r="D155" s="120"/>
      <c r="E155" s="120"/>
      <c r="F155" s="120"/>
      <c r="G155" s="120"/>
      <c r="H155" s="120"/>
      <c r="I155" s="120"/>
      <c r="J155" s="120"/>
      <c r="K155" s="120"/>
      <c r="L155" s="120"/>
      <c r="M155" s="120"/>
      <c r="N155" s="120"/>
      <c r="O155" s="120"/>
      <c r="P155" s="120"/>
      <c r="Q155" s="120"/>
      <c r="R155" s="120"/>
      <c r="S155" s="120"/>
      <c r="T155" s="120"/>
      <c r="U155" s="120"/>
      <c r="V155" s="120"/>
      <c r="W155" s="120"/>
      <c r="X155" s="120"/>
      <c r="Y155" s="120"/>
      <c r="Z155" s="120"/>
      <c r="AA155" s="120"/>
      <c r="AB155" s="86">
        <f>SUM(D155:AA155)</f>
        <v>0</v>
      </c>
      <c r="AC155" s="112" t="str">
        <f xml:space="preserve">
CONCATENATE(
IF(D155&lt;SUM(D159,D160,D161,D162,D163,D164,D165)," * F08-01  for Age " &amp;D6&amp;" "&amp; D7&amp; " is less than sum of F08-05 to F08-11"&amp;CHAR(10),""),IF(E155&lt;SUM(E159,E160,E161,E162,E163,E164,E165)," * F08-01  for Age " &amp;D6&amp;" "&amp; E7&amp; " is less than sum of F08-05 to F08-11"&amp;CHAR(10),""),
IF(F155&lt;SUM(F159,F160,F161,F162,F163,F164,F165)," * F08-01  for Age " &amp;F6&amp;" "&amp; F7&amp; " is less than sum of F08-05 to F08-11"&amp;CHAR(10),""),IF(G155&lt;SUM(G159,G160,G161,G162,G163,G164,G165)," * F08-01  for Age " &amp;F6&amp;" "&amp; G7&amp; " is less than sum of F08-05 to F08-11"&amp;CHAR(10),""),
IF(H155&lt;SUM(H159,H160,H161,H162,H163,H164,H165)," * F08-01  for Age " &amp;H6&amp;" "&amp; H7&amp; " is less than sum of F08-05 to F08-11"&amp;CHAR(10),""),IF(I155&lt;SUM(I159,I160,I161,I162,I163,I164,I165)," * F08-01  for Age " &amp;H6&amp;" "&amp; I7&amp; " is less than sum of F08-05 to F08-11"&amp;CHAR(10),""),
IF(J155&lt;SUM(J159,J160,J161,J162,J163,J164,J165)," * F08-01  for Age " &amp;J6&amp;" "&amp; J7&amp; " is less than sum of F08-05 to F08-11"&amp;CHAR(10),""),IF(K155&lt;SUM(K159,K160,K161,K162,K163,K164,K165)," * F08-01  for Age " &amp;J6&amp;" "&amp; K7&amp; " is less than sum of F08-05 to F08-11"&amp;CHAR(10),""),
IF(L155&lt;SUM(L159,L160,L161,L162,L163,L164,L165)," * F08-01  for Age " &amp;L6&amp;" "&amp; L7&amp; " is less than sum of F08-05 to F08-11"&amp;CHAR(10),""),IF(M155&lt;SUM(M159,M160,M161,M162,M163,M164,M165)," * F08-01  for Age " &amp;L6&amp;" "&amp; M7&amp; " is less than sum of F08-05 to F08-11"&amp;CHAR(10),""),
IF(N155&lt;SUM(N159,N160,N161,N162,N163,N164,N165)," * F08-01  for Age " &amp;N6&amp;" "&amp; N7&amp; " is less than sum of F08-05 to F08-11"&amp;CHAR(10),""),IF(O155&lt;SUM(O159,O160,O161,O162,O163,O164,O165)," * F08-01  for Age " &amp;N6&amp;" "&amp; O7&amp; " is less than sum of F08-05 to F08-11"&amp;CHAR(10),""),
IF(P155&lt;SUM(P159,P160,P161,P162,P163,P164,P165)," * F08-01  for Age " &amp;P6&amp;" "&amp; P7&amp; " is less than sum of F08-05 to F08-11"&amp;CHAR(10),""),IF(Q155&lt;SUM(Q159,Q160,Q161,Q162,Q163,Q164,Q165)," * F08-01  for Age " &amp;P6&amp;" "&amp; Q7&amp; " is less than sum of F08-05 to F08-11"&amp;CHAR(10),""),
IF(R155&lt;SUM(R159,R160,R161,R162,R163,R164,R165)," * F08-01  for Age " &amp;R6&amp;" "&amp; R7&amp; " is less than sum of F08-05 to F08-11"&amp;CHAR(10),""),IF(S155&lt;SUM(S159,S160,S161,S162,S163,S164,S165)," * F08-01  for Age " &amp;R6&amp;" "&amp; S7&amp; " is less than sum of F08-05 to F08-11"&amp;CHAR(10),""),
IF(T155&lt;SUM(T159,T160,T161,T162,T163,T164,T165)," * F08-01  for Age " &amp;T6&amp;" "&amp; T7&amp; " is less than sum of F08-05 to F08-11"&amp;CHAR(10),""),IF(U155&lt;SUM(U159,U160,U161,U162,U163,U164,U165)," * F08-01  for Age " &amp;T6&amp;" "&amp; U7&amp; " is less than sum of F08-05 to F08-11"&amp;CHAR(10),""),
IF(V155&lt;SUM(V159,V160,V161,V162,V163,V164,V165)," * F08-01  for Age " &amp;V6&amp;" "&amp; V7&amp; " is less than sum of F08-05 to F08-11"&amp;CHAR(10),""),IF(W155&lt;SUM(W159,W160,W161,W162,W163,W164,W165)," * F08-01  for Age " &amp;V6&amp;" "&amp; W7&amp; " is less than sum of F08-05 to F08-11"&amp;CHAR(10),""),
IF(X155&lt;SUM(X159,X160,X161,X162,X163,X164,X165)," * F08-01  for Age " &amp;X6&amp;" "&amp; X7&amp; " is less than sum of F08-05 to F08-11"&amp;CHAR(10),""),IF(Y155&lt;SUM(Y159,Y160,Y161,Y162,Y163,Y164,Y165)," * F08-01  for Age " &amp;X6&amp;" "&amp; Y7&amp; " is less than sum of F08-05 to F08-11"&amp;CHAR(10),""),
IF(Z155&lt;SUM(Z159,Z160,Z161,Z162,Z163,Z164,Z165)," * F08-01  for Age " &amp;Z6&amp;" "&amp; Z7&amp; " is less than sum of F08-05 to F08-11"&amp;CHAR(10),""),IF(AA155&lt;SUM(AA159,AA160,AA161,AA162,AA163,AA164,AA165)," * F08-01  for Age " &amp;Z6&amp;" "&amp; AA7&amp; " is less than sum of F08-05 to F08-11"&amp;CHAR(10),""),
IF(AB155&lt;SUM(AB159,AB160,AB161,AB162,AB163,AB164,AB165)," * Total F08-01  is less than sum of F08-05 to F08-11"&amp;CHAR(10),"")
)</f>
        <v/>
      </c>
      <c r="AD155" s="183" t="str">
        <f>CONCATENATE(AC155,AC156,AC157,AC158,AC159,AC160,AC161,AC162,AC163,AC164,AC165)</f>
        <v/>
      </c>
      <c r="AE155" s="117"/>
      <c r="AF155" s="231" t="str">
        <f>CONCATENATE(AE155,AE156,AE157,AE158,AE159,AE160,AE161,AE162,AE163,AE164,AE165)</f>
        <v/>
      </c>
    </row>
    <row r="156" spans="1:32" s="10" customFormat="1" ht="127.5" customHeight="1" x14ac:dyDescent="0.95">
      <c r="A156" s="195"/>
      <c r="B156" s="15" t="s">
        <v>430</v>
      </c>
      <c r="C156" s="81" t="s">
        <v>418</v>
      </c>
      <c r="D156" s="120"/>
      <c r="E156" s="120"/>
      <c r="F156" s="120"/>
      <c r="G156" s="120"/>
      <c r="H156" s="120"/>
      <c r="I156" s="120"/>
      <c r="J156" s="120"/>
      <c r="K156" s="120"/>
      <c r="L156" s="120"/>
      <c r="M156" s="120"/>
      <c r="N156" s="120"/>
      <c r="O156" s="120"/>
      <c r="P156" s="120"/>
      <c r="Q156" s="120"/>
      <c r="R156" s="120"/>
      <c r="S156" s="120"/>
      <c r="T156" s="120"/>
      <c r="U156" s="120"/>
      <c r="V156" s="120"/>
      <c r="W156" s="120"/>
      <c r="X156" s="120"/>
      <c r="Y156" s="120"/>
      <c r="Z156" s="120"/>
      <c r="AA156" s="120"/>
      <c r="AB156" s="86">
        <f t="shared" ref="AB156:AB165" si="12">SUM(D156:AA156)</f>
        <v>0</v>
      </c>
      <c r="AC156" s="112"/>
      <c r="AD156" s="184"/>
      <c r="AE156" s="117"/>
      <c r="AF156" s="231"/>
    </row>
    <row r="157" spans="1:32" s="10" customFormat="1" ht="108" customHeight="1" x14ac:dyDescent="0.95">
      <c r="A157" s="195"/>
      <c r="B157" s="15" t="s">
        <v>431</v>
      </c>
      <c r="C157" s="81" t="s">
        <v>419</v>
      </c>
      <c r="D157" s="120"/>
      <c r="E157" s="120"/>
      <c r="F157" s="120"/>
      <c r="G157" s="120"/>
      <c r="H157" s="120"/>
      <c r="I157" s="120"/>
      <c r="J157" s="120"/>
      <c r="K157" s="120"/>
      <c r="L157" s="120"/>
      <c r="M157" s="120"/>
      <c r="N157" s="120"/>
      <c r="O157" s="120"/>
      <c r="P157" s="120"/>
      <c r="Q157" s="120"/>
      <c r="R157" s="120"/>
      <c r="S157" s="120"/>
      <c r="T157" s="120"/>
      <c r="U157" s="120"/>
      <c r="V157" s="120"/>
      <c r="W157" s="120"/>
      <c r="X157" s="120"/>
      <c r="Y157" s="120"/>
      <c r="Z157" s="120"/>
      <c r="AA157" s="120"/>
      <c r="AB157" s="86">
        <f t="shared" si="12"/>
        <v>0</v>
      </c>
      <c r="AC157" s="112"/>
      <c r="AD157" s="184"/>
      <c r="AE157" s="117"/>
      <c r="AF157" s="231"/>
    </row>
    <row r="158" spans="1:32" s="10" customFormat="1" ht="88.35" customHeight="1" x14ac:dyDescent="0.95">
      <c r="A158" s="174"/>
      <c r="B158" s="15" t="s">
        <v>588</v>
      </c>
      <c r="C158" s="81" t="s">
        <v>420</v>
      </c>
      <c r="D158" s="120"/>
      <c r="E158" s="120"/>
      <c r="F158" s="120"/>
      <c r="G158" s="120"/>
      <c r="H158" s="120"/>
      <c r="I158" s="120"/>
      <c r="J158" s="120"/>
      <c r="K158" s="120"/>
      <c r="L158" s="120"/>
      <c r="M158" s="120"/>
      <c r="N158" s="120"/>
      <c r="O158" s="120"/>
      <c r="P158" s="120"/>
      <c r="Q158" s="120"/>
      <c r="R158" s="120"/>
      <c r="S158" s="120"/>
      <c r="T158" s="120"/>
      <c r="U158" s="120"/>
      <c r="V158" s="120"/>
      <c r="W158" s="120"/>
      <c r="X158" s="120"/>
      <c r="Y158" s="120"/>
      <c r="Z158" s="120"/>
      <c r="AA158" s="120"/>
      <c r="AB158" s="86">
        <f t="shared" si="12"/>
        <v>0</v>
      </c>
      <c r="AC158" s="112"/>
      <c r="AD158" s="184"/>
      <c r="AE158" s="117"/>
      <c r="AF158" s="231"/>
    </row>
    <row r="159" spans="1:32" s="10" customFormat="1" ht="79.5" customHeight="1" x14ac:dyDescent="0.95">
      <c r="A159" s="188" t="s">
        <v>146</v>
      </c>
      <c r="B159" s="15" t="s">
        <v>589</v>
      </c>
      <c r="C159" s="81" t="s">
        <v>421</v>
      </c>
      <c r="D159" s="120"/>
      <c r="E159" s="120"/>
      <c r="F159" s="120"/>
      <c r="G159" s="120"/>
      <c r="H159" s="120"/>
      <c r="I159" s="120"/>
      <c r="J159" s="120"/>
      <c r="K159" s="120"/>
      <c r="L159" s="120"/>
      <c r="M159" s="120"/>
      <c r="N159" s="120"/>
      <c r="O159" s="120"/>
      <c r="P159" s="120"/>
      <c r="Q159" s="120"/>
      <c r="R159" s="120"/>
      <c r="S159" s="120"/>
      <c r="T159" s="120"/>
      <c r="U159" s="120"/>
      <c r="V159" s="120"/>
      <c r="W159" s="120"/>
      <c r="X159" s="120"/>
      <c r="Y159" s="120"/>
      <c r="Z159" s="120"/>
      <c r="AA159" s="120"/>
      <c r="AB159" s="86">
        <f t="shared" si="12"/>
        <v>0</v>
      </c>
      <c r="AC159" s="112"/>
      <c r="AD159" s="184"/>
      <c r="AE159" s="117"/>
      <c r="AF159" s="231"/>
    </row>
    <row r="160" spans="1:32" s="10" customFormat="1" ht="161.44999999999999" customHeight="1" x14ac:dyDescent="0.95">
      <c r="A160" s="188"/>
      <c r="B160" s="15" t="s">
        <v>435</v>
      </c>
      <c r="C160" s="81" t="s">
        <v>422</v>
      </c>
      <c r="D160" s="120"/>
      <c r="E160" s="120"/>
      <c r="F160" s="120"/>
      <c r="G160" s="120"/>
      <c r="H160" s="120"/>
      <c r="I160" s="120"/>
      <c r="J160" s="120"/>
      <c r="K160" s="120"/>
      <c r="L160" s="120"/>
      <c r="M160" s="120"/>
      <c r="N160" s="120"/>
      <c r="O160" s="120"/>
      <c r="P160" s="120"/>
      <c r="Q160" s="120"/>
      <c r="R160" s="120"/>
      <c r="S160" s="120"/>
      <c r="T160" s="120"/>
      <c r="U160" s="120"/>
      <c r="V160" s="120"/>
      <c r="W160" s="120"/>
      <c r="X160" s="120"/>
      <c r="Y160" s="120"/>
      <c r="Z160" s="120"/>
      <c r="AA160" s="120"/>
      <c r="AB160" s="86">
        <f t="shared" si="12"/>
        <v>0</v>
      </c>
      <c r="AC160" s="112"/>
      <c r="AD160" s="184"/>
      <c r="AE160" s="117"/>
      <c r="AF160" s="231"/>
    </row>
    <row r="161" spans="1:32" s="10" customFormat="1" ht="83.45" customHeight="1" x14ac:dyDescent="0.95">
      <c r="A161" s="188"/>
      <c r="B161" s="15" t="s">
        <v>590</v>
      </c>
      <c r="C161" s="81" t="s">
        <v>423</v>
      </c>
      <c r="D161" s="120"/>
      <c r="E161" s="120"/>
      <c r="F161" s="120"/>
      <c r="G161" s="120"/>
      <c r="H161" s="120"/>
      <c r="I161" s="120"/>
      <c r="J161" s="120"/>
      <c r="K161" s="120"/>
      <c r="L161" s="120"/>
      <c r="M161" s="120"/>
      <c r="N161" s="120"/>
      <c r="O161" s="120"/>
      <c r="P161" s="120"/>
      <c r="Q161" s="120"/>
      <c r="R161" s="120"/>
      <c r="S161" s="120"/>
      <c r="T161" s="120"/>
      <c r="U161" s="120"/>
      <c r="V161" s="120"/>
      <c r="W161" s="120"/>
      <c r="X161" s="120"/>
      <c r="Y161" s="120"/>
      <c r="Z161" s="120"/>
      <c r="AA161" s="120"/>
      <c r="AB161" s="86">
        <f t="shared" si="12"/>
        <v>0</v>
      </c>
      <c r="AC161" s="112"/>
      <c r="AD161" s="184"/>
      <c r="AE161" s="117"/>
      <c r="AF161" s="231"/>
    </row>
    <row r="162" spans="1:32" s="10" customFormat="1" ht="158.1" customHeight="1" x14ac:dyDescent="0.95">
      <c r="A162" s="188"/>
      <c r="B162" s="15" t="s">
        <v>591</v>
      </c>
      <c r="C162" s="81" t="s">
        <v>424</v>
      </c>
      <c r="D162" s="120"/>
      <c r="E162" s="120"/>
      <c r="F162" s="120"/>
      <c r="G162" s="120"/>
      <c r="H162" s="120"/>
      <c r="I162" s="120"/>
      <c r="J162" s="120"/>
      <c r="K162" s="120"/>
      <c r="L162" s="120"/>
      <c r="M162" s="120"/>
      <c r="N162" s="120"/>
      <c r="O162" s="120"/>
      <c r="P162" s="120"/>
      <c r="Q162" s="120"/>
      <c r="R162" s="120"/>
      <c r="S162" s="120"/>
      <c r="T162" s="120"/>
      <c r="U162" s="120"/>
      <c r="V162" s="120"/>
      <c r="W162" s="120"/>
      <c r="X162" s="120"/>
      <c r="Y162" s="120"/>
      <c r="Z162" s="120"/>
      <c r="AA162" s="120"/>
      <c r="AB162" s="86">
        <f t="shared" si="12"/>
        <v>0</v>
      </c>
      <c r="AC162" s="112"/>
      <c r="AD162" s="184"/>
      <c r="AE162" s="117"/>
      <c r="AF162" s="231"/>
    </row>
    <row r="163" spans="1:32" s="10" customFormat="1" ht="73.5" customHeight="1" x14ac:dyDescent="0.95">
      <c r="A163" s="188"/>
      <c r="B163" s="15" t="s">
        <v>438</v>
      </c>
      <c r="C163" s="81" t="s">
        <v>425</v>
      </c>
      <c r="D163" s="120"/>
      <c r="E163" s="120"/>
      <c r="F163" s="120"/>
      <c r="G163" s="120"/>
      <c r="H163" s="120"/>
      <c r="I163" s="120"/>
      <c r="J163" s="120"/>
      <c r="K163" s="120"/>
      <c r="L163" s="120"/>
      <c r="M163" s="120"/>
      <c r="N163" s="120"/>
      <c r="O163" s="120"/>
      <c r="P163" s="120"/>
      <c r="Q163" s="120"/>
      <c r="R163" s="120"/>
      <c r="S163" s="120"/>
      <c r="T163" s="120"/>
      <c r="U163" s="120"/>
      <c r="V163" s="120"/>
      <c r="W163" s="120"/>
      <c r="X163" s="120"/>
      <c r="Y163" s="120"/>
      <c r="Z163" s="120"/>
      <c r="AA163" s="120"/>
      <c r="AB163" s="86">
        <f t="shared" si="12"/>
        <v>0</v>
      </c>
      <c r="AC163" s="112"/>
      <c r="AD163" s="184"/>
      <c r="AE163" s="117"/>
      <c r="AF163" s="231"/>
    </row>
    <row r="164" spans="1:32" s="10" customFormat="1" ht="73.5" customHeight="1" x14ac:dyDescent="0.95">
      <c r="A164" s="188"/>
      <c r="B164" s="15" t="s">
        <v>592</v>
      </c>
      <c r="C164" s="81" t="s">
        <v>426</v>
      </c>
      <c r="D164" s="120"/>
      <c r="E164" s="120"/>
      <c r="F164" s="120"/>
      <c r="G164" s="120"/>
      <c r="H164" s="120"/>
      <c r="I164" s="120"/>
      <c r="J164" s="120"/>
      <c r="K164" s="120"/>
      <c r="L164" s="120"/>
      <c r="M164" s="120"/>
      <c r="N164" s="120"/>
      <c r="O164" s="120"/>
      <c r="P164" s="120"/>
      <c r="Q164" s="120"/>
      <c r="R164" s="120"/>
      <c r="S164" s="120"/>
      <c r="T164" s="120"/>
      <c r="U164" s="120"/>
      <c r="V164" s="120"/>
      <c r="W164" s="120"/>
      <c r="X164" s="120"/>
      <c r="Y164" s="120"/>
      <c r="Z164" s="120"/>
      <c r="AA164" s="120"/>
      <c r="AB164" s="86">
        <f t="shared" si="12"/>
        <v>0</v>
      </c>
      <c r="AC164" s="112"/>
      <c r="AD164" s="184"/>
      <c r="AE164" s="117"/>
      <c r="AF164" s="231"/>
    </row>
    <row r="165" spans="1:32" s="10" customFormat="1" ht="73.5" customHeight="1" thickBot="1" x14ac:dyDescent="1">
      <c r="A165" s="203"/>
      <c r="B165" s="95" t="s">
        <v>593</v>
      </c>
      <c r="C165" s="81" t="s">
        <v>427</v>
      </c>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86">
        <f t="shared" si="12"/>
        <v>0</v>
      </c>
      <c r="AC165" s="115"/>
      <c r="AD165" s="185"/>
      <c r="AE165" s="117"/>
      <c r="AF165" s="231"/>
    </row>
    <row r="166" spans="1:32" x14ac:dyDescent="0.7">
      <c r="A166" s="6"/>
    </row>
    <row r="167" spans="1:32" s="13" customFormat="1" ht="131.25" customHeight="1" x14ac:dyDescent="1.35">
      <c r="A167" s="7" t="s">
        <v>130</v>
      </c>
      <c r="B167" s="22"/>
      <c r="C167" s="67"/>
      <c r="F167" s="7"/>
      <c r="G167" s="7"/>
      <c r="I167" s="7"/>
      <c r="J167" s="7"/>
      <c r="M167" s="7"/>
      <c r="N167" s="7"/>
      <c r="O167" s="7"/>
      <c r="Q167" s="7" t="s">
        <v>147</v>
      </c>
      <c r="X167" s="7"/>
      <c r="AC167" s="72"/>
      <c r="AD167" s="72"/>
    </row>
    <row r="169" spans="1:32" x14ac:dyDescent="0.7">
      <c r="A169" s="14"/>
      <c r="B169" s="19"/>
      <c r="D169" s="2"/>
      <c r="E169" s="4"/>
      <c r="F169" s="4"/>
      <c r="G169" s="4"/>
      <c r="H169" s="4"/>
      <c r="I169" s="4"/>
      <c r="J169" s="4"/>
      <c r="K169" s="4"/>
      <c r="L169" s="4"/>
      <c r="M169" s="4"/>
    </row>
  </sheetData>
  <sheetProtection selectLockedCells="1"/>
  <mergeCells count="293">
    <mergeCell ref="AF155:AF165"/>
    <mergeCell ref="AF8:AF36"/>
    <mergeCell ref="AF6:AF7"/>
    <mergeCell ref="A5:AF5"/>
    <mergeCell ref="AF38:AF39"/>
    <mergeCell ref="AF46:AF47"/>
    <mergeCell ref="AF66:AF67"/>
    <mergeCell ref="AF81:AF82"/>
    <mergeCell ref="AF102:AF103"/>
    <mergeCell ref="AF120:AF121"/>
    <mergeCell ref="AF135:AF136"/>
    <mergeCell ref="AF146:AF147"/>
    <mergeCell ref="AF153:AF154"/>
    <mergeCell ref="A152:AF152"/>
    <mergeCell ref="A145:AF145"/>
    <mergeCell ref="A134:AF134"/>
    <mergeCell ref="A119:AF119"/>
    <mergeCell ref="A101:AF101"/>
    <mergeCell ref="A80:AF80"/>
    <mergeCell ref="A65:AF65"/>
    <mergeCell ref="A45:AF45"/>
    <mergeCell ref="A37:AF37"/>
    <mergeCell ref="AF40:AF44"/>
    <mergeCell ref="AF48:AF64"/>
    <mergeCell ref="AF68:AF79"/>
    <mergeCell ref="AF83:AF100"/>
    <mergeCell ref="AF104:AF118"/>
    <mergeCell ref="AF122:AF133"/>
    <mergeCell ref="AF137:AF144"/>
    <mergeCell ref="AF148:AF151"/>
    <mergeCell ref="AC48:AC49"/>
    <mergeCell ref="AC23:AC24"/>
    <mergeCell ref="AC25:AC26"/>
    <mergeCell ref="AC27:AC28"/>
    <mergeCell ref="AC29:AC30"/>
    <mergeCell ref="AC31:AC32"/>
    <mergeCell ref="AC33:AC34"/>
    <mergeCell ref="AC35:AC36"/>
    <mergeCell ref="AC38:AC39"/>
    <mergeCell ref="AE102:AE103"/>
    <mergeCell ref="AE120:AE121"/>
    <mergeCell ref="AC115:AC116"/>
    <mergeCell ref="AC113:AC114"/>
    <mergeCell ref="AC111:AC112"/>
    <mergeCell ref="AC46:AC47"/>
    <mergeCell ref="AD8:AD36"/>
    <mergeCell ref="AE146:AE147"/>
    <mergeCell ref="AE135:AE136"/>
    <mergeCell ref="AC1:AF1"/>
    <mergeCell ref="V38:W38"/>
    <mergeCell ref="X6:Y6"/>
    <mergeCell ref="Z6:AA6"/>
    <mergeCell ref="A2:AC2"/>
    <mergeCell ref="H6:I6"/>
    <mergeCell ref="A21:A22"/>
    <mergeCell ref="A23:A24"/>
    <mergeCell ref="A25:A26"/>
    <mergeCell ref="A8:A16"/>
    <mergeCell ref="V6:W6"/>
    <mergeCell ref="C38:C39"/>
    <mergeCell ref="AC6:AC7"/>
    <mergeCell ref="AE38:AE39"/>
    <mergeCell ref="AB6:AB7"/>
    <mergeCell ref="T6:U6"/>
    <mergeCell ref="J6:K6"/>
    <mergeCell ref="L6:M6"/>
    <mergeCell ref="N6:O6"/>
    <mergeCell ref="AE6:AE7"/>
    <mergeCell ref="B1:C1"/>
    <mergeCell ref="D1:E1"/>
    <mergeCell ref="F1:G1"/>
    <mergeCell ref="H1:J1"/>
    <mergeCell ref="AE46:AE47"/>
    <mergeCell ref="AC12:AC13"/>
    <mergeCell ref="AC17:AC18"/>
    <mergeCell ref="AC19:AC20"/>
    <mergeCell ref="AC21:AC22"/>
    <mergeCell ref="AC8:AC9"/>
    <mergeCell ref="A46:A47"/>
    <mergeCell ref="B46:B47"/>
    <mergeCell ref="A66:A67"/>
    <mergeCell ref="B66:B67"/>
    <mergeCell ref="AB38:AB39"/>
    <mergeCell ref="A35:A36"/>
    <mergeCell ref="R66:S66"/>
    <mergeCell ref="T66:U66"/>
    <mergeCell ref="V66:W66"/>
    <mergeCell ref="X66:Y66"/>
    <mergeCell ref="Z66:AA66"/>
    <mergeCell ref="AB66:AB67"/>
    <mergeCell ref="AE66:AE67"/>
    <mergeCell ref="A56:A62"/>
    <mergeCell ref="A63:A64"/>
    <mergeCell ref="A40:A44"/>
    <mergeCell ref="AC53:AC54"/>
    <mergeCell ref="J46:K46"/>
    <mergeCell ref="A3:E3"/>
    <mergeCell ref="Z38:AA38"/>
    <mergeCell ref="J38:K38"/>
    <mergeCell ref="L38:M38"/>
    <mergeCell ref="N38:O38"/>
    <mergeCell ref="P38:Q38"/>
    <mergeCell ref="R38:S38"/>
    <mergeCell ref="T38:U38"/>
    <mergeCell ref="A33:A34"/>
    <mergeCell ref="A29:A30"/>
    <mergeCell ref="A17:A18"/>
    <mergeCell ref="A19:A20"/>
    <mergeCell ref="D6:E6"/>
    <mergeCell ref="F6:G6"/>
    <mergeCell ref="X38:Y38"/>
    <mergeCell ref="D38:I39"/>
    <mergeCell ref="A31:A32"/>
    <mergeCell ref="A4:AF4"/>
    <mergeCell ref="AE81:AE82"/>
    <mergeCell ref="A78:A79"/>
    <mergeCell ref="D66:E66"/>
    <mergeCell ref="F66:G66"/>
    <mergeCell ref="H66:I66"/>
    <mergeCell ref="A68:A69"/>
    <mergeCell ref="A70:A71"/>
    <mergeCell ref="L81:M81"/>
    <mergeCell ref="N81:O81"/>
    <mergeCell ref="P81:Q81"/>
    <mergeCell ref="J66:K66"/>
    <mergeCell ref="L66:M66"/>
    <mergeCell ref="N66:O66"/>
    <mergeCell ref="P66:Q66"/>
    <mergeCell ref="AC66:AC67"/>
    <mergeCell ref="AC81:AC82"/>
    <mergeCell ref="R81:S81"/>
    <mergeCell ref="T81:U81"/>
    <mergeCell ref="V81:W81"/>
    <mergeCell ref="X81:Y81"/>
    <mergeCell ref="Z81:AA81"/>
    <mergeCell ref="AB81:AB82"/>
    <mergeCell ref="A72:A73"/>
    <mergeCell ref="A74:A75"/>
    <mergeCell ref="A95:A100"/>
    <mergeCell ref="A89:A94"/>
    <mergeCell ref="A83:A88"/>
    <mergeCell ref="D102:E102"/>
    <mergeCell ref="F102:G102"/>
    <mergeCell ref="H102:I102"/>
    <mergeCell ref="J102:K102"/>
    <mergeCell ref="C66:C67"/>
    <mergeCell ref="C81:C82"/>
    <mergeCell ref="C102:C103"/>
    <mergeCell ref="A76:A77"/>
    <mergeCell ref="A81:A82"/>
    <mergeCell ref="B81:B82"/>
    <mergeCell ref="A102:A103"/>
    <mergeCell ref="B102:B103"/>
    <mergeCell ref="A159:A165"/>
    <mergeCell ref="V153:W153"/>
    <mergeCell ref="X153:Y153"/>
    <mergeCell ref="A148:A151"/>
    <mergeCell ref="D146:E146"/>
    <mergeCell ref="F146:G146"/>
    <mergeCell ref="Z146:AA146"/>
    <mergeCell ref="AB146:AB147"/>
    <mergeCell ref="H146:I146"/>
    <mergeCell ref="J146:K146"/>
    <mergeCell ref="L146:M146"/>
    <mergeCell ref="N146:O146"/>
    <mergeCell ref="P146:Q146"/>
    <mergeCell ref="R146:S146"/>
    <mergeCell ref="T146:U146"/>
    <mergeCell ref="C153:C154"/>
    <mergeCell ref="B146:B147"/>
    <mergeCell ref="A153:A154"/>
    <mergeCell ref="B153:B154"/>
    <mergeCell ref="Z153:AA153"/>
    <mergeCell ref="AB153:AB154"/>
    <mergeCell ref="V146:W146"/>
    <mergeCell ref="A155:A158"/>
    <mergeCell ref="L153:M153"/>
    <mergeCell ref="AC153:AC154"/>
    <mergeCell ref="AC146:AC147"/>
    <mergeCell ref="AC135:AC136"/>
    <mergeCell ref="AC120:AC121"/>
    <mergeCell ref="AC102:AC103"/>
    <mergeCell ref="AC130:AC131"/>
    <mergeCell ref="AC132:AC133"/>
    <mergeCell ref="AC128:AC129"/>
    <mergeCell ref="AC126:AC127"/>
    <mergeCell ref="AC109:AC110"/>
    <mergeCell ref="AC104:AC105"/>
    <mergeCell ref="V135:W135"/>
    <mergeCell ref="X135:Y135"/>
    <mergeCell ref="Z135:AA135"/>
    <mergeCell ref="A137:A141"/>
    <mergeCell ref="L135:M135"/>
    <mergeCell ref="N135:O135"/>
    <mergeCell ref="P135:Q135"/>
    <mergeCell ref="R135:S135"/>
    <mergeCell ref="T135:U135"/>
    <mergeCell ref="D135:E135"/>
    <mergeCell ref="F135:G135"/>
    <mergeCell ref="H135:I135"/>
    <mergeCell ref="AD46:AD47"/>
    <mergeCell ref="AD40:AD44"/>
    <mergeCell ref="AD38:AD39"/>
    <mergeCell ref="A123:A131"/>
    <mergeCell ref="N120:O120"/>
    <mergeCell ref="P120:Q120"/>
    <mergeCell ref="R120:S120"/>
    <mergeCell ref="T120:U120"/>
    <mergeCell ref="V120:W120"/>
    <mergeCell ref="X120:Y120"/>
    <mergeCell ref="F120:G120"/>
    <mergeCell ref="H120:I120"/>
    <mergeCell ref="J120:K120"/>
    <mergeCell ref="L120:M120"/>
    <mergeCell ref="V102:W102"/>
    <mergeCell ref="X102:Y102"/>
    <mergeCell ref="Z102:AA102"/>
    <mergeCell ref="AB102:AB103"/>
    <mergeCell ref="L102:M102"/>
    <mergeCell ref="N102:O102"/>
    <mergeCell ref="P102:Q102"/>
    <mergeCell ref="R102:S102"/>
    <mergeCell ref="T102:U102"/>
    <mergeCell ref="A115:A118"/>
    <mergeCell ref="A53:A55"/>
    <mergeCell ref="V46:W46"/>
    <mergeCell ref="X46:Y46"/>
    <mergeCell ref="Z46:AA46"/>
    <mergeCell ref="P6:Q6"/>
    <mergeCell ref="R6:S6"/>
    <mergeCell ref="A27:A28"/>
    <mergeCell ref="C6:C7"/>
    <mergeCell ref="B6:B7"/>
    <mergeCell ref="A6:A7"/>
    <mergeCell ref="C46:C47"/>
    <mergeCell ref="A38:A39"/>
    <mergeCell ref="B38:B39"/>
    <mergeCell ref="A48:A52"/>
    <mergeCell ref="AD155:AD165"/>
    <mergeCell ref="AD148:AD151"/>
    <mergeCell ref="AD137:AD144"/>
    <mergeCell ref="AD135:AD136"/>
    <mergeCell ref="AD146:AD147"/>
    <mergeCell ref="AD153:AD154"/>
    <mergeCell ref="AD122:AD133"/>
    <mergeCell ref="AD120:AD121"/>
    <mergeCell ref="AD104:AD118"/>
    <mergeCell ref="A104:A105"/>
    <mergeCell ref="A106:A107"/>
    <mergeCell ref="A108:A114"/>
    <mergeCell ref="D120:E120"/>
    <mergeCell ref="N153:O153"/>
    <mergeCell ref="P153:Q153"/>
    <mergeCell ref="R153:S153"/>
    <mergeCell ref="T153:U153"/>
    <mergeCell ref="D153:E153"/>
    <mergeCell ref="F153:G153"/>
    <mergeCell ref="H153:I153"/>
    <mergeCell ref="J153:K153"/>
    <mergeCell ref="C120:C121"/>
    <mergeCell ref="C135:C136"/>
    <mergeCell ref="C146:C147"/>
    <mergeCell ref="A135:A136"/>
    <mergeCell ref="B135:B136"/>
    <mergeCell ref="A146:A147"/>
    <mergeCell ref="A132:A133"/>
    <mergeCell ref="A142:A144"/>
    <mergeCell ref="A120:A121"/>
    <mergeCell ref="B120:B121"/>
    <mergeCell ref="K1:Q1"/>
    <mergeCell ref="R1:S1"/>
    <mergeCell ref="T1:V1"/>
    <mergeCell ref="W1:X1"/>
    <mergeCell ref="AA1:AB1"/>
    <mergeCell ref="AE153:AE154"/>
    <mergeCell ref="X146:Y146"/>
    <mergeCell ref="J135:K135"/>
    <mergeCell ref="Z120:AA120"/>
    <mergeCell ref="AB120:AB121"/>
    <mergeCell ref="AB135:AB136"/>
    <mergeCell ref="L46:M46"/>
    <mergeCell ref="N46:O46"/>
    <mergeCell ref="P46:Q46"/>
    <mergeCell ref="R46:S46"/>
    <mergeCell ref="T46:U46"/>
    <mergeCell ref="AB46:AB47"/>
    <mergeCell ref="AD6:AD7"/>
    <mergeCell ref="AD102:AD103"/>
    <mergeCell ref="AD83:AD100"/>
    <mergeCell ref="AD81:AD82"/>
    <mergeCell ref="AD68:AD79"/>
    <mergeCell ref="AD66:AD67"/>
    <mergeCell ref="AD48:AD64"/>
  </mergeCells>
  <conditionalFormatting sqref="AC8">
    <cfRule type="notContainsBlanks" dxfId="59" priority="68">
      <formula>LEN(TRIM(AC8))&gt;0</formula>
    </cfRule>
  </conditionalFormatting>
  <conditionalFormatting sqref="AC12:AC13">
    <cfRule type="notContainsBlanks" dxfId="58" priority="69">
      <formula>LEN(TRIM(AC12))&gt;0</formula>
    </cfRule>
  </conditionalFormatting>
  <conditionalFormatting sqref="AC17:AC18">
    <cfRule type="notContainsBlanks" dxfId="57" priority="72">
      <formula>LEN(TRIM(AC17))&gt;0</formula>
    </cfRule>
  </conditionalFormatting>
  <conditionalFormatting sqref="AC19:AC20">
    <cfRule type="notContainsBlanks" dxfId="56" priority="70">
      <formula>LEN(TRIM(AC19))&gt;0</formula>
    </cfRule>
  </conditionalFormatting>
  <conditionalFormatting sqref="AC21:AC22">
    <cfRule type="notContainsBlanks" dxfId="55" priority="63">
      <formula>LEN(TRIM(AC21))&gt;0</formula>
    </cfRule>
  </conditionalFormatting>
  <conditionalFormatting sqref="AC23:AC24">
    <cfRule type="notContainsBlanks" dxfId="54" priority="62">
      <formula>LEN(TRIM(AC23))&gt;0</formula>
    </cfRule>
  </conditionalFormatting>
  <conditionalFormatting sqref="AC25:AC26">
    <cfRule type="notContainsBlanks" dxfId="53" priority="61">
      <formula>LEN(TRIM(AC25))&gt;0</formula>
    </cfRule>
  </conditionalFormatting>
  <conditionalFormatting sqref="AC27:AC28">
    <cfRule type="notContainsBlanks" dxfId="52" priority="60">
      <formula>LEN(TRIM(AC27))&gt;0</formula>
    </cfRule>
  </conditionalFormatting>
  <conditionalFormatting sqref="AC29:AC30">
    <cfRule type="notContainsBlanks" dxfId="51" priority="59">
      <formula>LEN(TRIM(AC29))&gt;0</formula>
    </cfRule>
  </conditionalFormatting>
  <conditionalFormatting sqref="AC31:AC32">
    <cfRule type="notContainsBlanks" dxfId="50" priority="58">
      <formula>LEN(TRIM(AC31))&gt;0</formula>
    </cfRule>
  </conditionalFormatting>
  <conditionalFormatting sqref="AC33:AC34">
    <cfRule type="notContainsBlanks" dxfId="49" priority="57">
      <formula>LEN(TRIM(AC33))&gt;0</formula>
    </cfRule>
  </conditionalFormatting>
  <conditionalFormatting sqref="AC35:AC36">
    <cfRule type="notContainsBlanks" dxfId="48" priority="56">
      <formula>LEN(TRIM(AC35))&gt;0</formula>
    </cfRule>
  </conditionalFormatting>
  <conditionalFormatting sqref="AC48:AC49">
    <cfRule type="notContainsBlanks" dxfId="47" priority="73">
      <formula>LEN(TRIM(AC48))&gt;0</formula>
    </cfRule>
  </conditionalFormatting>
  <conditionalFormatting sqref="AC50">
    <cfRule type="notContainsBlanks" dxfId="46" priority="74">
      <formula>LEN(TRIM(AC50))&gt;0</formula>
    </cfRule>
  </conditionalFormatting>
  <conditionalFormatting sqref="AC53:AC54">
    <cfRule type="notContainsBlanks" dxfId="45" priority="53">
      <formula>LEN(TRIM(AC53))&gt;0</formula>
    </cfRule>
  </conditionalFormatting>
  <conditionalFormatting sqref="AC68">
    <cfRule type="notContainsBlanks" dxfId="44" priority="52">
      <formula>LEN(TRIM(AC68))&gt;0</formula>
    </cfRule>
  </conditionalFormatting>
  <conditionalFormatting sqref="AC10">
    <cfRule type="notContainsBlanks" dxfId="43" priority="51">
      <formula>LEN(TRIM(AC10))&gt;0</formula>
    </cfRule>
  </conditionalFormatting>
  <conditionalFormatting sqref="AC69">
    <cfRule type="notContainsBlanks" dxfId="42" priority="50">
      <formula>LEN(TRIM(AC69))&gt;0</formula>
    </cfRule>
  </conditionalFormatting>
  <conditionalFormatting sqref="AC70">
    <cfRule type="notContainsBlanks" dxfId="41" priority="49">
      <formula>LEN(TRIM(AC70))&gt;0</formula>
    </cfRule>
  </conditionalFormatting>
  <conditionalFormatting sqref="AC71">
    <cfRule type="notContainsBlanks" dxfId="40" priority="48">
      <formula>LEN(TRIM(AC71))&gt;0</formula>
    </cfRule>
  </conditionalFormatting>
  <conditionalFormatting sqref="AC84">
    <cfRule type="notContainsBlanks" dxfId="39" priority="47">
      <formula>LEN(TRIM(AC84))&gt;0</formula>
    </cfRule>
  </conditionalFormatting>
  <conditionalFormatting sqref="AC90">
    <cfRule type="notContainsBlanks" dxfId="38" priority="46">
      <formula>LEN(TRIM(AC90))&gt;0</formula>
    </cfRule>
  </conditionalFormatting>
  <conditionalFormatting sqref="AC94">
    <cfRule type="notContainsBlanks" dxfId="37" priority="45">
      <formula>LEN(TRIM(AC94))&gt;0</formula>
    </cfRule>
  </conditionalFormatting>
  <conditionalFormatting sqref="AC104:AC105">
    <cfRule type="notContainsBlanks" dxfId="36" priority="44">
      <formula>LEN(TRIM(AC104))&gt;0</formula>
    </cfRule>
  </conditionalFormatting>
  <conditionalFormatting sqref="AC108">
    <cfRule type="notContainsBlanks" dxfId="35" priority="43">
      <formula>LEN(TRIM(AC108))&gt;0</formula>
    </cfRule>
  </conditionalFormatting>
  <conditionalFormatting sqref="AC109:AC110">
    <cfRule type="notContainsBlanks" dxfId="34" priority="42">
      <formula>LEN(TRIM(AC109))&gt;0</formula>
    </cfRule>
  </conditionalFormatting>
  <conditionalFormatting sqref="AC111:AC112">
    <cfRule type="notContainsBlanks" dxfId="33" priority="41">
      <formula>LEN(TRIM(AC111))&gt;0</formula>
    </cfRule>
  </conditionalFormatting>
  <conditionalFormatting sqref="AC113:AC114">
    <cfRule type="notContainsBlanks" dxfId="32" priority="40">
      <formula>LEN(TRIM(AC113))&gt;0</formula>
    </cfRule>
  </conditionalFormatting>
  <conditionalFormatting sqref="AC115:AC116">
    <cfRule type="notContainsBlanks" dxfId="31" priority="39">
      <formula>LEN(TRIM(AC115))&gt;0</formula>
    </cfRule>
  </conditionalFormatting>
  <conditionalFormatting sqref="AC117">
    <cfRule type="notContainsBlanks" dxfId="30" priority="38">
      <formula>LEN(TRIM(AC117))&gt;0</formula>
    </cfRule>
  </conditionalFormatting>
  <conditionalFormatting sqref="AC118">
    <cfRule type="notContainsBlanks" dxfId="29" priority="37">
      <formula>LEN(TRIM(AC118))&gt;0</formula>
    </cfRule>
  </conditionalFormatting>
  <conditionalFormatting sqref="AC122">
    <cfRule type="notContainsBlanks" dxfId="28" priority="36">
      <formula>LEN(TRIM(AC122))&gt;0</formula>
    </cfRule>
  </conditionalFormatting>
  <conditionalFormatting sqref="AC123">
    <cfRule type="notContainsBlanks" dxfId="27" priority="35">
      <formula>LEN(TRIM(AC123))&gt;0</formula>
    </cfRule>
  </conditionalFormatting>
  <conditionalFormatting sqref="AC124">
    <cfRule type="notContainsBlanks" dxfId="26" priority="34">
      <formula>LEN(TRIM(AC124))&gt;0</formula>
    </cfRule>
  </conditionalFormatting>
  <conditionalFormatting sqref="AC125">
    <cfRule type="notContainsBlanks" dxfId="25" priority="33">
      <formula>LEN(TRIM(AC125))&gt;0</formula>
    </cfRule>
  </conditionalFormatting>
  <conditionalFormatting sqref="AC126:AC127">
    <cfRule type="notContainsBlanks" dxfId="24" priority="32">
      <formula>LEN(TRIM(AC126))&gt;0</formula>
    </cfRule>
  </conditionalFormatting>
  <conditionalFormatting sqref="AC128:AC129">
    <cfRule type="notContainsBlanks" dxfId="23" priority="31">
      <formula>LEN(TRIM(AC128))&gt;0</formula>
    </cfRule>
  </conditionalFormatting>
  <conditionalFormatting sqref="AC130:AC131">
    <cfRule type="notContainsBlanks" dxfId="22" priority="30">
      <formula>LEN(TRIM(AC130))&gt;0</formula>
    </cfRule>
  </conditionalFormatting>
  <conditionalFormatting sqref="AC132:AC133">
    <cfRule type="notContainsBlanks" dxfId="21" priority="29">
      <formula>LEN(TRIM(AC132))&gt;0</formula>
    </cfRule>
  </conditionalFormatting>
  <conditionalFormatting sqref="AC138">
    <cfRule type="notContainsBlanks" dxfId="20" priority="28">
      <formula>LEN(TRIM(AC138))&gt;0</formula>
    </cfRule>
  </conditionalFormatting>
  <conditionalFormatting sqref="AC139">
    <cfRule type="notContainsBlanks" dxfId="19" priority="27">
      <formula>LEN(TRIM(AC139))&gt;0</formula>
    </cfRule>
  </conditionalFormatting>
  <conditionalFormatting sqref="AC140">
    <cfRule type="notContainsBlanks" dxfId="18" priority="26">
      <formula>LEN(TRIM(AC140))&gt;0</formula>
    </cfRule>
  </conditionalFormatting>
  <conditionalFormatting sqref="AC142">
    <cfRule type="notContainsBlanks" dxfId="17" priority="25">
      <formula>LEN(TRIM(AC142))&gt;0</formula>
    </cfRule>
  </conditionalFormatting>
  <conditionalFormatting sqref="AC143">
    <cfRule type="notContainsBlanks" dxfId="16" priority="24">
      <formula>LEN(TRIM(AC143))&gt;0</formula>
    </cfRule>
  </conditionalFormatting>
  <conditionalFormatting sqref="AC144">
    <cfRule type="notContainsBlanks" dxfId="15" priority="23">
      <formula>LEN(TRIM(AC144))&gt;0</formula>
    </cfRule>
  </conditionalFormatting>
  <conditionalFormatting sqref="AC148">
    <cfRule type="notContainsBlanks" dxfId="14" priority="22">
      <formula>LEN(TRIM(AC148))&gt;0</formula>
    </cfRule>
  </conditionalFormatting>
  <conditionalFormatting sqref="AC149">
    <cfRule type="notContainsBlanks" priority="21">
      <formula>LEN(TRIM(AC149))&gt;0</formula>
    </cfRule>
  </conditionalFormatting>
  <conditionalFormatting sqref="AC151">
    <cfRule type="notContainsBlanks" dxfId="13" priority="20">
      <formula>LEN(TRIM(AC151))&gt;0</formula>
    </cfRule>
  </conditionalFormatting>
  <conditionalFormatting sqref="AC155">
    <cfRule type="notContainsBlanks" dxfId="12" priority="19">
      <formula>LEN(TRIM(AC155))&gt;0</formula>
    </cfRule>
  </conditionalFormatting>
  <conditionalFormatting sqref="AE19">
    <cfRule type="notContainsBlanks" dxfId="11" priority="12">
      <formula>LEN(TRIM(AE19))&gt;0</formula>
    </cfRule>
  </conditionalFormatting>
  <conditionalFormatting sqref="AE122:AF122">
    <cfRule type="notContainsBlanks" dxfId="10" priority="11">
      <formula>LEN(TRIM(AE122))&gt;0</formula>
    </cfRule>
  </conditionalFormatting>
  <conditionalFormatting sqref="AE123">
    <cfRule type="notContainsBlanks" dxfId="9" priority="10">
      <formula>LEN(TRIM(AE123))&gt;0</formula>
    </cfRule>
  </conditionalFormatting>
  <conditionalFormatting sqref="AE40:AF40 AE68:AF68 AE83:AF83 AE104:AF104 AE124:AE133 AE137:AF137 AE148:AF148 AE155:AF155 AE48:AF48 AE8:AF8 AE41:AE44 AE49:AE64 AE69:AE79 AE84:AE100 AE105:AE118 AE138:AE144 AE149:AE151 AE156:AE165 AE9:AE36">
    <cfRule type="notContainsBlanks" dxfId="8" priority="9">
      <formula>LEN(TRIM(AE8))&gt;0</formula>
    </cfRule>
  </conditionalFormatting>
  <conditionalFormatting sqref="AE21">
    <cfRule type="notContainsBlanks" dxfId="7" priority="8">
      <formula>LEN(TRIM(AE21))&gt;0</formula>
    </cfRule>
  </conditionalFormatting>
  <conditionalFormatting sqref="AE33">
    <cfRule type="notContainsBlanks" dxfId="6" priority="2">
      <formula>LEN(TRIM(AE33))&gt;0</formula>
    </cfRule>
  </conditionalFormatting>
  <conditionalFormatting sqref="AE23">
    <cfRule type="notContainsBlanks" dxfId="5" priority="7">
      <formula>LEN(TRIM(AE23))&gt;0</formula>
    </cfRule>
  </conditionalFormatting>
  <conditionalFormatting sqref="AE25">
    <cfRule type="notContainsBlanks" dxfId="4" priority="6">
      <formula>LEN(TRIM(AE25))&gt;0</formula>
    </cfRule>
  </conditionalFormatting>
  <conditionalFormatting sqref="AE27">
    <cfRule type="notContainsBlanks" dxfId="3" priority="5">
      <formula>LEN(TRIM(AE27))&gt;0</formula>
    </cfRule>
  </conditionalFormatting>
  <conditionalFormatting sqref="AE29">
    <cfRule type="notContainsBlanks" dxfId="2" priority="4">
      <formula>LEN(TRIM(AE29))&gt;0</formula>
    </cfRule>
  </conditionalFormatting>
  <conditionalFormatting sqref="AE31">
    <cfRule type="notContainsBlanks" dxfId="1" priority="3">
      <formula>LEN(TRIM(AE31))&gt;0</formula>
    </cfRule>
  </conditionalFormatting>
  <conditionalFormatting sqref="AD8:AD36 AD40:AD44 AD48:AD64 AD68:AD79 AD83:AD100 AD104:AD118 AD122:AD133 AD137:AD144 AD148:AD151 AD155:AD165">
    <cfRule type="notContainsBlanks" dxfId="0" priority="1">
      <formula>LEN(TRIM(AD8))&gt;0</formula>
    </cfRule>
  </conditionalFormatting>
  <dataValidations count="1">
    <dataValidation type="whole" allowBlank="1" showInputMessage="1" showErrorMessage="1" errorTitle="Non-Numeric or abnormal value" error="Enter Numbers only between 0 and 99999" sqref="D8:AA34 D40:AA44 D48:AA64 D68:AA79 D83:AA100 D104:AA118 D122:AA133 D137:AA144 D148:AA151 D155:AA165 AB63 AB64" xr:uid="{B89F7BEB-D895-441B-9690-CF40DBC25312}">
      <formula1>0</formula1>
      <formula2>99999</formula2>
    </dataValidation>
  </dataValidations>
  <pageMargins left="0.511811023622047" right="7.8740157480315001E-2" top="0.196850393700787" bottom="0.196850393700787" header="0.2" footer="0.118110236220472"/>
  <pageSetup scale="10" orientation="portrait" r:id="rId1"/>
  <headerFooter>
    <oddHeader xml:space="preserve">&amp;C&amp;"Times New Roman,Bold"&amp;72&amp;G </oddHeader>
    <oddFooter>&amp;R&amp;P</oddFooter>
  </headerFooter>
  <rowBreaks count="1" manualBreakCount="1">
    <brk id="79" max="16383" man="1"/>
  </rowBreaks>
  <ignoredErrors>
    <ignoredError sqref="J6 J38 J46 J66 J102 J146 J153 J135 J120" twoDigitTextYear="1"/>
  </ignoredErrors>
  <legacyDrawingHF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InstructionsForm1A</vt:lpstr>
      <vt:lpstr>AgeSexSummaryForm1A</vt:lpstr>
      <vt:lpstr>AgeSexSummaryForm1A!Print_Area</vt:lpstr>
      <vt:lpstr>InstructionsForm1A!Print_Area</vt:lpstr>
      <vt:lpstr>AgeSexSummaryForm1A!Print_Titles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Emmanuel Kaunda</cp:lastModifiedBy>
  <cp:lastPrinted>2019-02-21T11:39:27Z</cp:lastPrinted>
  <dcterms:created xsi:type="dcterms:W3CDTF">2018-10-31T09:45:26Z</dcterms:created>
  <dcterms:modified xsi:type="dcterms:W3CDTF">2019-03-19T07:49:24Z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ies>
</file>